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SEMESTER 6\00. EKONOMI TEKNIK\"/>
    </mc:Choice>
  </mc:AlternateContent>
  <xr:revisionPtr revIDLastSave="0" documentId="13_ncr:1_{0EB6734A-E114-40CF-896C-1C565682272A}" xr6:coauthVersionLast="47" xr6:coauthVersionMax="47" xr10:uidLastSave="{00000000-0000-0000-0000-000000000000}"/>
  <bookViews>
    <workbookView xWindow="-110" yWindow="-110" windowWidth="19420" windowHeight="10300" xr2:uid="{00000000-000D-0000-FFFF-FFFF00000000}"/>
  </bookViews>
  <sheets>
    <sheet name="No. 1" sheetId="1" r:id="rId1"/>
    <sheet name="No. 2" sheetId="2" r:id="rId2"/>
    <sheet name="No. 3" sheetId="3" r:id="rId3"/>
    <sheet name="No. 4" sheetId="4" r:id="rId4"/>
    <sheet name="No.5" sheetId="7" r:id="rId5"/>
    <sheet name="No.6" sheetId="8"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2" i="8" l="1"/>
  <c r="H50" i="8"/>
  <c r="L62" i="8"/>
  <c r="L18" i="8"/>
  <c r="G72" i="8"/>
  <c r="G71" i="8"/>
  <c r="H70" i="8"/>
  <c r="G70" i="8"/>
  <c r="G64" i="8"/>
  <c r="G63" i="8"/>
  <c r="G61" i="8"/>
  <c r="H60" i="8"/>
  <c r="G57" i="8"/>
  <c r="H77" i="8" s="1"/>
  <c r="B34" i="8"/>
  <c r="H36" i="8" s="1"/>
  <c r="G33" i="8"/>
  <c r="L37" i="8" s="1"/>
  <c r="G9" i="8"/>
  <c r="C5" i="8"/>
  <c r="A17" i="8" s="1"/>
  <c r="B4" i="8"/>
  <c r="B53" i="8" s="1"/>
  <c r="G34" i="8" s="1"/>
  <c r="G35" i="8" s="1"/>
  <c r="G36" i="8" s="1"/>
  <c r="G37" i="8" s="1"/>
  <c r="G38" i="8" s="1"/>
  <c r="G39" i="8" s="1"/>
  <c r="G40" i="8" s="1"/>
  <c r="G41" i="8" s="1"/>
  <c r="G42" i="8" s="1"/>
  <c r="G43" i="8" s="1"/>
  <c r="G44" i="8" s="1"/>
  <c r="G45" i="8" s="1"/>
  <c r="G46" i="8" s="1"/>
  <c r="G47" i="8" s="1"/>
  <c r="G48" i="8" s="1"/>
  <c r="G49" i="8" s="1"/>
  <c r="G50" i="8" s="1"/>
  <c r="G51" i="8" s="1"/>
  <c r="G52" i="8" s="1"/>
  <c r="G53" i="8" s="1"/>
  <c r="G8" i="7"/>
  <c r="C9" i="7"/>
  <c r="H12" i="7" s="1"/>
  <c r="H15" i="7"/>
  <c r="H16" i="7"/>
  <c r="H18" i="7"/>
  <c r="H19" i="7"/>
  <c r="H22" i="7"/>
  <c r="H24" i="7"/>
  <c r="G28" i="7"/>
  <c r="G29" i="7" s="1"/>
  <c r="C30" i="7"/>
  <c r="H42" i="7" s="1"/>
  <c r="H30" i="7"/>
  <c r="B40" i="7" s="1"/>
  <c r="H34" i="7"/>
  <c r="G52" i="7"/>
  <c r="H61" i="7" s="1"/>
  <c r="G53" i="7"/>
  <c r="H53" i="7"/>
  <c r="I53" i="7" s="1"/>
  <c r="G57" i="7"/>
  <c r="H57" i="7"/>
  <c r="G61" i="7"/>
  <c r="H64" i="7"/>
  <c r="H67" i="7"/>
  <c r="G68" i="7"/>
  <c r="H68" i="7"/>
  <c r="H49" i="8" l="1"/>
  <c r="H48" i="8"/>
  <c r="H40" i="8"/>
  <c r="C16" i="7"/>
  <c r="D21" i="7" s="1"/>
  <c r="H63" i="8"/>
  <c r="H71" i="8"/>
  <c r="B42" i="8"/>
  <c r="H47" i="8"/>
  <c r="H39" i="8"/>
  <c r="H38" i="8"/>
  <c r="H23" i="7"/>
  <c r="H11" i="7"/>
  <c r="H64" i="8"/>
  <c r="H72" i="8"/>
  <c r="H53" i="8"/>
  <c r="H45" i="8"/>
  <c r="H37" i="8"/>
  <c r="H41" i="8"/>
  <c r="H34" i="8"/>
  <c r="H46" i="8"/>
  <c r="H41" i="7"/>
  <c r="H66" i="8"/>
  <c r="G74" i="8"/>
  <c r="H52" i="8"/>
  <c r="H44" i="8"/>
  <c r="H35" i="8"/>
  <c r="G64" i="7"/>
  <c r="G65" i="7" s="1"/>
  <c r="H38" i="7"/>
  <c r="H20" i="7"/>
  <c r="G60" i="8"/>
  <c r="G67" i="8"/>
  <c r="H74" i="8"/>
  <c r="H51" i="8"/>
  <c r="H43" i="8"/>
  <c r="G75" i="8"/>
  <c r="H67" i="8"/>
  <c r="H75" i="8"/>
  <c r="G59" i="8"/>
  <c r="G68" i="8"/>
  <c r="G76" i="8"/>
  <c r="H59" i="8"/>
  <c r="B67" i="8" s="1"/>
  <c r="H68" i="8"/>
  <c r="G77" i="8"/>
  <c r="B45" i="8"/>
  <c r="I34" i="8"/>
  <c r="C10" i="8"/>
  <c r="H10" i="8" s="1"/>
  <c r="I10" i="8" s="1"/>
  <c r="I11" i="8" s="1"/>
  <c r="I12" i="8" s="1"/>
  <c r="I13" i="8" s="1"/>
  <c r="I14" i="8" s="1"/>
  <c r="I15" i="8" s="1"/>
  <c r="I16" i="8" s="1"/>
  <c r="I17" i="8" s="1"/>
  <c r="I18" i="8" s="1"/>
  <c r="I19" i="8" s="1"/>
  <c r="I20" i="8" s="1"/>
  <c r="I21" i="8" s="1"/>
  <c r="I22" i="8" s="1"/>
  <c r="I23" i="8" s="1"/>
  <c r="I24" i="8" s="1"/>
  <c r="I25" i="8" s="1"/>
  <c r="I26" i="8" s="1"/>
  <c r="I27" i="8" s="1"/>
  <c r="I28" i="8" s="1"/>
  <c r="I29" i="8" s="1"/>
  <c r="H61" i="8"/>
  <c r="G65" i="8"/>
  <c r="H76" i="8"/>
  <c r="H65" i="8"/>
  <c r="G69" i="8"/>
  <c r="G58" i="8"/>
  <c r="B73" i="8" s="1"/>
  <c r="G62" i="8"/>
  <c r="H69" i="8"/>
  <c r="G73" i="8"/>
  <c r="H58" i="8"/>
  <c r="H62" i="8"/>
  <c r="G66" i="8"/>
  <c r="H73" i="8"/>
  <c r="B48" i="7"/>
  <c r="G30" i="7"/>
  <c r="G31" i="7" s="1"/>
  <c r="G32" i="7" s="1"/>
  <c r="G33" i="7" s="1"/>
  <c r="G34" i="7" s="1"/>
  <c r="G35" i="7" s="1"/>
  <c r="G36" i="7" s="1"/>
  <c r="G37" i="7" s="1"/>
  <c r="G38" i="7" s="1"/>
  <c r="G39" i="7" s="1"/>
  <c r="G40" i="7" s="1"/>
  <c r="G41" i="7" s="1"/>
  <c r="G42" i="7" s="1"/>
  <c r="G43" i="7" s="1"/>
  <c r="G44" i="7" s="1"/>
  <c r="B61" i="7"/>
  <c r="H63" i="7"/>
  <c r="G67" i="7"/>
  <c r="G63" i="7"/>
  <c r="H44" i="7"/>
  <c r="H40" i="7"/>
  <c r="B37" i="7"/>
  <c r="H29" i="7"/>
  <c r="I29" i="7" s="1"/>
  <c r="I30" i="7" s="1"/>
  <c r="I31" i="7" s="1"/>
  <c r="I32" i="7" s="1"/>
  <c r="I33" i="7" s="1"/>
  <c r="I34" i="7" s="1"/>
  <c r="I35" i="7" s="1"/>
  <c r="I36" i="7" s="1"/>
  <c r="I37" i="7" s="1"/>
  <c r="I38" i="7" s="1"/>
  <c r="H14" i="7"/>
  <c r="H10" i="7"/>
  <c r="H56" i="7"/>
  <c r="H37" i="7"/>
  <c r="H33" i="7"/>
  <c r="H59" i="7"/>
  <c r="H55" i="7"/>
  <c r="H21" i="7"/>
  <c r="H60" i="7"/>
  <c r="G60" i="7"/>
  <c r="H66" i="7"/>
  <c r="G59" i="7"/>
  <c r="G55" i="7"/>
  <c r="H36" i="7"/>
  <c r="H32" i="7"/>
  <c r="H17" i="7"/>
  <c r="G66" i="7"/>
  <c r="H62" i="7"/>
  <c r="H43" i="7"/>
  <c r="H13" i="7"/>
  <c r="H9" i="7"/>
  <c r="G56" i="7"/>
  <c r="G62" i="7"/>
  <c r="H58" i="7"/>
  <c r="H54" i="7"/>
  <c r="B63" i="7" s="1"/>
  <c r="H39" i="7"/>
  <c r="G54" i="7"/>
  <c r="H35" i="7"/>
  <c r="H31" i="7"/>
  <c r="H65" i="7"/>
  <c r="G58" i="7"/>
  <c r="E6" i="4"/>
  <c r="D19" i="4" s="1"/>
  <c r="E10" i="4"/>
  <c r="E14" i="4"/>
  <c r="D23" i="4"/>
  <c r="D24" i="4"/>
  <c r="D25" i="4"/>
  <c r="D31" i="4"/>
  <c r="C40" i="4"/>
  <c r="C48" i="4"/>
  <c r="H48" i="4"/>
  <c r="I48" i="4" s="1"/>
  <c r="H49" i="4"/>
  <c r="H50" i="4"/>
  <c r="H51" i="4"/>
  <c r="H52" i="4"/>
  <c r="H53" i="4"/>
  <c r="H54" i="4"/>
  <c r="C56" i="4"/>
  <c r="I62" i="4"/>
  <c r="I66" i="4"/>
  <c r="I70" i="4" s="1"/>
  <c r="C68" i="4"/>
  <c r="C73" i="4"/>
  <c r="H74" i="4"/>
  <c r="I74" i="4" s="1"/>
  <c r="I75" i="4" s="1"/>
  <c r="I76" i="4" s="1"/>
  <c r="H75" i="4"/>
  <c r="H76" i="4"/>
  <c r="H77" i="4"/>
  <c r="C78" i="4"/>
  <c r="H78" i="4"/>
  <c r="H79" i="4"/>
  <c r="H80" i="4"/>
  <c r="E7" i="3"/>
  <c r="D22" i="3" s="1"/>
  <c r="D19" i="3"/>
  <c r="C19" i="3" s="1"/>
  <c r="C20" i="3" s="1"/>
  <c r="C21" i="3" s="1"/>
  <c r="C22" i="3" s="1"/>
  <c r="C23" i="3" s="1"/>
  <c r="E19" i="3"/>
  <c r="D20" i="3"/>
  <c r="D21" i="3"/>
  <c r="D23" i="3"/>
  <c r="D43" i="3"/>
  <c r="C52" i="3"/>
  <c r="H53" i="3"/>
  <c r="I53" i="3" s="1"/>
  <c r="I54" i="3" s="1"/>
  <c r="I55" i="3" s="1"/>
  <c r="I56" i="3" s="1"/>
  <c r="I57" i="3" s="1"/>
  <c r="I58" i="3" s="1"/>
  <c r="I59" i="3" s="1"/>
  <c r="I60" i="3" s="1"/>
  <c r="I61" i="3" s="1"/>
  <c r="I62" i="3" s="1"/>
  <c r="I63" i="3" s="1"/>
  <c r="I64" i="3" s="1"/>
  <c r="I65" i="3" s="1"/>
  <c r="I66" i="3" s="1"/>
  <c r="I67" i="3" s="1"/>
  <c r="I68" i="3" s="1"/>
  <c r="I69" i="3" s="1"/>
  <c r="I70" i="3" s="1"/>
  <c r="I71" i="3" s="1"/>
  <c r="I72" i="3" s="1"/>
  <c r="H54" i="3"/>
  <c r="H55" i="3"/>
  <c r="H56" i="3"/>
  <c r="H57" i="3"/>
  <c r="H58" i="3"/>
  <c r="H59" i="3"/>
  <c r="C60" i="3"/>
  <c r="H60" i="3"/>
  <c r="H61" i="3"/>
  <c r="H62" i="3"/>
  <c r="H63" i="3"/>
  <c r="H64" i="3"/>
  <c r="H65" i="3"/>
  <c r="H66" i="3"/>
  <c r="H67" i="3"/>
  <c r="C68" i="3"/>
  <c r="H68" i="3"/>
  <c r="H69" i="3"/>
  <c r="H70" i="3"/>
  <c r="H71" i="3"/>
  <c r="H72" i="3"/>
  <c r="I78" i="3"/>
  <c r="C84" i="3"/>
  <c r="H84" i="3"/>
  <c r="I84" i="3" s="1"/>
  <c r="I85" i="3" s="1"/>
  <c r="I86" i="3" s="1"/>
  <c r="I87" i="3" s="1"/>
  <c r="I88" i="3" s="1"/>
  <c r="I89" i="3" s="1"/>
  <c r="I90" i="3" s="1"/>
  <c r="I91" i="3" s="1"/>
  <c r="I92" i="3" s="1"/>
  <c r="I93" i="3" s="1"/>
  <c r="I94" i="3" s="1"/>
  <c r="I95" i="3" s="1"/>
  <c r="I96" i="3" s="1"/>
  <c r="I97" i="3" s="1"/>
  <c r="I98" i="3" s="1"/>
  <c r="I99" i="3" s="1"/>
  <c r="I100" i="3" s="1"/>
  <c r="I101" i="3" s="1"/>
  <c r="I102" i="3" s="1"/>
  <c r="I103" i="3" s="1"/>
  <c r="H85" i="3"/>
  <c r="H86" i="3"/>
  <c r="H87" i="3"/>
  <c r="H88" i="3"/>
  <c r="C89" i="3"/>
  <c r="H89" i="3"/>
  <c r="H90" i="3"/>
  <c r="H91" i="3"/>
  <c r="H92" i="3"/>
  <c r="H93" i="3"/>
  <c r="C94" i="3"/>
  <c r="H94" i="3"/>
  <c r="H95" i="3"/>
  <c r="H96" i="3"/>
  <c r="H97" i="3"/>
  <c r="H98" i="3"/>
  <c r="H99" i="3"/>
  <c r="H100" i="3"/>
  <c r="H101" i="3"/>
  <c r="H102" i="3"/>
  <c r="H103" i="3"/>
  <c r="C24" i="3" l="1"/>
  <c r="E19" i="4"/>
  <c r="C19" i="4"/>
  <c r="C20" i="4" s="1"/>
  <c r="E20" i="3"/>
  <c r="E21" i="3" s="1"/>
  <c r="E22" i="3" s="1"/>
  <c r="E23" i="3" s="1"/>
  <c r="E24" i="3" s="1"/>
  <c r="D22" i="4"/>
  <c r="I39" i="7"/>
  <c r="I40" i="7" s="1"/>
  <c r="I41" i="7" s="1"/>
  <c r="I42" i="7" s="1"/>
  <c r="I43" i="7" s="1"/>
  <c r="I44" i="7" s="1"/>
  <c r="D25" i="3"/>
  <c r="D26" i="3" s="1"/>
  <c r="D27" i="3" s="1"/>
  <c r="D28" i="3" s="1"/>
  <c r="D29" i="3" s="1"/>
  <c r="D30" i="3" s="1"/>
  <c r="D31" i="3" s="1"/>
  <c r="D32" i="3" s="1"/>
  <c r="D33" i="3" s="1"/>
  <c r="D34" i="3" s="1"/>
  <c r="D35" i="3" s="1"/>
  <c r="D36" i="3" s="1"/>
  <c r="D37" i="3" s="1"/>
  <c r="D38" i="3" s="1"/>
  <c r="G48" i="4"/>
  <c r="J35" i="4" s="1"/>
  <c r="D21" i="4"/>
  <c r="D24" i="3"/>
  <c r="E11" i="3"/>
  <c r="E15" i="3" s="1"/>
  <c r="D20" i="4"/>
  <c r="I49" i="4"/>
  <c r="I50" i="4" s="1"/>
  <c r="I55" i="4" s="1"/>
  <c r="G74" i="4"/>
  <c r="G75" i="4" s="1"/>
  <c r="G76" i="4" s="1"/>
  <c r="G77" i="4" s="1"/>
  <c r="G78" i="4" s="1"/>
  <c r="G79" i="4" s="1"/>
  <c r="G80" i="4" s="1"/>
  <c r="A18" i="8"/>
  <c r="I35" i="8"/>
  <c r="I36" i="8" s="1"/>
  <c r="I37" i="8" s="1"/>
  <c r="I38" i="8" s="1"/>
  <c r="I39" i="8" s="1"/>
  <c r="I40" i="8" s="1"/>
  <c r="I41" i="8" s="1"/>
  <c r="I42" i="8" s="1"/>
  <c r="I43" i="8" s="1"/>
  <c r="I44" i="8" s="1"/>
  <c r="I45" i="8" s="1"/>
  <c r="I46" i="8" s="1"/>
  <c r="I47" i="8" s="1"/>
  <c r="I48" i="8" s="1"/>
  <c r="I49" i="8" s="1"/>
  <c r="I50" i="8" s="1"/>
  <c r="I51" i="8" s="1"/>
  <c r="I52" i="8" s="1"/>
  <c r="I53" i="8" s="1"/>
  <c r="B65" i="8"/>
  <c r="I58" i="8"/>
  <c r="I59" i="8" s="1"/>
  <c r="I60" i="8" s="1"/>
  <c r="I61" i="8" s="1"/>
  <c r="I62" i="8" s="1"/>
  <c r="I63" i="8" s="1"/>
  <c r="I64" i="8" s="1"/>
  <c r="I65" i="8" s="1"/>
  <c r="I66" i="8" s="1"/>
  <c r="I67" i="8" s="1"/>
  <c r="I68" i="8" s="1"/>
  <c r="I69" i="8" s="1"/>
  <c r="I70" i="8" s="1"/>
  <c r="I71" i="8" s="1"/>
  <c r="I72" i="8" s="1"/>
  <c r="I73" i="8" s="1"/>
  <c r="I74" i="8" s="1"/>
  <c r="I75" i="8" s="1"/>
  <c r="I76" i="8" s="1"/>
  <c r="I77" i="8" s="1"/>
  <c r="G10" i="8"/>
  <c r="G11" i="8" s="1"/>
  <c r="G12" i="8" s="1"/>
  <c r="G13" i="8" s="1"/>
  <c r="G14" i="8" s="1"/>
  <c r="G15" i="8" s="1"/>
  <c r="G16" i="8" s="1"/>
  <c r="G17" i="8" s="1"/>
  <c r="G18" i="8" s="1"/>
  <c r="G19" i="8" s="1"/>
  <c r="G20" i="8" s="1"/>
  <c r="G21" i="8" s="1"/>
  <c r="G22" i="8" s="1"/>
  <c r="G23" i="8" s="1"/>
  <c r="G24" i="8" s="1"/>
  <c r="G25" i="8" s="1"/>
  <c r="G26" i="8" s="1"/>
  <c r="G27" i="8" s="1"/>
  <c r="G28" i="8" s="1"/>
  <c r="G29" i="8" s="1"/>
  <c r="G9" i="7"/>
  <c r="G10" i="7" s="1"/>
  <c r="G11" i="7" s="1"/>
  <c r="G12" i="7" s="1"/>
  <c r="G13" i="7" s="1"/>
  <c r="G14" i="7" s="1"/>
  <c r="G15" i="7" s="1"/>
  <c r="G16" i="7" s="1"/>
  <c r="G17" i="7" s="1"/>
  <c r="G18" i="7" s="1"/>
  <c r="G19" i="7" s="1"/>
  <c r="G20" i="7" s="1"/>
  <c r="G21" i="7" s="1"/>
  <c r="G22" i="7" s="1"/>
  <c r="G23" i="7" s="1"/>
  <c r="G24" i="7" s="1"/>
  <c r="I9" i="7"/>
  <c r="I10" i="7" s="1"/>
  <c r="I11" i="7" s="1"/>
  <c r="I12" i="7" s="1"/>
  <c r="I13" i="7" s="1"/>
  <c r="I14" i="7" s="1"/>
  <c r="I15" i="7" s="1"/>
  <c r="I16" i="7" s="1"/>
  <c r="I17" i="7" s="1"/>
  <c r="I18" i="7" s="1"/>
  <c r="I19" i="7" s="1"/>
  <c r="I20" i="7" s="1"/>
  <c r="I21" i="7" s="1"/>
  <c r="I22" i="7" s="1"/>
  <c r="I23" i="7" s="1"/>
  <c r="I24" i="7" s="1"/>
  <c r="I54" i="7"/>
  <c r="I55" i="7" s="1"/>
  <c r="I56" i="7" s="1"/>
  <c r="I57" i="7" s="1"/>
  <c r="I58" i="7" s="1"/>
  <c r="I59" i="7" s="1"/>
  <c r="I60" i="7" s="1"/>
  <c r="I61" i="7" s="1"/>
  <c r="I62" i="7" s="1"/>
  <c r="I63" i="7" s="1"/>
  <c r="I64" i="7" s="1"/>
  <c r="I65" i="7" s="1"/>
  <c r="I66" i="7" s="1"/>
  <c r="I67" i="7" s="1"/>
  <c r="I68" i="7" s="1"/>
  <c r="I81" i="4"/>
  <c r="I77" i="4"/>
  <c r="I78" i="4" s="1"/>
  <c r="I79" i="4" s="1"/>
  <c r="I80" i="4" s="1"/>
  <c r="G84" i="3"/>
  <c r="G85" i="3" s="1"/>
  <c r="G86" i="3" s="1"/>
  <c r="G87" i="3" s="1"/>
  <c r="G88" i="3" s="1"/>
  <c r="G89" i="3" s="1"/>
  <c r="G90" i="3" s="1"/>
  <c r="G91" i="3" s="1"/>
  <c r="G92" i="3" s="1"/>
  <c r="G93" i="3" s="1"/>
  <c r="G94" i="3" s="1"/>
  <c r="G95" i="3" s="1"/>
  <c r="G96" i="3" s="1"/>
  <c r="G97" i="3" s="1"/>
  <c r="G98" i="3" s="1"/>
  <c r="G99" i="3" s="1"/>
  <c r="G100" i="3" s="1"/>
  <c r="G101" i="3" s="1"/>
  <c r="G102" i="3" s="1"/>
  <c r="G103" i="3" s="1"/>
  <c r="G53" i="3"/>
  <c r="G54" i="3" s="1"/>
  <c r="G55" i="3" s="1"/>
  <c r="G56" i="3" s="1"/>
  <c r="G57" i="3" s="1"/>
  <c r="G58" i="3" s="1"/>
  <c r="G59" i="3" s="1"/>
  <c r="G60" i="3" s="1"/>
  <c r="C8" i="2"/>
  <c r="C8" i="1"/>
  <c r="C50" i="1"/>
  <c r="C64" i="2"/>
  <c r="C40" i="2"/>
  <c r="C41" i="2"/>
  <c r="C42" i="2" s="1"/>
  <c r="C43" i="2" s="1"/>
  <c r="C44" i="2" s="1"/>
  <c r="C45" i="2" s="1"/>
  <c r="C46" i="2" s="1"/>
  <c r="C47" i="2" s="1"/>
  <c r="C48" i="2" s="1"/>
  <c r="C49" i="2" s="1"/>
  <c r="C50" i="2" s="1"/>
  <c r="C51" i="2" s="1"/>
  <c r="C52" i="2" s="1"/>
  <c r="C53" i="2" s="1"/>
  <c r="C54" i="2" s="1"/>
  <c r="C55" i="2" s="1"/>
  <c r="C56" i="2" s="1"/>
  <c r="C57" i="2" s="1"/>
  <c r="C58" i="2" s="1"/>
  <c r="C59" i="2" s="1"/>
  <c r="C60" i="2" s="1"/>
  <c r="C7" i="2"/>
  <c r="C31" i="1"/>
  <c r="C32" i="1" s="1"/>
  <c r="C33" i="1" s="1"/>
  <c r="C34" i="1" s="1"/>
  <c r="C30" i="1"/>
  <c r="C7" i="1"/>
  <c r="D34" i="1" s="1"/>
  <c r="C16" i="2"/>
  <c r="C6" i="2"/>
  <c r="C6" i="1"/>
  <c r="D20" i="1" s="1"/>
  <c r="C17" i="1"/>
  <c r="I51" i="4" l="1"/>
  <c r="I52" i="4" s="1"/>
  <c r="I53" i="4" s="1"/>
  <c r="I54" i="4" s="1"/>
  <c r="E25" i="3"/>
  <c r="E26" i="3" s="1"/>
  <c r="E27" i="3" s="1"/>
  <c r="E28" i="3" s="1"/>
  <c r="E29" i="3" s="1"/>
  <c r="E30" i="3" s="1"/>
  <c r="E31" i="3" s="1"/>
  <c r="E32" i="3" s="1"/>
  <c r="E33" i="3" s="1"/>
  <c r="E34" i="3" s="1"/>
  <c r="E35" i="3" s="1"/>
  <c r="E36" i="3" s="1"/>
  <c r="E37" i="3" s="1"/>
  <c r="E38" i="3" s="1"/>
  <c r="D41" i="2"/>
  <c r="D43" i="2"/>
  <c r="D44" i="2"/>
  <c r="D42" i="2"/>
  <c r="C21" i="4"/>
  <c r="C22" i="4" s="1"/>
  <c r="C23" i="4" s="1"/>
  <c r="C24" i="4" s="1"/>
  <c r="C25" i="4" s="1"/>
  <c r="C66" i="2"/>
  <c r="C84" i="2"/>
  <c r="D84" i="2"/>
  <c r="D66" i="2"/>
  <c r="D65" i="2"/>
  <c r="G49" i="4"/>
  <c r="J39" i="4" s="1"/>
  <c r="E20" i="4"/>
  <c r="E21" i="4" s="1"/>
  <c r="C25" i="3"/>
  <c r="C26" i="3" s="1"/>
  <c r="C27" i="3" s="1"/>
  <c r="C28" i="3" s="1"/>
  <c r="C29" i="3" s="1"/>
  <c r="C30" i="3" s="1"/>
  <c r="C31" i="3" s="1"/>
  <c r="C32" i="3" s="1"/>
  <c r="C33" i="3" s="1"/>
  <c r="C34" i="3" s="1"/>
  <c r="C35" i="3" s="1"/>
  <c r="C36" i="3" s="1"/>
  <c r="C37" i="3" s="1"/>
  <c r="C38" i="3" s="1"/>
  <c r="G50" i="4"/>
  <c r="I47" i="3"/>
  <c r="G61" i="3"/>
  <c r="G62" i="3" s="1"/>
  <c r="G63" i="3" s="1"/>
  <c r="G64" i="3" s="1"/>
  <c r="G65" i="3" s="1"/>
  <c r="G66" i="3" s="1"/>
  <c r="G67" i="3" s="1"/>
  <c r="G68" i="3" s="1"/>
  <c r="G69" i="3" s="1"/>
  <c r="G70" i="3" s="1"/>
  <c r="G71" i="3" s="1"/>
  <c r="G72" i="3" s="1"/>
  <c r="D69" i="2"/>
  <c r="C53" i="1"/>
  <c r="C54" i="1"/>
  <c r="D31" i="1"/>
  <c r="E31" i="1" s="1"/>
  <c r="D32" i="1"/>
  <c r="D59" i="2"/>
  <c r="D55" i="2"/>
  <c r="D51" i="2"/>
  <c r="D47" i="2"/>
  <c r="D72" i="2"/>
  <c r="E41" i="2"/>
  <c r="D58" i="2"/>
  <c r="D54" i="2"/>
  <c r="D50" i="2"/>
  <c r="D46" i="2"/>
  <c r="C65" i="2"/>
  <c r="C73" i="2"/>
  <c r="D57" i="2"/>
  <c r="D53" i="2"/>
  <c r="D49" i="2"/>
  <c r="D45" i="2"/>
  <c r="D80" i="2"/>
  <c r="C80" i="2"/>
  <c r="C76" i="2"/>
  <c r="C72" i="2"/>
  <c r="C68" i="2"/>
  <c r="D68" i="2"/>
  <c r="C81" i="2"/>
  <c r="C77" i="2"/>
  <c r="C69" i="2"/>
  <c r="D60" i="2"/>
  <c r="D56" i="2"/>
  <c r="D52" i="2"/>
  <c r="D48" i="2"/>
  <c r="D76" i="2"/>
  <c r="C83" i="2"/>
  <c r="C79" i="2"/>
  <c r="C75" i="2"/>
  <c r="C71" i="2"/>
  <c r="C67" i="2"/>
  <c r="C82" i="2"/>
  <c r="C78" i="2"/>
  <c r="C74" i="2"/>
  <c r="C70" i="2"/>
  <c r="D53" i="1"/>
  <c r="D52" i="1"/>
  <c r="D33" i="1"/>
  <c r="D51" i="1"/>
  <c r="E51" i="1" s="1"/>
  <c r="C52" i="1"/>
  <c r="D54" i="1"/>
  <c r="C51" i="1"/>
  <c r="D83" i="2"/>
  <c r="D75" i="2"/>
  <c r="D67" i="2"/>
  <c r="D82" i="2"/>
  <c r="D78" i="2"/>
  <c r="D74" i="2"/>
  <c r="D70" i="2"/>
  <c r="E65" i="2"/>
  <c r="E66" i="2" s="1"/>
  <c r="D79" i="2"/>
  <c r="D71" i="2"/>
  <c r="D81" i="2"/>
  <c r="D77" i="2"/>
  <c r="D73" i="2"/>
  <c r="D19" i="1"/>
  <c r="D21" i="1"/>
  <c r="D18" i="1"/>
  <c r="E26" i="4" l="1"/>
  <c r="E22" i="4"/>
  <c r="E23" i="4" s="1"/>
  <c r="E24" i="4" s="1"/>
  <c r="E25" i="4" s="1"/>
  <c r="G51" i="4"/>
  <c r="G52" i="4" s="1"/>
  <c r="G53" i="4" s="1"/>
  <c r="G54" i="4" s="1"/>
  <c r="J43" i="4"/>
  <c r="E32" i="1"/>
  <c r="E33" i="1" s="1"/>
  <c r="E34" i="1" s="1"/>
  <c r="E67" i="2"/>
  <c r="E68" i="2" s="1"/>
  <c r="E69" i="2" s="1"/>
  <c r="E70" i="2" s="1"/>
  <c r="E71" i="2" s="1"/>
  <c r="E72" i="2" s="1"/>
  <c r="E73" i="2" s="1"/>
  <c r="E74" i="2" s="1"/>
  <c r="E75" i="2" s="1"/>
  <c r="E76" i="2" s="1"/>
  <c r="E77" i="2" s="1"/>
  <c r="E78" i="2" s="1"/>
  <c r="E79" i="2" s="1"/>
  <c r="E80" i="2" s="1"/>
  <c r="E81" i="2" s="1"/>
  <c r="E82" i="2" s="1"/>
  <c r="E83" i="2" s="1"/>
  <c r="E84" i="2" s="1"/>
  <c r="E52" i="1"/>
  <c r="E53" i="1" s="1"/>
  <c r="E54" i="1" s="1"/>
  <c r="C17" i="2"/>
  <c r="C18" i="2" s="1"/>
  <c r="C19" i="2" s="1"/>
  <c r="C20" i="2" s="1"/>
  <c r="C21" i="2" s="1"/>
  <c r="C22" i="2" s="1"/>
  <c r="E17" i="2"/>
  <c r="E18" i="2" s="1"/>
  <c r="E19" i="2" s="1"/>
  <c r="E20" i="2" s="1"/>
  <c r="E21" i="2" s="1"/>
  <c r="E22" i="2" s="1"/>
  <c r="E23" i="2" s="1"/>
  <c r="E24" i="2" s="1"/>
  <c r="E25" i="2" s="1"/>
  <c r="E26" i="2" s="1"/>
  <c r="E27" i="2" s="1"/>
  <c r="E28" i="2" s="1"/>
  <c r="E29" i="2" s="1"/>
  <c r="E30" i="2" s="1"/>
  <c r="E31" i="2" s="1"/>
  <c r="E32" i="2" s="1"/>
  <c r="E33" i="2" s="1"/>
  <c r="E34" i="2" s="1"/>
  <c r="E35" i="2" s="1"/>
  <c r="E36" i="2" s="1"/>
  <c r="E18" i="1"/>
  <c r="E19" i="1" s="1"/>
  <c r="E20" i="1" s="1"/>
  <c r="E21" i="1" s="1"/>
  <c r="C18" i="1"/>
  <c r="C19" i="1" s="1"/>
  <c r="C20" i="1" s="1"/>
  <c r="C21" i="1" s="1"/>
  <c r="C23" i="2" l="1"/>
  <c r="C24" i="2" s="1"/>
  <c r="C25" i="2" l="1"/>
  <c r="C26" i="2" s="1"/>
  <c r="C27" i="2" s="1"/>
  <c r="E42" i="2"/>
  <c r="E43" i="2" s="1"/>
  <c r="E44" i="2" s="1"/>
  <c r="E45" i="2" s="1"/>
  <c r="E46" i="2" s="1"/>
  <c r="E47" i="2" s="1"/>
  <c r="E48" i="2" s="1"/>
  <c r="E49" i="2" s="1"/>
  <c r="E50" i="2" s="1"/>
  <c r="E51" i="2" s="1"/>
  <c r="E52" i="2" s="1"/>
  <c r="E53" i="2" s="1"/>
  <c r="E54" i="2" s="1"/>
  <c r="E55" i="2" s="1"/>
  <c r="E56" i="2" s="1"/>
  <c r="E57" i="2" s="1"/>
  <c r="E58" i="2" s="1"/>
  <c r="E59" i="2" s="1"/>
  <c r="E60" i="2" s="1"/>
  <c r="C28" i="2" l="1"/>
  <c r="C29" i="2" s="1"/>
  <c r="C30" i="2" s="1"/>
  <c r="C31" i="2" s="1"/>
  <c r="C32" i="2" s="1"/>
  <c r="C33" i="2" l="1"/>
  <c r="C34" i="2" s="1"/>
  <c r="C35" i="2" s="1"/>
  <c r="C36" i="2" s="1"/>
</calcChain>
</file>

<file path=xl/sharedStrings.xml><?xml version="1.0" encoding="utf-8"?>
<sst xmlns="http://schemas.openxmlformats.org/spreadsheetml/2006/main" count="244" uniqueCount="95">
  <si>
    <t>Dik :</t>
  </si>
  <si>
    <t>I</t>
  </si>
  <si>
    <t>L</t>
  </si>
  <si>
    <t>tahun</t>
  </si>
  <si>
    <t>Dit :</t>
  </si>
  <si>
    <t>B3 ?</t>
  </si>
  <si>
    <t>n</t>
  </si>
  <si>
    <t>Nilai Aset</t>
  </si>
  <si>
    <t>Depresiasi</t>
  </si>
  <si>
    <r>
      <rPr>
        <sz val="12"/>
        <color theme="1"/>
        <rFont val="Calibri"/>
        <family val="2"/>
      </rPr>
      <t>Σ</t>
    </r>
    <r>
      <rPr>
        <sz val="12"/>
        <color theme="1"/>
        <rFont val="Times New Roman"/>
        <family val="1"/>
      </rPr>
      <t xml:space="preserve"> Depresiasi</t>
    </r>
  </si>
  <si>
    <t>dn</t>
  </si>
  <si>
    <t>Metode SLD</t>
  </si>
  <si>
    <t>Metode SOYD</t>
  </si>
  <si>
    <t>Σ Depresiasi</t>
  </si>
  <si>
    <r>
      <t>B</t>
    </r>
    <r>
      <rPr>
        <sz val="8"/>
        <color theme="1"/>
        <rFont val="Times New Roman"/>
        <family val="1"/>
      </rPr>
      <t>10</t>
    </r>
    <r>
      <rPr>
        <sz val="12"/>
        <color theme="1"/>
        <rFont val="Times New Roman"/>
        <family val="1"/>
      </rPr>
      <t xml:space="preserve"> ?</t>
    </r>
  </si>
  <si>
    <r>
      <t>d</t>
    </r>
    <r>
      <rPr>
        <sz val="9"/>
        <color theme="1"/>
        <rFont val="Times New Roman"/>
        <family val="1"/>
      </rPr>
      <t>n</t>
    </r>
  </si>
  <si>
    <t>S</t>
  </si>
  <si>
    <t>F</t>
  </si>
  <si>
    <t>Metode DB</t>
  </si>
  <si>
    <t>Konsultan memutuskan untuk membeli Laptop berspesifikasi tinggi untuk kebutuhan analisis struktur dan rendering desain grafis seharga Rp. 45 Juta dengan nilai sisa akhir sebesar Rp. 12 Juta. Berapa nilai laptop tersebut di tahun ke 3</t>
  </si>
  <si>
    <t>Besarnya Depresiasi Laptop setiap tahun</t>
  </si>
  <si>
    <t>Besarnya Depresiasi Laptop s/d tahun ke-3</t>
  </si>
  <si>
    <t>Besarnya Nilai Asset ditahun ke-3</t>
  </si>
  <si>
    <t>Nilai S (Jumlah Tahun Depresiasi)</t>
  </si>
  <si>
    <t>Besarnya Depresiasi setiap tahun (contoh untuk 3 tahun pertama)</t>
  </si>
  <si>
    <t>Tahun ke 1</t>
  </si>
  <si>
    <t>Tahun ke 2</t>
  </si>
  <si>
    <t>Tahun ke 3</t>
  </si>
  <si>
    <t>Nilai Aset ditahun ke 3</t>
  </si>
  <si>
    <t>Nilai F</t>
  </si>
  <si>
    <t>Konstruksi Jembatan senilai Rp. 89 Miliar dengan nilai akhir konstruksi sebesar Rp. 43 Miliar. Berapa nilai asset di tahun ke 10.</t>
  </si>
  <si>
    <t>Besarnya Depresiasi Konstruksi Jembatan setiap tahun</t>
  </si>
  <si>
    <t>Besarnya Nilai Asset ditahun ke-10</t>
  </si>
  <si>
    <t>Besarnya Depresiasi Konstruksi Jembatan s/d tahun ke-10</t>
  </si>
  <si>
    <t>Nilai Aset ditahun ke 10</t>
  </si>
  <si>
    <t>N</t>
  </si>
  <si>
    <t>Lokomotif Kereta Api yang dibeli seharga Rp. 43 Miliar dengan nilai akhir sebesar Rp. 18 Miliar. Berapa sisa nilai asset setelah tahun ke 7 dengan metode SLD,SOYD dan BD</t>
  </si>
  <si>
    <t>Nilai Asset</t>
  </si>
  <si>
    <t xml:space="preserve">n </t>
  </si>
  <si>
    <t xml:space="preserve">n = tahun Asset dalam Rp. </t>
  </si>
  <si>
    <t>Nilai Aset ditahun ke 1</t>
  </si>
  <si>
    <t>Nilai Aset setelah tahun ke 7 ialah tahun ke 8</t>
  </si>
  <si>
    <t xml:space="preserve">Nilai Asset setiap tahun </t>
  </si>
  <si>
    <t>Besarnya Nilai Asset setelah tahun ke 7 ialah tahun ke 8</t>
  </si>
  <si>
    <t>Besarnya Depresiasi Lokomotif Kereta Api s/d setelah tahun ke-7 ialah tahun ke 8</t>
  </si>
  <si>
    <t>Besarnya Depresiasi Lokomotif Kereta Api setiap tahun</t>
  </si>
  <si>
    <t>Dik: Lokomotif Kereta memiliki masa pakai ekonomis adalah 20 tahun</t>
  </si>
  <si>
    <t>Jawab</t>
  </si>
  <si>
    <t>3.Lokomotif Kereta Api yang dibeli seharga Rp. 43 Miliar dengan nilai akhir sebesar Rp. 18 Miliar. Berapa sisa nilai asset setelah tahun ke 7.</t>
  </si>
  <si>
    <t>Kontraktor sedang mengevaluasi terkait rencana pembelian TC kapasitas 3 Ton seharga Rp. 4 Miliar dengan nilai akhir sebesar Rp. 875 Juta. Berapa total akumulasi penyusutan sampai tahun ke 3 dengan metode SLD,DB dan SLD</t>
  </si>
  <si>
    <t>Jumlah Penyusutan Pada Tahun ke 3 dengan Metode SOYD =</t>
  </si>
  <si>
    <t>Nilai Aset ditahun ke 2</t>
  </si>
  <si>
    <t>Nilai Asset setiap tahun (contoh untuk 3 tahun pertama)</t>
  </si>
  <si>
    <t>Jumlah Penyusutan Pada Tahun ke 3 dengan Metode SLD =</t>
  </si>
  <si>
    <t>Besarnya Nilai Asset ditahun ke-7</t>
  </si>
  <si>
    <t>Besarnya Depresiasi Lokomotif Kereta Api s/d tahun ke-7</t>
  </si>
  <si>
    <t>4.Kontraktor sedang mengevaluasi terkait rencana pembelian TC kapasitas 3 Ton seharga Rp. 4 Miliar dengan nilai akhir sebesar Rp. 875 Juta. Berapa total akumulasi penyusutan sampai tahun ke 3.</t>
  </si>
  <si>
    <t>Nilai Asset di tahun ke-n</t>
  </si>
  <si>
    <t>d2 =</t>
  </si>
  <si>
    <t xml:space="preserve">d1 = </t>
  </si>
  <si>
    <t xml:space="preserve">Besarnya Depresiasi setiap tahun </t>
  </si>
  <si>
    <t>Maka nilai depresiasi yang sudah terjadi sampai tahun ke 4 adalah Rp 1,270,727,565</t>
  </si>
  <si>
    <t xml:space="preserve">Depresiasi </t>
  </si>
  <si>
    <t xml:space="preserve">Nilai Asset </t>
  </si>
  <si>
    <t>Metode Kesetimbangan Menurun / DB</t>
  </si>
  <si>
    <t xml:space="preserve">B1 = </t>
  </si>
  <si>
    <t xml:space="preserve">Nilai Asset pada tahun ke-n </t>
  </si>
  <si>
    <t>Maka nilai depresiasi yang sudah terjadi sampai tahun ke 4 adalah Rp 163,450,000,000</t>
  </si>
  <si>
    <t xml:space="preserve">Nilai S (Jumlah Tahun Depresiasi) </t>
  </si>
  <si>
    <t xml:space="preserve">Metode Jumlah Digit Tahun / SOYD </t>
  </si>
  <si>
    <t xml:space="preserve">Besarnya Nilai Asset di tahun ke-n </t>
  </si>
  <si>
    <t xml:space="preserve">D4 = </t>
  </si>
  <si>
    <t>Maka nilai depresiasi yang sudah terjadi sampai tahun ke 4 adalah Rp 850,000,000</t>
  </si>
  <si>
    <t>Besarnya Asset di akhir usia ekonomi</t>
  </si>
  <si>
    <t>Besarnya Depresiasi per tahun</t>
  </si>
  <si>
    <t>Metode Garis Lurus (Linier) / SLD</t>
  </si>
  <si>
    <t xml:space="preserve">N = </t>
  </si>
  <si>
    <t>L=</t>
  </si>
  <si>
    <t xml:space="preserve">I = </t>
  </si>
  <si>
    <t>Pembelian helicopter senilai Rp. 4.8 Miliar untuk angkutan pekerja konstruksi di daerah terpencil dengan nilai akhir sebesar Rp. 1.4 Miliar. Berapa nilai depresiasi yang sudah terjadi sampai di tahun ke 4.</t>
  </si>
  <si>
    <t>Konstruksi Bendungan senilai Rp. 3.8 Triliun dengan nilai akhir konstruksi yang disepakati sebesar 65% dari nilai awal. Berapa tahun lamanya hingga depresiasi mencapai 18% dari nilai konstruksi.</t>
  </si>
  <si>
    <t>Dik:</t>
  </si>
  <si>
    <t>I =</t>
  </si>
  <si>
    <t>L =</t>
  </si>
  <si>
    <t>Dn =</t>
  </si>
  <si>
    <t xml:space="preserve">Maka lamanya tahun saat depresiasi asset mencapai 18% nilai konstruksi adalah </t>
  </si>
  <si>
    <t>d1 =</t>
  </si>
  <si>
    <t>Nilai Asset tahun ke-n</t>
  </si>
  <si>
    <t>B1 =</t>
  </si>
  <si>
    <t xml:space="preserve">Maka lamanya tahun depresiasi saat mencapai 18% dari nilai konstruksi adalah </t>
  </si>
  <si>
    <t>18 % =</t>
  </si>
  <si>
    <t xml:space="preserve">sehingga yang mendekati jumlah depresiasi adalah pada tahun ke-10 </t>
  </si>
  <si>
    <t>dengan lama waktu 11 tahun</t>
  </si>
  <si>
    <t>sehingga yang mendekati jumlah depresiasi adalah pada tahun ke-9</t>
  </si>
  <si>
    <t>dengan lama waktu 10 tahun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</si>
</sst>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2" formatCode="_-&quot;Rp&quot;* #,##0_-;\-&quot;Rp&quot;* #,##0_-;_-&quot;Rp&quot;* &quot;-&quot;_-;_-@_-"/>
    <numFmt numFmtId="41" formatCode="_-* #,##0_-;\-* #,##0_-;_-* &quot;-&quot;_-;_-@_-"/>
    <numFmt numFmtId="44" formatCode="_-&quot;Rp&quot;* #,##0.00_-;\-&quot;Rp&quot;* #,##0.00_-;_-&quot;Rp&quot;* &quot;-&quot;??_-;_-@_-"/>
    <numFmt numFmtId="164" formatCode="_(&quot;$&quot;* #,##0.00_);_(&quot;$&quot;* \(#,##0.00\);_(&quot;$&quot;* &quot;-&quot;??_);_(@_)"/>
    <numFmt numFmtId="165" formatCode="_-[$Rp-3809]* #,##0.00_-;\-[$Rp-3809]* #,##0.00_-;_-[$Rp-3809]* &quot;-&quot;??_-;_-@_-"/>
    <numFmt numFmtId="166" formatCode="0.000"/>
    <numFmt numFmtId="167" formatCode="0.0"/>
    <numFmt numFmtId="168" formatCode="_-[$Rp-3809]* #,##0_-;\-[$Rp-3809]* #,##0_-;_-[$Rp-3809]* &quot;-&quot;??_-;_-@_-"/>
    <numFmt numFmtId="169" formatCode="_-[$Rp-421]* #,##0_-;\-[$Rp-421]* #,##0_-;_-[$Rp-421]* &quot;-&quot;??_-;_-@_-"/>
    <numFmt numFmtId="170" formatCode="_-[$Rp-421]* #,##0.00_-;\-[$Rp-421]* #,##0.00_-;_-[$Rp-421]* &quot;-&quot;??_-;_-@_-"/>
    <numFmt numFmtId="171" formatCode="_-&quot;Rp&quot;* #,##0_-;\-&quot;Rp&quot;* #,##0_-;_-&quot;Rp&quot;* &quot;-&quot;??_-;_-@_-"/>
  </numFmts>
  <fonts count="14" x14ac:knownFonts="1">
    <font>
      <sz val="11"/>
      <color theme="1"/>
      <name val="Calibri"/>
      <family val="2"/>
      <scheme val="minor"/>
    </font>
    <font>
      <sz val="12"/>
      <color theme="1"/>
      <name val="Times New Roman"/>
      <family val="1"/>
    </font>
    <font>
      <sz val="12"/>
      <color theme="1"/>
      <name val="Calibri"/>
      <family val="2"/>
    </font>
    <font>
      <sz val="9"/>
      <color theme="1"/>
      <name val="Times New Roman"/>
      <family val="1"/>
    </font>
    <font>
      <sz val="8"/>
      <color theme="1"/>
      <name val="Times New Roman"/>
      <family val="1"/>
    </font>
    <font>
      <sz val="12"/>
      <name val="Times New Roman"/>
      <family val="1"/>
    </font>
    <font>
      <b/>
      <sz val="12"/>
      <color theme="1"/>
      <name val="Times New Roman"/>
      <family val="1"/>
    </font>
    <font>
      <sz val="11"/>
      <color theme="1"/>
      <name val="Calibri"/>
      <family val="2"/>
      <scheme val="minor"/>
    </font>
    <font>
      <sz val="11"/>
      <color theme="1"/>
      <name val="Times New Roman"/>
      <family val="1"/>
    </font>
    <font>
      <sz val="11"/>
      <name val="Calibri"/>
      <family val="2"/>
      <scheme val="minor"/>
    </font>
    <font>
      <b/>
      <sz val="11"/>
      <color theme="1"/>
      <name val="Calibri"/>
      <family val="2"/>
      <scheme val="minor"/>
    </font>
    <font>
      <sz val="11"/>
      <color theme="1"/>
      <name val="Calibri"/>
      <family val="2"/>
    </font>
    <font>
      <sz val="11"/>
      <name val="Times New Roman"/>
      <family val="1"/>
    </font>
    <font>
      <b/>
      <sz val="1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4"/>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7" fillId="0" borderId="0" applyFont="0" applyFill="0" applyBorder="0" applyAlignment="0" applyProtection="0"/>
    <xf numFmtId="41" fontId="7" fillId="0" borderId="0" applyFont="0" applyFill="0" applyBorder="0" applyAlignment="0" applyProtection="0"/>
    <xf numFmtId="42" fontId="7" fillId="0" borderId="0" applyFont="0" applyFill="0" applyBorder="0" applyAlignment="0" applyProtection="0"/>
  </cellStyleXfs>
  <cellXfs count="119">
    <xf numFmtId="0" fontId="0" fillId="0" borderId="0" xfId="0"/>
    <xf numFmtId="165" fontId="1" fillId="0" borderId="0" xfId="0" applyNumberFormat="1" applyFont="1" applyAlignment="1">
      <alignment vertical="center"/>
    </xf>
    <xf numFmtId="165" fontId="1" fillId="0" borderId="0" xfId="0" applyNumberFormat="1" applyFont="1"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165" fontId="1" fillId="0" borderId="1" xfId="0" applyNumberFormat="1" applyFont="1" applyBorder="1" applyAlignment="1">
      <alignment horizontal="center" vertical="center"/>
    </xf>
    <xf numFmtId="0" fontId="1" fillId="0" borderId="1" xfId="0" applyFont="1" applyBorder="1" applyAlignment="1">
      <alignment horizontal="center" vertical="center"/>
    </xf>
    <xf numFmtId="166" fontId="1" fillId="0" borderId="0" xfId="0" applyNumberFormat="1" applyFont="1" applyAlignment="1">
      <alignment horizontal="center" vertical="center"/>
    </xf>
    <xf numFmtId="167" fontId="1" fillId="0" borderId="0" xfId="0" applyNumberFormat="1" applyFont="1" applyAlignment="1">
      <alignment vertical="center"/>
    </xf>
    <xf numFmtId="0" fontId="1" fillId="0" borderId="0" xfId="0" applyFont="1"/>
    <xf numFmtId="168" fontId="1" fillId="0" borderId="1" xfId="0" applyNumberFormat="1" applyFont="1" applyBorder="1" applyAlignment="1">
      <alignment horizontal="center" vertical="center"/>
    </xf>
    <xf numFmtId="168" fontId="1" fillId="2" borderId="1" xfId="0" applyNumberFormat="1" applyFont="1" applyFill="1" applyBorder="1" applyAlignment="1">
      <alignment horizontal="center" vertical="center"/>
    </xf>
    <xf numFmtId="168" fontId="1" fillId="0" borderId="0" xfId="0" applyNumberFormat="1" applyFont="1" applyAlignment="1">
      <alignment vertical="center"/>
    </xf>
    <xf numFmtId="0" fontId="5" fillId="0" borderId="0" xfId="0" applyFont="1" applyAlignment="1">
      <alignment vertical="center" wrapText="1" readingOrder="1"/>
    </xf>
    <xf numFmtId="165" fontId="1" fillId="2" borderId="0" xfId="0" applyNumberFormat="1" applyFont="1" applyFill="1" applyAlignment="1">
      <alignment horizontal="left" vertical="center"/>
    </xf>
    <xf numFmtId="165" fontId="1" fillId="0" borderId="0" xfId="0" applyNumberFormat="1" applyFont="1" applyAlignment="1">
      <alignment horizontal="left" vertical="center"/>
    </xf>
    <xf numFmtId="165" fontId="3" fillId="0" borderId="0" xfId="0" applyNumberFormat="1" applyFont="1" applyAlignment="1">
      <alignment horizontal="center" vertical="center"/>
    </xf>
    <xf numFmtId="0" fontId="8" fillId="0" borderId="0" xfId="0" applyFont="1"/>
    <xf numFmtId="0" fontId="5" fillId="0" borderId="0" xfId="0" applyFont="1" applyAlignment="1">
      <alignment vertical="top" readingOrder="1"/>
    </xf>
    <xf numFmtId="0" fontId="5" fillId="0" borderId="0" xfId="0" applyFont="1" applyAlignment="1">
      <alignment horizontal="left" vertical="top" readingOrder="1"/>
    </xf>
    <xf numFmtId="169" fontId="1" fillId="0" borderId="1" xfId="0" applyNumberFormat="1" applyFont="1" applyBorder="1" applyAlignment="1">
      <alignment horizontal="center"/>
    </xf>
    <xf numFmtId="0" fontId="5" fillId="0" borderId="1" xfId="0" applyFont="1" applyBorder="1" applyAlignment="1">
      <alignment horizontal="center"/>
    </xf>
    <xf numFmtId="0" fontId="1" fillId="0" borderId="1" xfId="0" applyFont="1" applyBorder="1" applyAlignment="1">
      <alignment horizontal="center"/>
    </xf>
    <xf numFmtId="170" fontId="1" fillId="0" borderId="0" xfId="1" applyNumberFormat="1" applyFont="1"/>
    <xf numFmtId="169" fontId="1" fillId="2" borderId="1" xfId="0" applyNumberFormat="1" applyFont="1" applyFill="1" applyBorder="1" applyAlignment="1">
      <alignment horizontal="center"/>
    </xf>
    <xf numFmtId="169" fontId="5" fillId="0" borderId="1" xfId="1" applyNumberFormat="1" applyFont="1" applyBorder="1" applyAlignment="1">
      <alignment horizontal="center"/>
    </xf>
    <xf numFmtId="0" fontId="5" fillId="0" borderId="1" xfId="0" applyFont="1" applyBorder="1" applyAlignment="1">
      <alignment horizontal="center" vertical="center"/>
    </xf>
    <xf numFmtId="169" fontId="1" fillId="0" borderId="0" xfId="0" applyNumberFormat="1" applyFont="1"/>
    <xf numFmtId="169" fontId="1" fillId="0" borderId="0" xfId="1" applyNumberFormat="1" applyFont="1" applyAlignment="1">
      <alignment horizontal="right"/>
    </xf>
    <xf numFmtId="0" fontId="1" fillId="0" borderId="0" xfId="0" applyFont="1" applyAlignment="1">
      <alignment horizontal="left" vertical="top"/>
    </xf>
    <xf numFmtId="169" fontId="1" fillId="5" borderId="1" xfId="0" applyNumberFormat="1" applyFont="1" applyFill="1" applyBorder="1" applyAlignment="1">
      <alignment horizontal="center"/>
    </xf>
    <xf numFmtId="169" fontId="1" fillId="0" borderId="0" xfId="1" applyNumberFormat="1" applyFont="1"/>
    <xf numFmtId="0" fontId="1" fillId="0" borderId="0" xfId="0" applyFont="1" applyAlignment="1">
      <alignment horizontal="left"/>
    </xf>
    <xf numFmtId="169" fontId="1" fillId="0" borderId="1" xfId="0" applyNumberFormat="1" applyFont="1" applyBorder="1"/>
    <xf numFmtId="169" fontId="5" fillId="2" borderId="1" xfId="0" applyNumberFormat="1" applyFont="1" applyFill="1" applyBorder="1" applyAlignment="1">
      <alignment horizontal="center"/>
    </xf>
    <xf numFmtId="0" fontId="5" fillId="0" borderId="0" xfId="0" applyFont="1"/>
    <xf numFmtId="169" fontId="5" fillId="0" borderId="1" xfId="0" applyNumberFormat="1" applyFont="1" applyBorder="1" applyAlignment="1">
      <alignment horizontal="center"/>
    </xf>
    <xf numFmtId="169" fontId="5" fillId="0" borderId="0" xfId="0" applyNumberFormat="1" applyFont="1"/>
    <xf numFmtId="0" fontId="5" fillId="0" borderId="0" xfId="0" applyFont="1" applyAlignment="1">
      <alignment vertical="top"/>
    </xf>
    <xf numFmtId="169" fontId="5" fillId="0" borderId="0" xfId="1" applyNumberFormat="1" applyFont="1"/>
    <xf numFmtId="0" fontId="0" fillId="0" borderId="0" xfId="0" applyAlignment="1">
      <alignment vertical="top" readingOrder="1"/>
    </xf>
    <xf numFmtId="0" fontId="9" fillId="0" borderId="0" xfId="0" applyFont="1"/>
    <xf numFmtId="169" fontId="1" fillId="2" borderId="0" xfId="0" applyNumberFormat="1" applyFont="1" applyFill="1"/>
    <xf numFmtId="0" fontId="8" fillId="2" borderId="0" xfId="0" applyFont="1" applyFill="1"/>
    <xf numFmtId="170" fontId="1" fillId="0" borderId="0" xfId="1" applyNumberFormat="1" applyFont="1" applyAlignment="1">
      <alignment horizontal="right"/>
    </xf>
    <xf numFmtId="0" fontId="1" fillId="2" borderId="0" xfId="0" applyFont="1" applyFill="1"/>
    <xf numFmtId="1" fontId="0" fillId="0" borderId="0" xfId="0" applyNumberFormat="1"/>
    <xf numFmtId="42" fontId="0" fillId="0" borderId="1" xfId="0" applyNumberFormat="1" applyBorder="1"/>
    <xf numFmtId="42" fontId="0" fillId="0" borderId="1" xfId="3" applyFont="1" applyFill="1" applyBorder="1" applyAlignment="1">
      <alignment horizontal="right"/>
    </xf>
    <xf numFmtId="42" fontId="0" fillId="0" borderId="1" xfId="3" applyFont="1" applyFill="1" applyBorder="1"/>
    <xf numFmtId="0" fontId="0" fillId="0" borderId="1" xfId="0" applyBorder="1" applyAlignment="1">
      <alignment horizontal="center"/>
    </xf>
    <xf numFmtId="0" fontId="0" fillId="0" borderId="0" xfId="0" applyAlignment="1">
      <alignment horizontal="center"/>
    </xf>
    <xf numFmtId="1" fontId="0" fillId="0" borderId="0" xfId="0" applyNumberFormat="1" applyAlignment="1">
      <alignment horizontal="center"/>
    </xf>
    <xf numFmtId="42" fontId="0" fillId="0" borderId="0" xfId="0" applyNumberFormat="1"/>
    <xf numFmtId="42" fontId="11" fillId="0" borderId="1" xfId="3" applyFont="1" applyFill="1" applyBorder="1" applyAlignment="1">
      <alignment horizontal="right"/>
    </xf>
    <xf numFmtId="166" fontId="0" fillId="0" borderId="0" xfId="0" applyNumberFormat="1"/>
    <xf numFmtId="42" fontId="0" fillId="0" borderId="0" xfId="0" applyNumberFormat="1" applyAlignment="1">
      <alignment vertical="center"/>
    </xf>
    <xf numFmtId="0" fontId="0" fillId="0" borderId="0" xfId="0" applyAlignment="1">
      <alignment vertical="center"/>
    </xf>
    <xf numFmtId="0" fontId="11" fillId="0" borderId="0" xfId="0" applyFont="1" applyAlignment="1">
      <alignment horizontal="center"/>
    </xf>
    <xf numFmtId="42" fontId="0" fillId="2" borderId="1" xfId="0" applyNumberFormat="1" applyFill="1" applyBorder="1"/>
    <xf numFmtId="42" fontId="0" fillId="2" borderId="1" xfId="3" applyFont="1" applyFill="1" applyBorder="1" applyAlignment="1">
      <alignment horizontal="right"/>
    </xf>
    <xf numFmtId="42" fontId="0" fillId="2" borderId="1" xfId="3" applyFont="1" applyFill="1" applyBorder="1"/>
    <xf numFmtId="0" fontId="0" fillId="2" borderId="1" xfId="0" applyFill="1" applyBorder="1" applyAlignment="1">
      <alignment horizontal="center"/>
    </xf>
    <xf numFmtId="0" fontId="0" fillId="0" borderId="1" xfId="0" applyBorder="1"/>
    <xf numFmtId="0" fontId="0" fillId="0" borderId="0" xfId="0" applyAlignment="1">
      <alignment horizontal="center" vertical="center"/>
    </xf>
    <xf numFmtId="0" fontId="0" fillId="7" borderId="1" xfId="0" applyFill="1" applyBorder="1" applyAlignment="1">
      <alignment horizontal="center"/>
    </xf>
    <xf numFmtId="0" fontId="0" fillId="7" borderId="0" xfId="0" applyFill="1"/>
    <xf numFmtId="165" fontId="0" fillId="0" borderId="0" xfId="0" applyNumberFormat="1"/>
    <xf numFmtId="42" fontId="11" fillId="0" borderId="1" xfId="3" applyFont="1" applyFill="1" applyBorder="1" applyAlignment="1">
      <alignment horizontal="center"/>
    </xf>
    <xf numFmtId="42" fontId="0" fillId="0" borderId="1" xfId="3" applyFont="1" applyFill="1" applyBorder="1" applyAlignment="1">
      <alignment horizontal="center"/>
    </xf>
    <xf numFmtId="168" fontId="0" fillId="0" borderId="0" xfId="0" applyNumberFormat="1"/>
    <xf numFmtId="0" fontId="0" fillId="0" borderId="0" xfId="0" applyAlignment="1">
      <alignment horizontal="left"/>
    </xf>
    <xf numFmtId="0" fontId="0" fillId="0" borderId="0" xfId="0" applyAlignment="1">
      <alignment horizontal="left" vertical="center"/>
    </xf>
    <xf numFmtId="42" fontId="11" fillId="2" borderId="1" xfId="3" applyFont="1" applyFill="1" applyBorder="1" applyAlignment="1">
      <alignment horizontal="center"/>
    </xf>
    <xf numFmtId="42" fontId="0" fillId="2" borderId="1" xfId="3" applyFont="1" applyFill="1" applyBorder="1" applyAlignment="1">
      <alignment horizontal="center"/>
    </xf>
    <xf numFmtId="0" fontId="0" fillId="9" borderId="1" xfId="0" applyFill="1" applyBorder="1" applyAlignment="1">
      <alignment horizontal="center"/>
    </xf>
    <xf numFmtId="0" fontId="0" fillId="9" borderId="0" xfId="0" applyFill="1"/>
    <xf numFmtId="41" fontId="11" fillId="0" borderId="1" xfId="0" applyNumberFormat="1" applyFont="1" applyBorder="1" applyAlignment="1">
      <alignment horizontal="center"/>
    </xf>
    <xf numFmtId="42" fontId="0" fillId="0" borderId="0" xfId="3" applyFont="1" applyFill="1" applyBorder="1"/>
    <xf numFmtId="0" fontId="0" fillId="0" borderId="0" xfId="0" applyAlignment="1">
      <alignment vertical="center" wrapText="1"/>
    </xf>
    <xf numFmtId="41" fontId="0" fillId="0" borderId="0" xfId="0" applyNumberFormat="1"/>
    <xf numFmtId="167" fontId="0" fillId="0" borderId="0" xfId="0" applyNumberFormat="1"/>
    <xf numFmtId="42" fontId="0" fillId="0" borderId="0" xfId="3" applyFont="1"/>
    <xf numFmtId="41" fontId="11" fillId="2" borderId="1" xfId="0" applyNumberFormat="1" applyFont="1" applyFill="1" applyBorder="1" applyAlignment="1">
      <alignment horizontal="center"/>
    </xf>
    <xf numFmtId="41" fontId="0" fillId="0" borderId="0" xfId="2" applyFont="1"/>
    <xf numFmtId="41" fontId="0" fillId="0" borderId="1" xfId="0" applyNumberFormat="1" applyBorder="1"/>
    <xf numFmtId="0" fontId="0" fillId="11" borderId="1" xfId="0" applyFill="1" applyBorder="1" applyAlignment="1">
      <alignment horizontal="center"/>
    </xf>
    <xf numFmtId="0" fontId="0" fillId="11" borderId="0" xfId="0" applyFill="1"/>
    <xf numFmtId="41" fontId="0" fillId="11" borderId="0" xfId="2" applyFont="1" applyFill="1"/>
    <xf numFmtId="0" fontId="12" fillId="0" borderId="0" xfId="0" applyFont="1" applyAlignment="1">
      <alignment vertical="top"/>
    </xf>
    <xf numFmtId="165" fontId="0" fillId="0" borderId="0" xfId="2" applyNumberFormat="1" applyFont="1"/>
    <xf numFmtId="9" fontId="0" fillId="0" borderId="0" xfId="0" applyNumberFormat="1"/>
    <xf numFmtId="42" fontId="0" fillId="0" borderId="1" xfId="3" applyFont="1" applyBorder="1"/>
    <xf numFmtId="41" fontId="0" fillId="0" borderId="0" xfId="0" applyNumberFormat="1" applyAlignment="1">
      <alignment horizontal="right" vertical="center"/>
    </xf>
    <xf numFmtId="0" fontId="0" fillId="0" borderId="1" xfId="0" applyBorder="1" applyAlignment="1">
      <alignment horizontal="center" vertical="center"/>
    </xf>
    <xf numFmtId="41" fontId="0" fillId="0" borderId="0" xfId="0" applyNumberFormat="1" applyAlignment="1">
      <alignment horizontal="center" vertical="center"/>
    </xf>
    <xf numFmtId="1" fontId="0" fillId="0" borderId="1" xfId="3" applyNumberFormat="1" applyFont="1" applyFill="1" applyBorder="1" applyAlignment="1">
      <alignment horizontal="right"/>
    </xf>
    <xf numFmtId="1" fontId="0" fillId="0" borderId="1" xfId="2" applyNumberFormat="1" applyFont="1" applyFill="1" applyBorder="1" applyAlignment="1">
      <alignment horizontal="right"/>
    </xf>
    <xf numFmtId="171" fontId="0" fillId="0" borderId="1" xfId="3" applyNumberFormat="1" applyFont="1" applyFill="1" applyBorder="1" applyAlignment="1">
      <alignment horizontal="center"/>
    </xf>
    <xf numFmtId="44" fontId="0" fillId="0" borderId="0" xfId="0" applyNumberFormat="1"/>
    <xf numFmtId="168" fontId="0" fillId="0" borderId="1" xfId="0" applyNumberFormat="1" applyBorder="1"/>
    <xf numFmtId="0" fontId="5" fillId="0" borderId="0" xfId="0" applyFont="1" applyAlignment="1">
      <alignment horizontal="left" vertical="center" wrapText="1" readingOrder="1"/>
    </xf>
    <xf numFmtId="0" fontId="5" fillId="0" borderId="0" xfId="0" applyFont="1" applyAlignment="1">
      <alignment horizontal="left" vertical="center" readingOrder="1"/>
    </xf>
    <xf numFmtId="165" fontId="1" fillId="0" borderId="0" xfId="0" applyNumberFormat="1" applyFont="1" applyAlignment="1">
      <alignment horizontal="left" vertical="center"/>
    </xf>
    <xf numFmtId="165" fontId="1" fillId="2" borderId="0" xfId="0" applyNumberFormat="1" applyFont="1" applyFill="1" applyAlignment="1">
      <alignment horizontal="left" vertical="center"/>
    </xf>
    <xf numFmtId="165" fontId="6" fillId="3" borderId="0" xfId="0" applyNumberFormat="1" applyFont="1" applyFill="1" applyAlignment="1">
      <alignment horizontal="center" vertical="center"/>
    </xf>
    <xf numFmtId="0" fontId="1" fillId="4" borderId="0" xfId="0" applyFont="1" applyFill="1" applyAlignment="1">
      <alignment horizontal="center"/>
    </xf>
    <xf numFmtId="0" fontId="5" fillId="4" borderId="0" xfId="0" applyFont="1" applyFill="1" applyAlignment="1">
      <alignment horizontal="center"/>
    </xf>
    <xf numFmtId="0" fontId="1" fillId="4" borderId="0" xfId="0" applyFont="1" applyFill="1" applyAlignment="1">
      <alignment horizontal="center" vertical="center"/>
    </xf>
    <xf numFmtId="0" fontId="10" fillId="6" borderId="0" xfId="0" applyFont="1" applyFill="1" applyAlignment="1">
      <alignment horizontal="center"/>
    </xf>
    <xf numFmtId="42" fontId="0" fillId="0" borderId="0" xfId="3" applyFont="1" applyAlignment="1">
      <alignment vertical="center"/>
    </xf>
    <xf numFmtId="0" fontId="10" fillId="10" borderId="0" xfId="0" applyFont="1" applyFill="1" applyAlignment="1">
      <alignment horizontal="center"/>
    </xf>
    <xf numFmtId="0" fontId="10" fillId="8" borderId="0" xfId="0" applyFont="1" applyFill="1" applyAlignment="1">
      <alignment horizontal="center"/>
    </xf>
    <xf numFmtId="0" fontId="10" fillId="3" borderId="0" xfId="0" applyFont="1" applyFill="1" applyAlignment="1">
      <alignment horizontal="center" vertical="center" wrapText="1"/>
    </xf>
    <xf numFmtId="1" fontId="0" fillId="0" borderId="0" xfId="0" applyNumberFormat="1" applyAlignment="1">
      <alignment horizontal="center"/>
    </xf>
    <xf numFmtId="0" fontId="0" fillId="0" borderId="0" xfId="0" applyAlignment="1">
      <alignment horizontal="center"/>
    </xf>
    <xf numFmtId="0" fontId="13" fillId="8" borderId="0" xfId="0" applyFont="1" applyFill="1" applyAlignment="1">
      <alignment horizontal="center"/>
    </xf>
    <xf numFmtId="166" fontId="0" fillId="0" borderId="0" xfId="0" applyNumberFormat="1" applyAlignment="1">
      <alignment horizontal="center"/>
    </xf>
    <xf numFmtId="0" fontId="13" fillId="6" borderId="0" xfId="0" applyFont="1" applyFill="1" applyAlignment="1">
      <alignment horizontal="center"/>
    </xf>
  </cellXfs>
  <cellStyles count="4">
    <cellStyle name="Comma [0]" xfId="2" builtinId="6"/>
    <cellStyle name="Currency" xfId="1" builtinId="4"/>
    <cellStyle name="Currency [0]" xfId="3"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SLD</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'No. 1'!$B$17:$B$21</c:f>
              <c:numCache>
                <c:formatCode>General</c:formatCode>
                <c:ptCount val="5"/>
                <c:pt idx="0">
                  <c:v>0</c:v>
                </c:pt>
                <c:pt idx="1">
                  <c:v>1</c:v>
                </c:pt>
                <c:pt idx="2">
                  <c:v>2</c:v>
                </c:pt>
                <c:pt idx="3">
                  <c:v>3</c:v>
                </c:pt>
                <c:pt idx="4">
                  <c:v>4</c:v>
                </c:pt>
              </c:numCache>
            </c:numRef>
          </c:xVal>
          <c:yVal>
            <c:numRef>
              <c:f>'No. 1'!$C$17:$C$21</c:f>
              <c:numCache>
                <c:formatCode>_-[$Rp-3809]* #,##0_-;\-[$Rp-3809]* #,##0_-;_-[$Rp-3809]* "-"??_-;_-@_-</c:formatCode>
                <c:ptCount val="5"/>
                <c:pt idx="0">
                  <c:v>45000000</c:v>
                </c:pt>
                <c:pt idx="1">
                  <c:v>36750000</c:v>
                </c:pt>
                <c:pt idx="2">
                  <c:v>28500000</c:v>
                </c:pt>
                <c:pt idx="3">
                  <c:v>20250000</c:v>
                </c:pt>
                <c:pt idx="4">
                  <c:v>12000000</c:v>
                </c:pt>
              </c:numCache>
            </c:numRef>
          </c:yVal>
          <c:smooth val="0"/>
          <c:extLst>
            <c:ext xmlns:c16="http://schemas.microsoft.com/office/drawing/2014/chart" uri="{C3380CC4-5D6E-409C-BE32-E72D297353CC}">
              <c16:uniqueId val="{00000000-DAFF-4368-A103-ED5D10F57F41}"/>
            </c:ext>
          </c:extLst>
        </c:ser>
        <c:ser>
          <c:idx val="1"/>
          <c:order val="1"/>
          <c:tx>
            <c:v>SOYD</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'No. 1'!$B$30:$B$34</c:f>
              <c:numCache>
                <c:formatCode>General</c:formatCode>
                <c:ptCount val="5"/>
                <c:pt idx="0">
                  <c:v>0</c:v>
                </c:pt>
                <c:pt idx="1">
                  <c:v>1</c:v>
                </c:pt>
                <c:pt idx="2">
                  <c:v>2</c:v>
                </c:pt>
                <c:pt idx="3">
                  <c:v>3</c:v>
                </c:pt>
                <c:pt idx="4">
                  <c:v>4</c:v>
                </c:pt>
              </c:numCache>
            </c:numRef>
          </c:xVal>
          <c:yVal>
            <c:numRef>
              <c:f>'No. 1'!$C$30:$C$34</c:f>
              <c:numCache>
                <c:formatCode>_-[$Rp-3809]* #,##0_-;\-[$Rp-3809]* #,##0_-;_-[$Rp-3809]* "-"??_-;_-@_-</c:formatCode>
                <c:ptCount val="5"/>
                <c:pt idx="0">
                  <c:v>45000000</c:v>
                </c:pt>
                <c:pt idx="1">
                  <c:v>31800000</c:v>
                </c:pt>
                <c:pt idx="2">
                  <c:v>21900000</c:v>
                </c:pt>
                <c:pt idx="3">
                  <c:v>15300000</c:v>
                </c:pt>
                <c:pt idx="4">
                  <c:v>12000000</c:v>
                </c:pt>
              </c:numCache>
            </c:numRef>
          </c:yVal>
          <c:smooth val="0"/>
          <c:extLst>
            <c:ext xmlns:c16="http://schemas.microsoft.com/office/drawing/2014/chart" uri="{C3380CC4-5D6E-409C-BE32-E72D297353CC}">
              <c16:uniqueId val="{00000001-DAFF-4368-A103-ED5D10F57F41}"/>
            </c:ext>
          </c:extLst>
        </c:ser>
        <c:ser>
          <c:idx val="2"/>
          <c:order val="2"/>
          <c:tx>
            <c:v>DB</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'No. 1'!$B$50:$B$54</c:f>
              <c:numCache>
                <c:formatCode>General</c:formatCode>
                <c:ptCount val="5"/>
                <c:pt idx="0">
                  <c:v>0</c:v>
                </c:pt>
                <c:pt idx="1">
                  <c:v>1</c:v>
                </c:pt>
                <c:pt idx="2">
                  <c:v>2</c:v>
                </c:pt>
                <c:pt idx="3">
                  <c:v>3</c:v>
                </c:pt>
                <c:pt idx="4">
                  <c:v>4</c:v>
                </c:pt>
              </c:numCache>
            </c:numRef>
          </c:xVal>
          <c:yVal>
            <c:numRef>
              <c:f>'No. 1'!$C$50:$C$54</c:f>
              <c:numCache>
                <c:formatCode>_-[$Rp-3809]* #,##0_-;\-[$Rp-3809]* #,##0_-;_-[$Rp-3809]* "-"??_-;_-@_-</c:formatCode>
                <c:ptCount val="5"/>
                <c:pt idx="0">
                  <c:v>45000000</c:v>
                </c:pt>
                <c:pt idx="1">
                  <c:v>32337370.076677579</c:v>
                </c:pt>
                <c:pt idx="2">
                  <c:v>23237900.077244498</c:v>
                </c:pt>
                <c:pt idx="3">
                  <c:v>16698946.102282442</c:v>
                </c:pt>
                <c:pt idx="4">
                  <c:v>11999999.999999998</c:v>
                </c:pt>
              </c:numCache>
            </c:numRef>
          </c:yVal>
          <c:smooth val="0"/>
          <c:extLst>
            <c:ext xmlns:c16="http://schemas.microsoft.com/office/drawing/2014/chart" uri="{C3380CC4-5D6E-409C-BE32-E72D297353CC}">
              <c16:uniqueId val="{00000002-DAFF-4368-A103-ED5D10F57F41}"/>
            </c:ext>
          </c:extLst>
        </c:ser>
        <c:dLbls>
          <c:showLegendKey val="0"/>
          <c:showVal val="0"/>
          <c:showCatName val="0"/>
          <c:showSerName val="0"/>
          <c:showPercent val="0"/>
          <c:showBubbleSize val="0"/>
        </c:dLbls>
        <c:axId val="1928312928"/>
        <c:axId val="1928311296"/>
      </c:scatterChart>
      <c:valAx>
        <c:axId val="1928312928"/>
        <c:scaling>
          <c:orientation val="minMax"/>
          <c:max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Periode (Tahun)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311296"/>
        <c:crosses val="autoZero"/>
        <c:crossBetween val="midCat"/>
        <c:majorUnit val="1"/>
      </c:valAx>
      <c:valAx>
        <c:axId val="1928311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Nilai Aset</a:t>
                </a:r>
              </a:p>
            </c:rich>
          </c:tx>
          <c:layout>
            <c:manualLayout>
              <c:xMode val="edge"/>
              <c:yMode val="edge"/>
              <c:x val="1.9444444444444445E-2"/>
              <c:y val="0.280813648293963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Rp&quot;* #,##0_);_(&quot;Rp&quot;* \(#,##0\);_(&quot;Rp&quot;*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3129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SLD</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'No. 2'!$B$16:$B$36</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'No. 2'!$C$16:$C$36</c:f>
              <c:numCache>
                <c:formatCode>_-[$Rp-3809]* #,##0_-;\-[$Rp-3809]* #,##0_-;_-[$Rp-3809]* "-"??_-;_-@_-</c:formatCode>
                <c:ptCount val="21"/>
                <c:pt idx="0">
                  <c:v>89000000000</c:v>
                </c:pt>
                <c:pt idx="1">
                  <c:v>86700000000</c:v>
                </c:pt>
                <c:pt idx="2">
                  <c:v>84400000000</c:v>
                </c:pt>
                <c:pt idx="3">
                  <c:v>82100000000</c:v>
                </c:pt>
                <c:pt idx="4">
                  <c:v>79800000000</c:v>
                </c:pt>
                <c:pt idx="5">
                  <c:v>77500000000</c:v>
                </c:pt>
                <c:pt idx="6">
                  <c:v>75200000000</c:v>
                </c:pt>
                <c:pt idx="7">
                  <c:v>72900000000</c:v>
                </c:pt>
                <c:pt idx="8">
                  <c:v>70600000000</c:v>
                </c:pt>
                <c:pt idx="9">
                  <c:v>68300000000</c:v>
                </c:pt>
                <c:pt idx="10">
                  <c:v>66000000000</c:v>
                </c:pt>
                <c:pt idx="11">
                  <c:v>63700000000</c:v>
                </c:pt>
                <c:pt idx="12">
                  <c:v>61400000000</c:v>
                </c:pt>
                <c:pt idx="13">
                  <c:v>59100000000</c:v>
                </c:pt>
                <c:pt idx="14">
                  <c:v>56800000000</c:v>
                </c:pt>
                <c:pt idx="15">
                  <c:v>54500000000</c:v>
                </c:pt>
                <c:pt idx="16">
                  <c:v>52200000000</c:v>
                </c:pt>
                <c:pt idx="17">
                  <c:v>49900000000</c:v>
                </c:pt>
                <c:pt idx="18">
                  <c:v>47600000000</c:v>
                </c:pt>
                <c:pt idx="19">
                  <c:v>45300000000</c:v>
                </c:pt>
                <c:pt idx="20">
                  <c:v>43000000000</c:v>
                </c:pt>
              </c:numCache>
            </c:numRef>
          </c:yVal>
          <c:smooth val="0"/>
          <c:extLst>
            <c:ext xmlns:c16="http://schemas.microsoft.com/office/drawing/2014/chart" uri="{C3380CC4-5D6E-409C-BE32-E72D297353CC}">
              <c16:uniqueId val="{00000000-CC4F-492E-9104-981569145DCF}"/>
            </c:ext>
          </c:extLst>
        </c:ser>
        <c:ser>
          <c:idx val="1"/>
          <c:order val="1"/>
          <c:tx>
            <c:v>SOYD</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'No. 2'!$B$40:$B$60</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'No. 2'!$C$40:$C$60</c:f>
              <c:numCache>
                <c:formatCode>_-[$Rp-3809]* #,##0_-;\-[$Rp-3809]* #,##0_-;_-[$Rp-3809]* "-"??_-;_-@_-</c:formatCode>
                <c:ptCount val="21"/>
                <c:pt idx="0">
                  <c:v>89000000000</c:v>
                </c:pt>
                <c:pt idx="1">
                  <c:v>84619047619.047623</c:v>
                </c:pt>
                <c:pt idx="2">
                  <c:v>80457142857.142868</c:v>
                </c:pt>
                <c:pt idx="3">
                  <c:v>76514285714.285721</c:v>
                </c:pt>
                <c:pt idx="4">
                  <c:v>72790476190.476196</c:v>
                </c:pt>
                <c:pt idx="5">
                  <c:v>69285714285.714294</c:v>
                </c:pt>
                <c:pt idx="6">
                  <c:v>66000000000.000008</c:v>
                </c:pt>
                <c:pt idx="7">
                  <c:v>62933333333.333344</c:v>
                </c:pt>
                <c:pt idx="8">
                  <c:v>60085714285.714294</c:v>
                </c:pt>
                <c:pt idx="9">
                  <c:v>57457142857.142868</c:v>
                </c:pt>
                <c:pt idx="10">
                  <c:v>55047619047.619057</c:v>
                </c:pt>
                <c:pt idx="11">
                  <c:v>52857142857.142868</c:v>
                </c:pt>
                <c:pt idx="12">
                  <c:v>50885714285.714294</c:v>
                </c:pt>
                <c:pt idx="13">
                  <c:v>49133333333.333344</c:v>
                </c:pt>
                <c:pt idx="14">
                  <c:v>47600000000.000008</c:v>
                </c:pt>
                <c:pt idx="15">
                  <c:v>46285714285.714294</c:v>
                </c:pt>
                <c:pt idx="16">
                  <c:v>45190476190.476196</c:v>
                </c:pt>
                <c:pt idx="17">
                  <c:v>44314285714.285721</c:v>
                </c:pt>
                <c:pt idx="18">
                  <c:v>43657142857.14286</c:v>
                </c:pt>
                <c:pt idx="19">
                  <c:v>43219047619.047623</c:v>
                </c:pt>
                <c:pt idx="20">
                  <c:v>43000000000</c:v>
                </c:pt>
              </c:numCache>
            </c:numRef>
          </c:yVal>
          <c:smooth val="0"/>
          <c:extLst>
            <c:ext xmlns:c16="http://schemas.microsoft.com/office/drawing/2014/chart" uri="{C3380CC4-5D6E-409C-BE32-E72D297353CC}">
              <c16:uniqueId val="{00000001-CC4F-492E-9104-981569145DCF}"/>
            </c:ext>
          </c:extLst>
        </c:ser>
        <c:ser>
          <c:idx val="2"/>
          <c:order val="2"/>
          <c:tx>
            <c:v>DB</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'No. 2'!$B$64:$B$84</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'No. 2'!$C$64:$C$84</c:f>
              <c:numCache>
                <c:formatCode>_-[$Rp-3809]* #,##0_-;\-[$Rp-3809]* #,##0_-;_-[$Rp-3809]* "-"??_-;_-@_-</c:formatCode>
                <c:ptCount val="21"/>
                <c:pt idx="0">
                  <c:v>89000000000</c:v>
                </c:pt>
                <c:pt idx="1">
                  <c:v>85821070822.884109</c:v>
                </c:pt>
                <c:pt idx="2">
                  <c:v>82755687608.836975</c:v>
                </c:pt>
                <c:pt idx="3">
                  <c:v>79799794688.477219</c:v>
                </c:pt>
                <c:pt idx="4">
                  <c:v>76949481254.060837</c:v>
                </c:pt>
                <c:pt idx="5">
                  <c:v>74200976185.269089</c:v>
                </c:pt>
                <c:pt idx="6">
                  <c:v>71550643059.810287</c:v>
                </c:pt>
                <c:pt idx="7">
                  <c:v>68994975342.234619</c:v>
                </c:pt>
                <c:pt idx="8">
                  <c:v>66530591744.596184</c:v>
                </c:pt>
                <c:pt idx="9">
                  <c:v>64154231752.824471</c:v>
                </c:pt>
                <c:pt idx="10">
                  <c:v>61862751312.886177</c:v>
                </c:pt>
                <c:pt idx="11">
                  <c:v>59653118671.030029</c:v>
                </c:pt>
                <c:pt idx="12">
                  <c:v>57522410362.611</c:v>
                </c:pt>
                <c:pt idx="13">
                  <c:v>55467807344.186981</c:v>
                </c:pt>
                <c:pt idx="14">
                  <c:v>53486591263.77037</c:v>
                </c:pt>
                <c:pt idx="15">
                  <c:v>51576140864.299904</c:v>
                </c:pt>
                <c:pt idx="16">
                  <c:v>49733928515.574486</c:v>
                </c:pt>
                <c:pt idx="17">
                  <c:v>47957516870.060379</c:v>
                </c:pt>
                <c:pt idx="18">
                  <c:v>46244555638.147316</c:v>
                </c:pt>
                <c:pt idx="19">
                  <c:v>44592778478.587029</c:v>
                </c:pt>
                <c:pt idx="20">
                  <c:v>43000000000.000008</c:v>
                </c:pt>
              </c:numCache>
            </c:numRef>
          </c:yVal>
          <c:smooth val="0"/>
          <c:extLst>
            <c:ext xmlns:c16="http://schemas.microsoft.com/office/drawing/2014/chart" uri="{C3380CC4-5D6E-409C-BE32-E72D297353CC}">
              <c16:uniqueId val="{00000002-CC4F-492E-9104-981569145DCF}"/>
            </c:ext>
          </c:extLst>
        </c:ser>
        <c:dLbls>
          <c:showLegendKey val="0"/>
          <c:showVal val="0"/>
          <c:showCatName val="0"/>
          <c:showSerName val="0"/>
          <c:showPercent val="0"/>
          <c:showBubbleSize val="0"/>
        </c:dLbls>
        <c:axId val="1863785632"/>
        <c:axId val="4765920"/>
      </c:scatterChart>
      <c:valAx>
        <c:axId val="1863785632"/>
        <c:scaling>
          <c:orientation val="minMax"/>
          <c:max val="2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Periode (Tahun)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5920"/>
        <c:crosses val="autoZero"/>
        <c:crossBetween val="midCat"/>
        <c:majorUnit val="1"/>
      </c:valAx>
      <c:valAx>
        <c:axId val="4765920"/>
        <c:scaling>
          <c:orientation val="minMax"/>
          <c:max val="95000000000"/>
          <c:min val="400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Nilai Aset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Rp-3809]* #,##0_-;\-[$Rp-3809]* #,##0_-;_-[$Rp-3809]*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785632"/>
        <c:crosses val="autoZero"/>
        <c:crossBetween val="midCat"/>
        <c:minorUnit val="100000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v>SLD</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'No. 3'!$B$18:$B$38</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'No. 3'!$C$18:$C$38</c:f>
              <c:numCache>
                <c:formatCode>_-[$Rp-421]* #,##0_-;\-[$Rp-421]* #,##0_-;_-[$Rp-421]* "-"??_-;_-@_-</c:formatCode>
                <c:ptCount val="21"/>
                <c:pt idx="0">
                  <c:v>43000000000</c:v>
                </c:pt>
                <c:pt idx="1">
                  <c:v>41750000000</c:v>
                </c:pt>
                <c:pt idx="2">
                  <c:v>40500000000</c:v>
                </c:pt>
                <c:pt idx="3">
                  <c:v>39250000000</c:v>
                </c:pt>
                <c:pt idx="4">
                  <c:v>38000000000</c:v>
                </c:pt>
                <c:pt idx="5">
                  <c:v>36750000000</c:v>
                </c:pt>
                <c:pt idx="6">
                  <c:v>35500000000</c:v>
                </c:pt>
                <c:pt idx="7">
                  <c:v>34250000000</c:v>
                </c:pt>
                <c:pt idx="8">
                  <c:v>33000000000</c:v>
                </c:pt>
                <c:pt idx="9">
                  <c:v>31750000000</c:v>
                </c:pt>
                <c:pt idx="10">
                  <c:v>30500000000</c:v>
                </c:pt>
                <c:pt idx="11">
                  <c:v>29250000000</c:v>
                </c:pt>
                <c:pt idx="12">
                  <c:v>28000000000</c:v>
                </c:pt>
                <c:pt idx="13">
                  <c:v>26750000000</c:v>
                </c:pt>
                <c:pt idx="14">
                  <c:v>25500000000</c:v>
                </c:pt>
                <c:pt idx="15">
                  <c:v>24250000000</c:v>
                </c:pt>
                <c:pt idx="16">
                  <c:v>23000000000</c:v>
                </c:pt>
                <c:pt idx="17">
                  <c:v>21750000000</c:v>
                </c:pt>
                <c:pt idx="18">
                  <c:v>20500000000</c:v>
                </c:pt>
                <c:pt idx="19">
                  <c:v>19250000000</c:v>
                </c:pt>
                <c:pt idx="20">
                  <c:v>18000000000</c:v>
                </c:pt>
              </c:numCache>
            </c:numRef>
          </c:yVal>
          <c:smooth val="1"/>
          <c:extLst>
            <c:ext xmlns:c16="http://schemas.microsoft.com/office/drawing/2014/chart" uri="{C3380CC4-5D6E-409C-BE32-E72D297353CC}">
              <c16:uniqueId val="{00000000-EF96-4561-8869-CB167B9322CA}"/>
            </c:ext>
          </c:extLst>
        </c:ser>
        <c:ser>
          <c:idx val="1"/>
          <c:order val="1"/>
          <c:tx>
            <c:v>SOYD</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'No. 3'!$F$52:$F$72</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'No. 3'!$G$52:$G$72</c:f>
              <c:numCache>
                <c:formatCode>_-[$Rp-421]* #,##0_-;\-[$Rp-421]* #,##0_-;_-[$Rp-421]* "-"??_-;_-@_-</c:formatCode>
                <c:ptCount val="21"/>
                <c:pt idx="0">
                  <c:v>43000000000</c:v>
                </c:pt>
                <c:pt idx="1">
                  <c:v>40619047619.047623</c:v>
                </c:pt>
                <c:pt idx="2">
                  <c:v>38357142857.14286</c:v>
                </c:pt>
                <c:pt idx="3">
                  <c:v>36214285714.285721</c:v>
                </c:pt>
                <c:pt idx="4">
                  <c:v>34190476190.476196</c:v>
                </c:pt>
                <c:pt idx="5">
                  <c:v>32285714285.714291</c:v>
                </c:pt>
                <c:pt idx="6">
                  <c:v>30500000000.000004</c:v>
                </c:pt>
                <c:pt idx="7">
                  <c:v>28833333333.333336</c:v>
                </c:pt>
                <c:pt idx="8">
                  <c:v>27285714285.714287</c:v>
                </c:pt>
                <c:pt idx="9">
                  <c:v>25857142857.142857</c:v>
                </c:pt>
                <c:pt idx="10">
                  <c:v>24547619047.619045</c:v>
                </c:pt>
                <c:pt idx="11">
                  <c:v>23357142857.142857</c:v>
                </c:pt>
                <c:pt idx="12">
                  <c:v>22285714285.714287</c:v>
                </c:pt>
                <c:pt idx="13">
                  <c:v>21333333333.333336</c:v>
                </c:pt>
                <c:pt idx="14">
                  <c:v>20500000000.000004</c:v>
                </c:pt>
                <c:pt idx="15">
                  <c:v>19785714285.714291</c:v>
                </c:pt>
                <c:pt idx="16">
                  <c:v>19190476190.476196</c:v>
                </c:pt>
                <c:pt idx="17">
                  <c:v>18714285714.285721</c:v>
                </c:pt>
                <c:pt idx="18">
                  <c:v>18357142857.142864</c:v>
                </c:pt>
                <c:pt idx="19">
                  <c:v>18119047619.047626</c:v>
                </c:pt>
                <c:pt idx="20">
                  <c:v>18000000000.000008</c:v>
                </c:pt>
              </c:numCache>
            </c:numRef>
          </c:yVal>
          <c:smooth val="1"/>
          <c:extLst>
            <c:ext xmlns:c16="http://schemas.microsoft.com/office/drawing/2014/chart" uri="{C3380CC4-5D6E-409C-BE32-E72D297353CC}">
              <c16:uniqueId val="{00000001-EF96-4561-8869-CB167B9322CA}"/>
            </c:ext>
          </c:extLst>
        </c:ser>
        <c:ser>
          <c:idx val="2"/>
          <c:order val="2"/>
          <c:tx>
            <c:v>DB</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'No. 3'!$F$83:$F$103</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'No. 3'!$G$83:$G$103</c:f>
              <c:numCache>
                <c:formatCode>_-[$Rp-421]* #,##0_-;\-[$Rp-421]* #,##0_-;_-[$Rp-421]* "-"??_-;_-@_-</c:formatCode>
                <c:ptCount val="21"/>
                <c:pt idx="0">
                  <c:v>43000000000</c:v>
                </c:pt>
                <c:pt idx="1">
                  <c:v>41168200000</c:v>
                </c:pt>
                <c:pt idx="2">
                  <c:v>39414434680</c:v>
                </c:pt>
                <c:pt idx="3">
                  <c:v>37735379762.632004</c:v>
                </c:pt>
                <c:pt idx="4">
                  <c:v>36127852584.743881</c:v>
                </c:pt>
                <c:pt idx="5">
                  <c:v>34588806064.633789</c:v>
                </c:pt>
                <c:pt idx="6">
                  <c:v>33115322926.280388</c:v>
                </c:pt>
                <c:pt idx="7">
                  <c:v>31704610169.620842</c:v>
                </c:pt>
                <c:pt idx="8">
                  <c:v>30353993776.394993</c:v>
                </c:pt>
                <c:pt idx="9">
                  <c:v>29060913641.520565</c:v>
                </c:pt>
                <c:pt idx="10">
                  <c:v>27822918720.391788</c:v>
                </c:pt>
                <c:pt idx="11">
                  <c:v>26637662382.903099</c:v>
                </c:pt>
                <c:pt idx="12">
                  <c:v>25502897965.391426</c:v>
                </c:pt>
                <c:pt idx="13">
                  <c:v>24416474512.06575</c:v>
                </c:pt>
                <c:pt idx="14">
                  <c:v>23376332697.851749</c:v>
                </c:pt>
                <c:pt idx="15">
                  <c:v>22380500924.923264</c:v>
                </c:pt>
                <c:pt idx="16">
                  <c:v>21427091585.52153</c:v>
                </c:pt>
                <c:pt idx="17">
                  <c:v>20514297483.978313</c:v>
                </c:pt>
                <c:pt idx="18">
                  <c:v>19640388411.160835</c:v>
                </c:pt>
                <c:pt idx="19">
                  <c:v>18803707864.845383</c:v>
                </c:pt>
                <c:pt idx="20">
                  <c:v>17999999999.802967</c:v>
                </c:pt>
              </c:numCache>
            </c:numRef>
          </c:yVal>
          <c:smooth val="1"/>
          <c:extLst>
            <c:ext xmlns:c16="http://schemas.microsoft.com/office/drawing/2014/chart" uri="{C3380CC4-5D6E-409C-BE32-E72D297353CC}">
              <c16:uniqueId val="{00000002-EF96-4561-8869-CB167B9322CA}"/>
            </c:ext>
          </c:extLst>
        </c:ser>
        <c:dLbls>
          <c:showLegendKey val="0"/>
          <c:showVal val="0"/>
          <c:showCatName val="0"/>
          <c:showSerName val="0"/>
          <c:showPercent val="0"/>
          <c:showBubbleSize val="0"/>
        </c:dLbls>
        <c:axId val="4766464"/>
        <c:axId val="4770272"/>
      </c:scatterChart>
      <c:valAx>
        <c:axId val="4766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Periode</a:t>
                </a:r>
                <a:r>
                  <a:rPr lang="en-US" baseline="0">
                    <a:latin typeface="Times New Roman" panose="02020603050405020304" pitchFamily="18" charset="0"/>
                    <a:cs typeface="Times New Roman" panose="02020603050405020304" pitchFamily="18" charset="0"/>
                  </a:rPr>
                  <a:t> (Tahun)</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770272"/>
        <c:crosses val="autoZero"/>
        <c:crossBetween val="midCat"/>
      </c:valAx>
      <c:valAx>
        <c:axId val="4770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Rp.</a:t>
                </a:r>
                <a:r>
                  <a:rPr lang="en-US" baseline="0">
                    <a:latin typeface="Times New Roman" panose="02020603050405020304" pitchFamily="18" charset="0"/>
                    <a:cs typeface="Times New Roman" panose="02020603050405020304" pitchFamily="18" charset="0"/>
                  </a:rPr>
                  <a:t> Nilai Asset</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Rp-421]* #,##0_-;\-[$Rp-421]* #,##0_-;_-[$Rp-421]*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766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v>SLD</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'No. 4'!$B$18:$B$25</c:f>
              <c:numCache>
                <c:formatCode>General</c:formatCode>
                <c:ptCount val="8"/>
                <c:pt idx="0">
                  <c:v>0</c:v>
                </c:pt>
                <c:pt idx="1">
                  <c:v>1</c:v>
                </c:pt>
                <c:pt idx="2">
                  <c:v>2</c:v>
                </c:pt>
                <c:pt idx="3">
                  <c:v>3</c:v>
                </c:pt>
                <c:pt idx="4">
                  <c:v>4</c:v>
                </c:pt>
                <c:pt idx="5">
                  <c:v>5</c:v>
                </c:pt>
                <c:pt idx="6">
                  <c:v>6</c:v>
                </c:pt>
                <c:pt idx="7">
                  <c:v>7</c:v>
                </c:pt>
              </c:numCache>
            </c:numRef>
          </c:xVal>
          <c:yVal>
            <c:numRef>
              <c:f>'No. 4'!$C$18:$C$25</c:f>
              <c:numCache>
                <c:formatCode>_-[$Rp-421]* #,##0_-;\-[$Rp-421]* #,##0_-;_-[$Rp-421]* "-"??_-;_-@_-</c:formatCode>
                <c:ptCount val="8"/>
                <c:pt idx="0">
                  <c:v>4000000000</c:v>
                </c:pt>
                <c:pt idx="1">
                  <c:v>3553571428.5714288</c:v>
                </c:pt>
                <c:pt idx="2">
                  <c:v>3107142857.1428576</c:v>
                </c:pt>
                <c:pt idx="3">
                  <c:v>2660714285.7142863</c:v>
                </c:pt>
                <c:pt idx="4">
                  <c:v>2214285714.2857151</c:v>
                </c:pt>
                <c:pt idx="5">
                  <c:v>1767857142.8571436</c:v>
                </c:pt>
                <c:pt idx="6">
                  <c:v>1321428571.4285722</c:v>
                </c:pt>
                <c:pt idx="7">
                  <c:v>875000000.00000072</c:v>
                </c:pt>
              </c:numCache>
            </c:numRef>
          </c:yVal>
          <c:smooth val="1"/>
          <c:extLst>
            <c:ext xmlns:c16="http://schemas.microsoft.com/office/drawing/2014/chart" uri="{C3380CC4-5D6E-409C-BE32-E72D297353CC}">
              <c16:uniqueId val="{00000000-98E1-4B26-8F30-AD65F1F7CF8F}"/>
            </c:ext>
          </c:extLst>
        </c:ser>
        <c:ser>
          <c:idx val="1"/>
          <c:order val="1"/>
          <c:tx>
            <c:v>SOYD</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'No. 4'!$F$47:$F$54</c:f>
              <c:numCache>
                <c:formatCode>General</c:formatCode>
                <c:ptCount val="8"/>
                <c:pt idx="0">
                  <c:v>0</c:v>
                </c:pt>
                <c:pt idx="1">
                  <c:v>1</c:v>
                </c:pt>
                <c:pt idx="2">
                  <c:v>2</c:v>
                </c:pt>
                <c:pt idx="3">
                  <c:v>3</c:v>
                </c:pt>
                <c:pt idx="4">
                  <c:v>4</c:v>
                </c:pt>
                <c:pt idx="5">
                  <c:v>5</c:v>
                </c:pt>
                <c:pt idx="6">
                  <c:v>6</c:v>
                </c:pt>
                <c:pt idx="7">
                  <c:v>7</c:v>
                </c:pt>
              </c:numCache>
            </c:numRef>
          </c:xVal>
          <c:yVal>
            <c:numRef>
              <c:f>'No. 4'!$G$47:$G$54</c:f>
              <c:numCache>
                <c:formatCode>_-[$Rp-421]* #,##0_-;\-[$Rp-421]* #,##0_-;_-[$Rp-421]* "-"??_-;_-@_-</c:formatCode>
                <c:ptCount val="8"/>
                <c:pt idx="0">
                  <c:v>4000000000</c:v>
                </c:pt>
                <c:pt idx="1">
                  <c:v>3218750000</c:v>
                </c:pt>
                <c:pt idx="2">
                  <c:v>2549107142.8571429</c:v>
                </c:pt>
                <c:pt idx="3">
                  <c:v>1991071428.5714288</c:v>
                </c:pt>
                <c:pt idx="4">
                  <c:v>1544642857.1428573</c:v>
                </c:pt>
                <c:pt idx="5">
                  <c:v>1209821428.5714288</c:v>
                </c:pt>
                <c:pt idx="6">
                  <c:v>986607142.85714304</c:v>
                </c:pt>
                <c:pt idx="7">
                  <c:v>875000000.00000024</c:v>
                </c:pt>
              </c:numCache>
            </c:numRef>
          </c:yVal>
          <c:smooth val="1"/>
          <c:extLst>
            <c:ext xmlns:c16="http://schemas.microsoft.com/office/drawing/2014/chart" uri="{C3380CC4-5D6E-409C-BE32-E72D297353CC}">
              <c16:uniqueId val="{00000001-98E1-4B26-8F30-AD65F1F7CF8F}"/>
            </c:ext>
          </c:extLst>
        </c:ser>
        <c:ser>
          <c:idx val="2"/>
          <c:order val="2"/>
          <c:tx>
            <c:v>DB</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'No. 4'!$F$73:$F$80</c:f>
              <c:numCache>
                <c:formatCode>General</c:formatCode>
                <c:ptCount val="8"/>
                <c:pt idx="0">
                  <c:v>0</c:v>
                </c:pt>
                <c:pt idx="1">
                  <c:v>1</c:v>
                </c:pt>
                <c:pt idx="2">
                  <c:v>2</c:v>
                </c:pt>
                <c:pt idx="3">
                  <c:v>3</c:v>
                </c:pt>
                <c:pt idx="4">
                  <c:v>4</c:v>
                </c:pt>
                <c:pt idx="5">
                  <c:v>5</c:v>
                </c:pt>
                <c:pt idx="6">
                  <c:v>6</c:v>
                </c:pt>
                <c:pt idx="7">
                  <c:v>7</c:v>
                </c:pt>
              </c:numCache>
            </c:numRef>
          </c:xVal>
          <c:yVal>
            <c:numRef>
              <c:f>'No. 4'!$G$73:$G$80</c:f>
              <c:numCache>
                <c:formatCode>_-[$Rp-421]* #,##0_-;\-[$Rp-421]* #,##0_-;_-[$Rp-421]* "-"??_-;_-@_-</c:formatCode>
                <c:ptCount val="8"/>
                <c:pt idx="0">
                  <c:v>4000000000</c:v>
                </c:pt>
                <c:pt idx="1">
                  <c:v>3220000000</c:v>
                </c:pt>
                <c:pt idx="2">
                  <c:v>2592100000</c:v>
                </c:pt>
                <c:pt idx="3">
                  <c:v>2086640500</c:v>
                </c:pt>
                <c:pt idx="4">
                  <c:v>1679745602.5</c:v>
                </c:pt>
                <c:pt idx="5">
                  <c:v>1352195210.0125</c:v>
                </c:pt>
                <c:pt idx="6">
                  <c:v>1088517144.0600626</c:v>
                </c:pt>
                <c:pt idx="7">
                  <c:v>874999999.96835053</c:v>
                </c:pt>
              </c:numCache>
            </c:numRef>
          </c:yVal>
          <c:smooth val="1"/>
          <c:extLst>
            <c:ext xmlns:c16="http://schemas.microsoft.com/office/drawing/2014/chart" uri="{C3380CC4-5D6E-409C-BE32-E72D297353CC}">
              <c16:uniqueId val="{00000002-98E1-4B26-8F30-AD65F1F7CF8F}"/>
            </c:ext>
          </c:extLst>
        </c:ser>
        <c:dLbls>
          <c:showLegendKey val="0"/>
          <c:showVal val="0"/>
          <c:showCatName val="0"/>
          <c:showSerName val="0"/>
          <c:showPercent val="0"/>
          <c:showBubbleSize val="0"/>
        </c:dLbls>
        <c:axId val="4769184"/>
        <c:axId val="4770816"/>
      </c:scatterChart>
      <c:valAx>
        <c:axId val="4769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Periode</a:t>
                </a:r>
                <a:r>
                  <a:rPr lang="en-US" baseline="0">
                    <a:latin typeface="Times New Roman" panose="02020603050405020304" pitchFamily="18" charset="0"/>
                    <a:cs typeface="Times New Roman" panose="02020603050405020304" pitchFamily="18" charset="0"/>
                  </a:rPr>
                  <a:t> (Tahun)</a:t>
                </a:r>
                <a:endParaRPr lang="en-US">
                  <a:latin typeface="Times New Roman" panose="02020603050405020304" pitchFamily="18" charset="0"/>
                  <a:cs typeface="Times New Roman" panose="02020603050405020304" pitchFamily="18" charset="0"/>
                </a:endParaRPr>
              </a:p>
            </c:rich>
          </c:tx>
          <c:layout>
            <c:manualLayout>
              <c:xMode val="edge"/>
              <c:yMode val="edge"/>
              <c:x val="0.46689916169290835"/>
              <c:y val="0.912543184747357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770816"/>
        <c:crosses val="autoZero"/>
        <c:crossBetween val="midCat"/>
      </c:valAx>
      <c:valAx>
        <c:axId val="477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Rp.</a:t>
                </a:r>
                <a:r>
                  <a:rPr lang="en-US" baseline="0">
                    <a:latin typeface="Times New Roman" panose="02020603050405020304" pitchFamily="18" charset="0"/>
                    <a:cs typeface="Times New Roman" panose="02020603050405020304" pitchFamily="18" charset="0"/>
                  </a:rPr>
                  <a:t> Nilai Asset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Rp-421]* #,##0_-;\-[$Rp-421]* #,##0_-;_-[$Rp-421]*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7691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593912</xdr:colOff>
      <xdr:row>62</xdr:row>
      <xdr:rowOff>169489</xdr:rowOff>
    </xdr:from>
    <xdr:to>
      <xdr:col>10</xdr:col>
      <xdr:colOff>569819</xdr:colOff>
      <xdr:row>79</xdr:row>
      <xdr:rowOff>174252</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14</xdr:row>
      <xdr:rowOff>57150</xdr:rowOff>
    </xdr:from>
    <xdr:to>
      <xdr:col>12</xdr:col>
      <xdr:colOff>9525</xdr:colOff>
      <xdr:row>15</xdr:row>
      <xdr:rowOff>121172</xdr:rowOff>
    </xdr:to>
    <mc:AlternateContent xmlns:mc="http://schemas.openxmlformats.org/markup-compatibility/2006" xmlns:a14="http://schemas.microsoft.com/office/drawing/2010/main">
      <mc:Choice Requires="a14">
        <xdr:sp macro="" textlink="">
          <xdr:nvSpPr>
            <xdr:cNvPr id="7" name="TextBox 15">
              <a:extLst>
                <a:ext uri="{FF2B5EF4-FFF2-40B4-BE49-F238E27FC236}">
                  <a16:creationId xmlns:a16="http://schemas.microsoft.com/office/drawing/2014/main" id="{00000000-0008-0000-0000-000007000000}"/>
                </a:ext>
              </a:extLst>
            </xdr:cNvPr>
            <xdr:cNvSpPr txBox="1"/>
          </xdr:nvSpPr>
          <xdr:spPr>
            <a:xfrm>
              <a:off x="5676900" y="2857500"/>
              <a:ext cx="3724275" cy="26404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14:m>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𝑛</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a:rPr lang="en-US" sz="1200" b="0" i="1">
                          <a:latin typeface="Cambria Math" panose="02040503050406030204" pitchFamily="18" charset="0"/>
                        </a:rPr>
                        <m:t>𝐼</m:t>
                      </m:r>
                      <m:r>
                        <a:rPr lang="en-US" sz="1200" b="0" i="1">
                          <a:latin typeface="Cambria Math" panose="02040503050406030204" pitchFamily="18" charset="0"/>
                        </a:rPr>
                        <m:t> −</m:t>
                      </m:r>
                      <m:r>
                        <a:rPr lang="en-US" sz="1200" b="0" i="1">
                          <a:latin typeface="Cambria Math" panose="02040503050406030204" pitchFamily="18" charset="0"/>
                        </a:rPr>
                        <m:t>𝐿</m:t>
                      </m:r>
                    </m:num>
                    <m:den>
                      <m:r>
                        <a:rPr lang="en-US" sz="1200" b="0" i="1">
                          <a:latin typeface="Cambria Math" panose="02040503050406030204" pitchFamily="18" charset="0"/>
                        </a:rPr>
                        <m:t>𝑁</m:t>
                      </m:r>
                    </m:den>
                  </m:f>
                  <m:r>
                    <a:rPr lang="en-US" sz="1200" b="0" i="1">
                      <a:latin typeface="Cambria Math" panose="02040503050406030204" pitchFamily="18" charset="0"/>
                    </a:rPr>
                    <m:t>= </m:t>
                  </m:r>
                  <m:f>
                    <m:fPr>
                      <m:ctrlPr>
                        <a:rPr lang="en-US" sz="1200" b="0" i="1">
                          <a:latin typeface="Cambria Math" panose="02040503050406030204" pitchFamily="18" charset="0"/>
                        </a:rPr>
                      </m:ctrlPr>
                    </m:fPr>
                    <m:num>
                      <m:r>
                        <a:rPr lang="en-US" sz="1200" b="0" i="1">
                          <a:latin typeface="Cambria Math" panose="02040503050406030204" pitchFamily="18" charset="0"/>
                        </a:rPr>
                        <m:t>𝑅𝑝</m:t>
                      </m:r>
                      <m:r>
                        <a:rPr lang="en-US" sz="1200" b="0" i="1">
                          <a:latin typeface="Cambria Math" panose="02040503050406030204" pitchFamily="18" charset="0"/>
                        </a:rPr>
                        <m:t>. 45,000,000 −</m:t>
                      </m:r>
                      <m:r>
                        <a:rPr lang="en-US" sz="1200" b="0" i="1">
                          <a:latin typeface="Cambria Math" panose="02040503050406030204" pitchFamily="18" charset="0"/>
                        </a:rPr>
                        <m:t>𝑅𝑝</m:t>
                      </m:r>
                      <m:r>
                        <a:rPr lang="en-US" sz="1200" b="0" i="1">
                          <a:latin typeface="Cambria Math" panose="02040503050406030204" pitchFamily="18" charset="0"/>
                        </a:rPr>
                        <m:t>. 12,000,000</m:t>
                      </m:r>
                    </m:num>
                    <m:den>
                      <m:r>
                        <a:rPr lang="en-US" sz="1200" b="0" i="1">
                          <a:latin typeface="Cambria Math" panose="02040503050406030204" pitchFamily="18" charset="0"/>
                        </a:rPr>
                        <m:t>7</m:t>
                      </m:r>
                    </m:den>
                  </m:f>
                  <m:r>
                    <a:rPr lang="en-US" sz="1200" b="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8,250,000</m:t>
                  </m:r>
                </m:oMath>
              </a14:m>
              <a:r>
                <a:rPr lang="en-ID" sz="1200" i="0"/>
                <a:t> </a:t>
              </a:r>
            </a:p>
          </xdr:txBody>
        </xdr:sp>
      </mc:Choice>
      <mc:Fallback xmlns="">
        <xdr:sp macro="" textlink="">
          <xdr:nvSpPr>
            <xdr:cNvPr id="7" name="TextBox 15">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4D191D04-B9B7-4605-8277-14C1E8B38B10}"/>
                </a:ext>
              </a:extLst>
            </xdr:cNvPr>
            <xdr:cNvSpPr txBox="1"/>
          </xdr:nvSpPr>
          <xdr:spPr>
            <a:xfrm>
              <a:off x="5676900" y="2857500"/>
              <a:ext cx="3724275" cy="26404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  (𝐼 −𝐿)/𝑁=  (𝑅𝑝. 45,000,000 −𝑅𝑝. 12,000,000)/7=𝑅𝑝. 8,250,000</a:t>
              </a:r>
              <a:r>
                <a:rPr lang="en-ID" sz="1200" i="0"/>
                <a:t> </a:t>
              </a:r>
            </a:p>
          </xdr:txBody>
        </xdr:sp>
      </mc:Fallback>
    </mc:AlternateContent>
    <xdr:clientData/>
  </xdr:twoCellAnchor>
  <xdr:twoCellAnchor>
    <xdr:from>
      <xdr:col>6</xdr:col>
      <xdr:colOff>95249</xdr:colOff>
      <xdr:row>17</xdr:row>
      <xdr:rowOff>28575</xdr:rowOff>
    </xdr:from>
    <xdr:to>
      <xdr:col>11</xdr:col>
      <xdr:colOff>380999</xdr:colOff>
      <xdr:row>18</xdr:row>
      <xdr:rowOff>189845</xdr:rowOff>
    </xdr:to>
    <mc:AlternateContent xmlns:mc="http://schemas.openxmlformats.org/markup-compatibility/2006" xmlns:a14="http://schemas.microsoft.com/office/drawing/2010/main">
      <mc:Choice Requires="a14">
        <xdr:sp macro="" textlink="">
          <xdr:nvSpPr>
            <xdr:cNvPr id="8" name="TextBox 17">
              <a:extLst>
                <a:ext uri="{FF2B5EF4-FFF2-40B4-BE49-F238E27FC236}">
                  <a16:creationId xmlns:a16="http://schemas.microsoft.com/office/drawing/2014/main" id="{00000000-0008-0000-0000-000008000000}"/>
                </a:ext>
              </a:extLst>
            </xdr:cNvPr>
            <xdr:cNvSpPr txBox="1"/>
          </xdr:nvSpPr>
          <xdr:spPr>
            <a:xfrm>
              <a:off x="5667374" y="3429000"/>
              <a:ext cx="3495675" cy="361295"/>
            </a:xfrm>
            <a:prstGeom prst="rect">
              <a:avLst/>
            </a:prstGeom>
            <a:noFill/>
          </xdr:spPr>
          <xdr:txBody>
            <a:bodyPr wrap="square" lIns="0" tIns="0" rIns="0" bIns="0"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𝐷</m:t>
                        </m:r>
                      </m:e>
                      <m:sub>
                        <m:r>
                          <a:rPr lang="en-US" sz="1200" b="0" i="1">
                            <a:latin typeface="Cambria Math" panose="02040503050406030204" pitchFamily="18" charset="0"/>
                          </a:rPr>
                          <m:t>3</m:t>
                        </m:r>
                      </m:sub>
                    </m:sSub>
                    <m:r>
                      <a:rPr lang="en-ID" sz="1200" i="1">
                        <a:latin typeface="Cambria Math" panose="02040503050406030204" pitchFamily="18" charset="0"/>
                      </a:rPr>
                      <m:t>=</m:t>
                    </m:r>
                    <m:r>
                      <a:rPr lang="en-US" sz="1200" b="0" i="1">
                        <a:latin typeface="Cambria Math" panose="02040503050406030204" pitchFamily="18" charset="0"/>
                      </a:rPr>
                      <m:t>3 </m:t>
                    </m:r>
                    <m:r>
                      <a:rPr lang="en-US" sz="1200" b="0" i="1">
                        <a:latin typeface="Cambria Math" panose="02040503050406030204" pitchFamily="18" charset="0"/>
                      </a:rPr>
                      <m:t>𝑑</m:t>
                    </m:r>
                    <m:r>
                      <a:rPr lang="en-US" sz="1200" b="0" i="1">
                        <a:latin typeface="Cambria Math" panose="02040503050406030204" pitchFamily="18" charset="0"/>
                      </a:rPr>
                      <m:t>=3 ×</m:t>
                    </m:r>
                    <m:r>
                      <a:rPr lang="en-US" sz="1200" b="0" i="1" kern="1200">
                        <a:solidFill>
                          <a:schemeClr val="tx1"/>
                        </a:solidFill>
                        <a:effectLst/>
                        <a:latin typeface="Cambria Math" panose="02040503050406030204" pitchFamily="18" charset="0"/>
                        <a:ea typeface="+mn-ea"/>
                        <a:cs typeface="+mn-cs"/>
                      </a:rPr>
                      <m:t>𝑅𝑝</m:t>
                    </m:r>
                    <m:r>
                      <a:rPr lang="en-US" sz="1200" b="0" i="1" kern="1200">
                        <a:solidFill>
                          <a:schemeClr val="tx1"/>
                        </a:solidFill>
                        <a:effectLst/>
                        <a:latin typeface="Cambria Math" panose="02040503050406030204" pitchFamily="18" charset="0"/>
                        <a:ea typeface="+mn-ea"/>
                        <a:cs typeface="+mn-cs"/>
                      </a:rPr>
                      <m:t>. 8,250,000</m:t>
                    </m:r>
                    <m: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rPr>
                      <m:t>=</m:t>
                    </m:r>
                    <m:r>
                      <m:rPr>
                        <m:sty m:val="p"/>
                      </m:rP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rPr>
                      <m:t>Rp</m:t>
                    </m:r>
                    <m: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rPr>
                      <m:t>. 24,750,000</m:t>
                    </m:r>
                  </m:oMath>
                </m:oMathPara>
              </a14:m>
              <a:endParaRPr lang="en-ID" sz="1200"/>
            </a:p>
          </xdr:txBody>
        </xdr:sp>
      </mc:Choice>
      <mc:Fallback xmlns="">
        <xdr:sp macro="" textlink="">
          <xdr:nvSpPr>
            <xdr:cNvPr id="8" name="TextBox 17">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E88FF01C-D322-421D-8CFD-0B53BCA08B67}"/>
                </a:ext>
              </a:extLst>
            </xdr:cNvPr>
            <xdr:cNvSpPr txBox="1"/>
          </xdr:nvSpPr>
          <xdr:spPr>
            <a:xfrm>
              <a:off x="5667374" y="3429000"/>
              <a:ext cx="3495675" cy="361295"/>
            </a:xfrm>
            <a:prstGeom prst="rect">
              <a:avLst/>
            </a:prstGeom>
            <a:noFill/>
          </xdr:spPr>
          <xdr:txBody>
            <a:bodyPr wrap="square" lIns="0" tIns="0" rIns="0" bIns="0"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0" i="0">
                  <a:latin typeface="Cambria Math" panose="02040503050406030204" pitchFamily="18" charset="0"/>
                </a:rPr>
                <a:t>𝐷</a:t>
              </a:r>
              <a:r>
                <a:rPr lang="en-ID" sz="1200" b="0" i="0">
                  <a:latin typeface="Cambria Math" panose="02040503050406030204" pitchFamily="18" charset="0"/>
                </a:rPr>
                <a:t>_</a:t>
              </a:r>
              <a:r>
                <a:rPr lang="en-US" sz="1200" b="0" i="0">
                  <a:latin typeface="Cambria Math" panose="02040503050406030204" pitchFamily="18" charset="0"/>
                </a:rPr>
                <a:t>3</a:t>
              </a:r>
              <a:r>
                <a:rPr lang="en-ID" sz="1200" i="0">
                  <a:latin typeface="Cambria Math" panose="02040503050406030204" pitchFamily="18" charset="0"/>
                </a:rPr>
                <a:t>=</a:t>
              </a:r>
              <a:r>
                <a:rPr lang="en-US" sz="1200" b="0" i="0">
                  <a:latin typeface="Cambria Math" panose="02040503050406030204" pitchFamily="18" charset="0"/>
                </a:rPr>
                <a:t>3 𝑑=3 </a:t>
              </a:r>
              <a:r>
                <a:rPr lang="en-US" sz="1200" b="0" i="0">
                  <a:latin typeface="Cambria Math" panose="02040503050406030204" pitchFamily="18" charset="0"/>
                  <a:ea typeface="Cambria Math" panose="02040503050406030204" pitchFamily="18" charset="0"/>
                </a:rPr>
                <a:t>×</a:t>
              </a:r>
              <a:r>
                <a:rPr lang="en-US" sz="1200" b="0" i="0" kern="1200">
                  <a:solidFill>
                    <a:schemeClr val="tx1"/>
                  </a:solidFill>
                  <a:effectLst/>
                  <a:latin typeface="+mn-lt"/>
                  <a:ea typeface="+mn-ea"/>
                  <a:cs typeface="+mn-cs"/>
                </a:rPr>
                <a:t>𝑅𝑝. 8,250,000</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rPr>
                <a:t>=Rp. 24,750,000</a:t>
              </a:r>
              <a:endParaRPr lang="en-ID" sz="1200"/>
            </a:p>
          </xdr:txBody>
        </xdr:sp>
      </mc:Fallback>
    </mc:AlternateContent>
    <xdr:clientData/>
  </xdr:twoCellAnchor>
  <xdr:twoCellAnchor>
    <xdr:from>
      <xdr:col>6</xdr:col>
      <xdr:colOff>0</xdr:colOff>
      <xdr:row>20</xdr:row>
      <xdr:rowOff>0</xdr:rowOff>
    </xdr:from>
    <xdr:to>
      <xdr:col>13</xdr:col>
      <xdr:colOff>104775</xdr:colOff>
      <xdr:row>22</xdr:row>
      <xdr:rowOff>5036</xdr:rowOff>
    </xdr:to>
    <mc:AlternateContent xmlns:mc="http://schemas.openxmlformats.org/markup-compatibility/2006" xmlns:a14="http://schemas.microsoft.com/office/drawing/2010/main">
      <mc:Choice Requires="a14">
        <xdr:sp macro="" textlink="">
          <xdr:nvSpPr>
            <xdr:cNvPr id="9" name="TextBox 19">
              <a:extLst>
                <a:ext uri="{FF2B5EF4-FFF2-40B4-BE49-F238E27FC236}">
                  <a16:creationId xmlns:a16="http://schemas.microsoft.com/office/drawing/2014/main" id="{00000000-0008-0000-0000-000009000000}"/>
                </a:ext>
              </a:extLst>
            </xdr:cNvPr>
            <xdr:cNvSpPr txBox="1"/>
          </xdr:nvSpPr>
          <xdr:spPr>
            <a:xfrm>
              <a:off x="5572125" y="4000500"/>
              <a:ext cx="4533900" cy="405086"/>
            </a:xfrm>
            <a:prstGeom prst="rect">
              <a:avLst/>
            </a:prstGeom>
            <a:noFill/>
          </xdr:spPr>
          <xdr:txBody>
            <a:bodyPr wrap="square" lIns="0" tIns="0" rIns="0" bIns="0" rtlCol="0" anchor="ctr">
              <a:no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3</m:t>
                        </m:r>
                      </m:sub>
                    </m:sSub>
                    <m:r>
                      <a:rPr lang="en-ID" sz="1200" i="1">
                        <a:latin typeface="Cambria Math" panose="02040503050406030204" pitchFamily="18" charset="0"/>
                      </a:rPr>
                      <m:t>=</m:t>
                    </m:r>
                    <m:r>
                      <a:rPr lang="en-US" sz="1200" b="0" i="1">
                        <a:latin typeface="Cambria Math" panose="02040503050406030204" pitchFamily="18" charset="0"/>
                      </a:rPr>
                      <m:t>𝐼</m:t>
                    </m:r>
                    <m:r>
                      <a:rPr lang="en-US" sz="1200" b="0" i="1">
                        <a:latin typeface="Cambria Math" panose="02040503050406030204" pitchFamily="18" charset="0"/>
                      </a:rPr>
                      <m:t> − </m:t>
                    </m:r>
                    <m:sSub>
                      <m:sSubPr>
                        <m:ctrlPr>
                          <a:rPr lang="en-US" sz="1200" b="0" i="1">
                            <a:latin typeface="Cambria Math" panose="02040503050406030204" pitchFamily="18" charset="0"/>
                          </a:rPr>
                        </m:ctrlPr>
                      </m:sSubPr>
                      <m:e>
                        <m:r>
                          <a:rPr lang="en-US" sz="1200" b="0" i="1">
                            <a:latin typeface="Cambria Math" panose="02040503050406030204" pitchFamily="18" charset="0"/>
                          </a:rPr>
                          <m:t>𝐷</m:t>
                        </m:r>
                      </m:e>
                      <m:sub>
                        <m:r>
                          <a:rPr lang="en-US" sz="1200" b="0" i="1">
                            <a:latin typeface="Cambria Math" panose="02040503050406030204" pitchFamily="18" charset="0"/>
                          </a:rPr>
                          <m:t>3</m:t>
                        </m:r>
                      </m:sub>
                    </m:sSub>
                    <m:r>
                      <a:rPr lang="en-US" sz="1200" b="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45,000,000−</m:t>
                    </m:r>
                    <m:r>
                      <m:rPr>
                        <m:sty m:val="p"/>
                      </m:rPr>
                      <a:rPr lang="en-US" sz="1200" b="0" i="0" kern="1200" baseline="0">
                        <a:solidFill>
                          <a:sysClr val="windowText" lastClr="000000"/>
                        </a:solidFill>
                        <a:effectLst/>
                        <a:latin typeface="Cambria Math" panose="02040503050406030204" pitchFamily="18" charset="0"/>
                        <a:ea typeface=""/>
                        <a:cs typeface=""/>
                      </a:rPr>
                      <m:t>Rp</m:t>
                    </m:r>
                    <m:r>
                      <a:rPr lang="en-US" sz="1200" b="0" i="0" kern="1200" baseline="0">
                        <a:solidFill>
                          <a:sysClr val="windowText" lastClr="000000"/>
                        </a:solidFill>
                        <a:effectLst/>
                        <a:latin typeface="Cambria Math" panose="02040503050406030204" pitchFamily="18" charset="0"/>
                        <a:ea typeface=""/>
                        <a:cs typeface=""/>
                      </a:rPr>
                      <m:t>. 24,750,000</m:t>
                    </m:r>
                    <m:r>
                      <a:rPr lang="en-US" sz="1200" b="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20,250,000</m:t>
                    </m:r>
                  </m:oMath>
                </m:oMathPara>
              </a14:m>
              <a:endParaRPr lang="en-ID" sz="1200"/>
            </a:p>
          </xdr:txBody>
        </xdr:sp>
      </mc:Choice>
      <mc:Fallback xmlns="">
        <xdr:sp macro="" textlink="">
          <xdr:nvSpPr>
            <xdr:cNvPr id="9" name="TextBox 19">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54375A48-05F1-4EFD-A350-ECC83E7BC526}"/>
                </a:ext>
              </a:extLst>
            </xdr:cNvPr>
            <xdr:cNvSpPr txBox="1"/>
          </xdr:nvSpPr>
          <xdr:spPr>
            <a:xfrm>
              <a:off x="5572125" y="4000500"/>
              <a:ext cx="4533900" cy="405086"/>
            </a:xfrm>
            <a:prstGeom prst="rect">
              <a:avLst/>
            </a:prstGeom>
            <a:noFill/>
          </xdr:spPr>
          <xdr:txBody>
            <a:bodyPr wrap="square" lIns="0" tIns="0" rIns="0" bIns="0" rtlCol="0" anchor="ctr">
              <a:no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3</a:t>
              </a:r>
              <a:r>
                <a:rPr lang="en-ID" sz="1200" i="0">
                  <a:latin typeface="Cambria Math" panose="02040503050406030204" pitchFamily="18" charset="0"/>
                </a:rPr>
                <a:t>=</a:t>
              </a:r>
              <a:r>
                <a:rPr lang="en-US" sz="1200" b="0" i="0">
                  <a:latin typeface="Cambria Math" panose="02040503050406030204" pitchFamily="18" charset="0"/>
                </a:rPr>
                <a:t>𝐼 − 𝐷_3=𝑅𝑝. 45,000,000−</a:t>
              </a:r>
              <a:r>
                <a:rPr lang="en-US" sz="1200" b="0" i="0" kern="1200" baseline="0">
                  <a:solidFill>
                    <a:sysClr val="windowText" lastClr="000000"/>
                  </a:solidFill>
                  <a:effectLst/>
                  <a:latin typeface="Calibri" panose="020F0502020204030204"/>
                  <a:ea typeface=""/>
                  <a:cs typeface=""/>
                </a:rPr>
                <a:t>Rp. 24,750,000</a:t>
              </a:r>
              <a:r>
                <a:rPr lang="en-US" sz="1200" b="0" i="0">
                  <a:latin typeface="Cambria Math" panose="02040503050406030204" pitchFamily="18" charset="0"/>
                </a:rPr>
                <a:t>=𝑅𝑝. 20,250,000</a:t>
              </a:r>
              <a:endParaRPr lang="en-ID" sz="1200"/>
            </a:p>
          </xdr:txBody>
        </xdr:sp>
      </mc:Fallback>
    </mc:AlternateContent>
    <xdr:clientData/>
  </xdr:twoCellAnchor>
  <xdr:twoCellAnchor>
    <xdr:from>
      <xdr:col>6</xdr:col>
      <xdr:colOff>85725</xdr:colOff>
      <xdr:row>25</xdr:row>
      <xdr:rowOff>114300</xdr:rowOff>
    </xdr:from>
    <xdr:to>
      <xdr:col>9</xdr:col>
      <xdr:colOff>311629</xdr:colOff>
      <xdr:row>27</xdr:row>
      <xdr:rowOff>77869</xdr:rowOff>
    </xdr:to>
    <mc:AlternateContent xmlns:mc="http://schemas.openxmlformats.org/markup-compatibility/2006" xmlns:a14="http://schemas.microsoft.com/office/drawing/2010/main">
      <mc:Choice Requires="a14">
        <xdr:sp macro="" textlink="">
          <xdr:nvSpPr>
            <xdr:cNvPr id="10" name="TextBox 12">
              <a:extLst>
                <a:ext uri="{FF2B5EF4-FFF2-40B4-BE49-F238E27FC236}">
                  <a16:creationId xmlns:a16="http://schemas.microsoft.com/office/drawing/2014/main" id="{00000000-0008-0000-0000-00000A000000}"/>
                </a:ext>
              </a:extLst>
            </xdr:cNvPr>
            <xdr:cNvSpPr txBox="1"/>
          </xdr:nvSpPr>
          <xdr:spPr>
            <a:xfrm>
              <a:off x="5657850" y="5114925"/>
              <a:ext cx="2216629" cy="363619"/>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𝑆</m:t>
                    </m:r>
                    <m:r>
                      <a:rPr lang="en-ID" sz="1200" i="1">
                        <a:latin typeface="Cambria Math" panose="02040503050406030204" pitchFamily="18" charset="0"/>
                      </a:rPr>
                      <m:t>=</m:t>
                    </m:r>
                    <m:f>
                      <m:fPr>
                        <m:ctrlPr>
                          <a:rPr lang="en-US" sz="1200" b="0" i="1">
                            <a:latin typeface="Cambria Math" panose="02040503050406030204" pitchFamily="18" charset="0"/>
                          </a:rPr>
                        </m:ctrlPr>
                      </m:fPr>
                      <m:num>
                        <m:r>
                          <a:rPr lang="en-US" sz="1200" b="0" i="1">
                            <a:latin typeface="Cambria Math" panose="02040503050406030204" pitchFamily="18" charset="0"/>
                          </a:rPr>
                          <m:t>𝑁</m:t>
                        </m:r>
                        <m:r>
                          <a:rPr lang="en-US" sz="1200" b="0" i="1">
                            <a:latin typeface="Cambria Math" panose="02040503050406030204" pitchFamily="18" charset="0"/>
                          </a:rPr>
                          <m:t> (</m:t>
                        </m:r>
                        <m:r>
                          <a:rPr lang="en-US" sz="1200" b="0" i="1">
                            <a:latin typeface="Cambria Math" panose="02040503050406030204" pitchFamily="18" charset="0"/>
                          </a:rPr>
                          <m:t>𝑁</m:t>
                        </m:r>
                        <m:r>
                          <a:rPr lang="en-US" sz="1200" b="0" i="1">
                            <a:latin typeface="Cambria Math" panose="02040503050406030204" pitchFamily="18" charset="0"/>
                          </a:rPr>
                          <m:t>+1)</m:t>
                        </m:r>
                      </m:num>
                      <m:den>
                        <m:r>
                          <a:rPr lang="en-US" sz="1200" b="0" i="1">
                            <a:latin typeface="Cambria Math" panose="02040503050406030204" pitchFamily="18" charset="0"/>
                          </a:rPr>
                          <m:t>2</m:t>
                        </m:r>
                      </m:den>
                    </m:f>
                    <m:r>
                      <a:rPr lang="en-US" sz="1200" b="0" i="1">
                        <a:latin typeface="Cambria Math" panose="02040503050406030204" pitchFamily="18" charset="0"/>
                      </a:rPr>
                      <m:t>=</m:t>
                    </m:r>
                    <m:f>
                      <m:fPr>
                        <m:ctrlPr>
                          <a:rPr lang="en-US" sz="1200" i="1">
                            <a:latin typeface="Cambria Math" panose="02040503050406030204" pitchFamily="18" charset="0"/>
                          </a:rPr>
                        </m:ctrlPr>
                      </m:fPr>
                      <m:num>
                        <m:r>
                          <a:rPr lang="en-US" sz="1200" b="0" i="1">
                            <a:latin typeface="Cambria Math" panose="02040503050406030204" pitchFamily="18" charset="0"/>
                          </a:rPr>
                          <m:t>4</m:t>
                        </m:r>
                        <m:r>
                          <a:rPr lang="en-US" sz="1200" i="1">
                            <a:latin typeface="Cambria Math" panose="02040503050406030204" pitchFamily="18" charset="0"/>
                          </a:rPr>
                          <m:t> (</m:t>
                        </m:r>
                        <m:r>
                          <a:rPr lang="en-US" sz="1200" b="0" i="1">
                            <a:latin typeface="Cambria Math" panose="02040503050406030204" pitchFamily="18" charset="0"/>
                          </a:rPr>
                          <m:t>4</m:t>
                        </m:r>
                        <m:r>
                          <a:rPr lang="en-US" sz="1200" i="1">
                            <a:latin typeface="Cambria Math" panose="02040503050406030204" pitchFamily="18" charset="0"/>
                          </a:rPr>
                          <m:t>+1)</m:t>
                        </m:r>
                      </m:num>
                      <m:den>
                        <m:r>
                          <a:rPr lang="en-US" sz="1200" i="1">
                            <a:latin typeface="Cambria Math" panose="02040503050406030204" pitchFamily="18" charset="0"/>
                          </a:rPr>
                          <m:t>2</m:t>
                        </m:r>
                      </m:den>
                    </m:f>
                    <m:r>
                      <a:rPr lang="en-US" sz="1200" b="0" i="1">
                        <a:latin typeface="Cambria Math" panose="02040503050406030204" pitchFamily="18" charset="0"/>
                      </a:rPr>
                      <m:t>=10</m:t>
                    </m:r>
                  </m:oMath>
                </m:oMathPara>
              </a14:m>
              <a:endParaRPr lang="en-ID" sz="1200"/>
            </a:p>
          </xdr:txBody>
        </xdr:sp>
      </mc:Choice>
      <mc:Fallback xmlns="">
        <xdr:sp macro="" textlink="">
          <xdr:nvSpPr>
            <xdr:cNvPr id="10" name="TextBox 12">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3F6518C9-C57B-45D1-9AB7-FF31517E3794}"/>
                </a:ext>
              </a:extLst>
            </xdr:cNvPr>
            <xdr:cNvSpPr txBox="1"/>
          </xdr:nvSpPr>
          <xdr:spPr>
            <a:xfrm>
              <a:off x="5657850" y="5114925"/>
              <a:ext cx="2216629" cy="363619"/>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𝑆</a:t>
              </a:r>
              <a:r>
                <a:rPr lang="en-ID" sz="1200" i="0">
                  <a:latin typeface="Cambria Math" panose="02040503050406030204" pitchFamily="18" charset="0"/>
                </a:rPr>
                <a:t>=</a:t>
              </a:r>
              <a:r>
                <a:rPr lang="en-US" sz="1200" b="0" i="0">
                  <a:latin typeface="Cambria Math" panose="02040503050406030204" pitchFamily="18" charset="0"/>
                </a:rPr>
                <a:t>(𝑁 (𝑁+1))/2=</a:t>
              </a:r>
              <a:r>
                <a:rPr lang="en-US" sz="1200" i="0">
                  <a:latin typeface="Cambria Math" panose="02040503050406030204" pitchFamily="18" charset="0"/>
                </a:rPr>
                <a:t>(</a:t>
              </a:r>
              <a:r>
                <a:rPr lang="en-US" sz="1200" b="0" i="0">
                  <a:latin typeface="Cambria Math" panose="02040503050406030204" pitchFamily="18" charset="0"/>
                </a:rPr>
                <a:t>4</a:t>
              </a:r>
              <a:r>
                <a:rPr lang="en-US" sz="1200" i="0">
                  <a:latin typeface="Cambria Math" panose="02040503050406030204" pitchFamily="18" charset="0"/>
                </a:rPr>
                <a:t> (</a:t>
              </a:r>
              <a:r>
                <a:rPr lang="en-US" sz="1200" b="0" i="0">
                  <a:latin typeface="Cambria Math" panose="02040503050406030204" pitchFamily="18" charset="0"/>
                </a:rPr>
                <a:t>4</a:t>
              </a:r>
              <a:r>
                <a:rPr lang="en-US" sz="1200" i="0">
                  <a:latin typeface="Cambria Math" panose="02040503050406030204" pitchFamily="18" charset="0"/>
                </a:rPr>
                <a:t>+1))/2</a:t>
              </a:r>
              <a:r>
                <a:rPr lang="en-US" sz="1200" b="0" i="0">
                  <a:latin typeface="Cambria Math" panose="02040503050406030204" pitchFamily="18" charset="0"/>
                </a:rPr>
                <a:t>=10</a:t>
              </a:r>
              <a:endParaRPr lang="en-ID" sz="1200"/>
            </a:p>
          </xdr:txBody>
        </xdr:sp>
      </mc:Fallback>
    </mc:AlternateContent>
    <xdr:clientData/>
  </xdr:twoCellAnchor>
  <xdr:twoCellAnchor>
    <xdr:from>
      <xdr:col>6</xdr:col>
      <xdr:colOff>51128</xdr:colOff>
      <xdr:row>30</xdr:row>
      <xdr:rowOff>47625</xdr:rowOff>
    </xdr:from>
    <xdr:to>
      <xdr:col>7</xdr:col>
      <xdr:colOff>565165</xdr:colOff>
      <xdr:row>31</xdr:row>
      <xdr:rowOff>199969</xdr:rowOff>
    </xdr:to>
    <mc:AlternateContent xmlns:mc="http://schemas.openxmlformats.org/markup-compatibility/2006" xmlns:a14="http://schemas.microsoft.com/office/drawing/2010/main">
      <mc:Choice Requires="a14">
        <xdr:sp macro="" textlink="">
          <xdr:nvSpPr>
            <xdr:cNvPr id="11" name="TextBox 13">
              <a:extLst>
                <a:ext uri="{FF2B5EF4-FFF2-40B4-BE49-F238E27FC236}">
                  <a16:creationId xmlns:a16="http://schemas.microsoft.com/office/drawing/2014/main" id="{00000000-0008-0000-0000-00000B000000}"/>
                </a:ext>
              </a:extLst>
            </xdr:cNvPr>
            <xdr:cNvSpPr txBox="1"/>
          </xdr:nvSpPr>
          <xdr:spPr>
            <a:xfrm>
              <a:off x="5623253" y="6048375"/>
              <a:ext cx="1123637" cy="352369"/>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1</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a:rPr lang="en-US" sz="1200" b="0" i="1">
                            <a:latin typeface="Cambria Math" panose="02040503050406030204" pitchFamily="18" charset="0"/>
                          </a:rPr>
                          <m:t>𝑁</m:t>
                        </m:r>
                      </m:num>
                      <m:den>
                        <m:r>
                          <a:rPr lang="en-US" sz="1200" b="0" i="1">
                            <a:latin typeface="Cambria Math" panose="02040503050406030204" pitchFamily="18" charset="0"/>
                          </a:rPr>
                          <m:t>𝑆</m:t>
                        </m:r>
                      </m:den>
                    </m:f>
                    <m:r>
                      <a:rPr lang="en-US" sz="1200" b="0" i="1">
                        <a:latin typeface="Cambria Math" panose="02040503050406030204" pitchFamily="18" charset="0"/>
                      </a:rPr>
                      <m:t> (</m:t>
                    </m:r>
                    <m:r>
                      <a:rPr lang="en-US" sz="1200" b="0" i="1">
                        <a:latin typeface="Cambria Math" panose="02040503050406030204" pitchFamily="18" charset="0"/>
                      </a:rPr>
                      <m:t>𝐼</m:t>
                    </m:r>
                    <m:r>
                      <a:rPr lang="en-US" sz="1200" b="0" i="1">
                        <a:latin typeface="Cambria Math" panose="02040503050406030204" pitchFamily="18" charset="0"/>
                      </a:rPr>
                      <m:t>−</m:t>
                    </m:r>
                    <m:r>
                      <a:rPr lang="en-US" sz="1200" b="0" i="1">
                        <a:latin typeface="Cambria Math" panose="02040503050406030204" pitchFamily="18" charset="0"/>
                      </a:rPr>
                      <m:t>𝐿</m:t>
                    </m:r>
                    <m:r>
                      <a:rPr lang="en-US" sz="1200" b="0" i="1">
                        <a:latin typeface="Cambria Math" panose="02040503050406030204" pitchFamily="18" charset="0"/>
                      </a:rPr>
                      <m:t>)</m:t>
                    </m:r>
                  </m:oMath>
                </m:oMathPara>
              </a14:m>
              <a:endParaRPr lang="en-ID" sz="1200"/>
            </a:p>
          </xdr:txBody>
        </xdr:sp>
      </mc:Choice>
      <mc:Fallback xmlns="">
        <xdr:sp macro="" textlink="">
          <xdr:nvSpPr>
            <xdr:cNvPr id="11" name="TextBox 13">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75900F6-1EFA-44BE-803B-C2048BFF7B93}"/>
                </a:ext>
              </a:extLst>
            </xdr:cNvPr>
            <xdr:cNvSpPr txBox="1"/>
          </xdr:nvSpPr>
          <xdr:spPr>
            <a:xfrm>
              <a:off x="5623253" y="6048375"/>
              <a:ext cx="1123637" cy="352369"/>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r>
                <a:rPr lang="en-US" sz="1200" b="0" i="0">
                  <a:latin typeface="Cambria Math" panose="02040503050406030204" pitchFamily="18" charset="0"/>
                </a:rPr>
                <a:t>  𝑁/𝑆  (𝐼−𝐿)</a:t>
              </a:r>
              <a:endParaRPr lang="en-ID" sz="1200"/>
            </a:p>
          </xdr:txBody>
        </xdr:sp>
      </mc:Fallback>
    </mc:AlternateContent>
    <xdr:clientData/>
  </xdr:twoCellAnchor>
  <xdr:twoCellAnchor>
    <xdr:from>
      <xdr:col>5</xdr:col>
      <xdr:colOff>577631</xdr:colOff>
      <xdr:row>32</xdr:row>
      <xdr:rowOff>59339</xdr:rowOff>
    </xdr:from>
    <xdr:to>
      <xdr:col>10</xdr:col>
      <xdr:colOff>418553</xdr:colOff>
      <xdr:row>34</xdr:row>
      <xdr:rowOff>18034</xdr:rowOff>
    </xdr:to>
    <mc:AlternateContent xmlns:mc="http://schemas.openxmlformats.org/markup-compatibility/2006" xmlns:a14="http://schemas.microsoft.com/office/drawing/2010/main">
      <mc:Choice Requires="a14">
        <xdr:sp macro="" textlink="">
          <xdr:nvSpPr>
            <xdr:cNvPr id="12" name="TextBox 13">
              <a:extLst>
                <a:ext uri="{FF2B5EF4-FFF2-40B4-BE49-F238E27FC236}">
                  <a16:creationId xmlns:a16="http://schemas.microsoft.com/office/drawing/2014/main" id="{00000000-0008-0000-0000-00000C000000}"/>
                </a:ext>
              </a:extLst>
            </xdr:cNvPr>
            <xdr:cNvSpPr txBox="1"/>
          </xdr:nvSpPr>
          <xdr:spPr>
            <a:xfrm>
              <a:off x="5540156" y="6460139"/>
              <a:ext cx="3050847" cy="35874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1</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m:rPr>
                            <m:nor/>
                          </m:rPr>
                          <a:rPr lang="en-US" sz="1200" b="0" i="0">
                            <a:latin typeface="Times New Roman" panose="02020603050405020304" pitchFamily="18" charset="0"/>
                            <a:cs typeface="Times New Roman" panose="02020603050405020304" pitchFamily="18" charset="0"/>
                          </a:rPr>
                          <m:t>4</m:t>
                        </m:r>
                      </m:num>
                      <m:den>
                        <m:r>
                          <m:rPr>
                            <m:nor/>
                          </m:rPr>
                          <a:rPr lang="en-US" sz="1200" b="0" i="0">
                            <a:latin typeface="Times New Roman" panose="02020603050405020304" pitchFamily="18" charset="0"/>
                            <a:cs typeface="Times New Roman" panose="02020603050405020304" pitchFamily="18" charset="0"/>
                          </a:rPr>
                          <m:t>10</m:t>
                        </m:r>
                      </m:den>
                    </m:f>
                    <m:r>
                      <a:rPr lang="en-US" sz="1200" b="0" i="1">
                        <a:latin typeface="Cambria Math" panose="02040503050406030204" pitchFamily="18" charset="0"/>
                      </a:rPr>
                      <m:t> (</m:t>
                    </m:r>
                    <m:r>
                      <m:rPr>
                        <m:nor/>
                      </m:rPr>
                      <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cs typeface="Times New Roman" panose="02020603050405020304" pitchFamily="18" charset="0"/>
                      </a:rPr>
                      <m:t>Rp</m:t>
                    </m:r>
                    <m:r>
                      <m:rPr>
                        <m:nor/>
                      </m:rPr>
                      <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cs typeface="Times New Roman" panose="02020603050405020304" pitchFamily="18" charset="0"/>
                      </a:rPr>
                      <m:t>. 45,000,000 − </m:t>
                    </m:r>
                    <m:r>
                      <m:rPr>
                        <m:nor/>
                      </m:rPr>
                      <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cs typeface="Times New Roman" panose="02020603050405020304" pitchFamily="18" charset="0"/>
                      </a:rPr>
                      <m:t>Rp</m:t>
                    </m:r>
                    <m:r>
                      <m:rPr>
                        <m:nor/>
                      </m:rPr>
                      <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cs typeface="Times New Roman" panose="02020603050405020304" pitchFamily="18" charset="0"/>
                      </a:rPr>
                      <m:t>. 12,000,000</m:t>
                    </m:r>
                    <m:r>
                      <a:rPr lang="en-US" sz="1200" b="0" i="1">
                        <a:latin typeface="Cambria Math" panose="02040503050406030204" pitchFamily="18" charset="0"/>
                      </a:rPr>
                      <m:t>)</m:t>
                    </m:r>
                  </m:oMath>
                </m:oMathPara>
              </a14:m>
              <a:endParaRPr lang="en-ID" sz="1200"/>
            </a:p>
          </xdr:txBody>
        </xdr:sp>
      </mc:Choice>
      <mc:Fallback xmlns="">
        <xdr:sp macro="" textlink="">
          <xdr:nvSpPr>
            <xdr:cNvPr id="12" name="TextBox 13">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75900F6-1EFA-44BE-803B-C2048BFF7B93}"/>
                </a:ext>
              </a:extLst>
            </xdr:cNvPr>
            <xdr:cNvSpPr txBox="1"/>
          </xdr:nvSpPr>
          <xdr:spPr>
            <a:xfrm>
              <a:off x="5540156" y="6460139"/>
              <a:ext cx="3050847" cy="35874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r>
                <a:rPr lang="en-US" sz="1200" b="0" i="0">
                  <a:latin typeface="Cambria Math" panose="02040503050406030204" pitchFamily="18" charset="0"/>
                </a:rPr>
                <a:t> </a:t>
              </a:r>
              <a:r>
                <a:rPr lang="en-US" sz="1200" b="0" i="0">
                  <a:latin typeface="Times New Roman" panose="02020603050405020304" pitchFamily="18" charset="0"/>
                  <a:cs typeface="Times New Roman" panose="02020603050405020304" pitchFamily="18" charset="0"/>
                </a:rPr>
                <a:t> "4</a:t>
              </a:r>
              <a:r>
                <a:rPr lang="en-US" sz="1200" b="0" i="0">
                  <a:latin typeface="Cambria Math" panose="02040503050406030204" pitchFamily="18" charset="0"/>
                  <a:cs typeface="Times New Roman" panose="02020603050405020304" pitchFamily="18" charset="0"/>
                </a:rPr>
                <a:t>" /"</a:t>
              </a:r>
              <a:r>
                <a:rPr lang="en-US" sz="1200" b="0" i="0">
                  <a:latin typeface="Times New Roman" panose="02020603050405020304" pitchFamily="18" charset="0"/>
                  <a:cs typeface="Times New Roman" panose="02020603050405020304" pitchFamily="18" charset="0"/>
                </a:rPr>
                <a:t>10</a:t>
              </a:r>
              <a:r>
                <a:rPr lang="en-US" sz="1200" b="0" i="0">
                  <a:latin typeface="Cambria Math" panose="02040503050406030204" pitchFamily="18" charset="0"/>
                  <a:cs typeface="Times New Roman" panose="02020603050405020304" pitchFamily="18" charset="0"/>
                </a:rPr>
                <a:t>"  </a:t>
              </a:r>
              <a:r>
                <a:rPr lang="en-US" sz="1200" b="0" i="0">
                  <a:latin typeface="Cambria Math" panose="02040503050406030204" pitchFamily="18" charset="0"/>
                </a:rPr>
                <a:t> (</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rPr>
                <a:t>"</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cs typeface="Times New Roman" panose="02020603050405020304" pitchFamily="18" charset="0"/>
                </a:rPr>
                <a:t>Rp. 45,000,000 − Rp. 12,000,000"</a:t>
              </a:r>
              <a:r>
                <a:rPr lang="en-US" sz="1200" b="0" i="0">
                  <a:latin typeface="Cambria Math" panose="02040503050406030204" pitchFamily="18" charset="0"/>
                </a:rPr>
                <a:t>)</a:t>
              </a:r>
              <a:endParaRPr lang="en-ID" sz="1200"/>
            </a:p>
          </xdr:txBody>
        </xdr:sp>
      </mc:Fallback>
    </mc:AlternateContent>
    <xdr:clientData/>
  </xdr:twoCellAnchor>
  <xdr:twoCellAnchor>
    <xdr:from>
      <xdr:col>6</xdr:col>
      <xdr:colOff>28574</xdr:colOff>
      <xdr:row>34</xdr:row>
      <xdr:rowOff>102476</xdr:rowOff>
    </xdr:from>
    <xdr:to>
      <xdr:col>8</xdr:col>
      <xdr:colOff>285749</xdr:colOff>
      <xdr:row>35</xdr:row>
      <xdr:rowOff>90323</xdr:rowOff>
    </xdr:to>
    <mc:AlternateContent xmlns:mc="http://schemas.openxmlformats.org/markup-compatibility/2006" xmlns:a14="http://schemas.microsoft.com/office/drawing/2010/main">
      <mc:Choice Requires="a14">
        <xdr:sp macro="" textlink="">
          <xdr:nvSpPr>
            <xdr:cNvPr id="13" name="TextBox 26">
              <a:extLst>
                <a:ext uri="{FF2B5EF4-FFF2-40B4-BE49-F238E27FC236}">
                  <a16:creationId xmlns:a16="http://schemas.microsoft.com/office/drawing/2014/main" id="{00000000-0008-0000-0000-00000D000000}"/>
                </a:ext>
              </a:extLst>
            </xdr:cNvPr>
            <xdr:cNvSpPr txBox="1"/>
          </xdr:nvSpPr>
          <xdr:spPr>
            <a:xfrm>
              <a:off x="5600699" y="6903326"/>
              <a:ext cx="1476375"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1</m:t>
                        </m:r>
                      </m:sub>
                    </m:sSub>
                    <m:r>
                      <a:rPr lang="en-ID" sz="1200" i="1">
                        <a:latin typeface="Cambria Math" panose="02040503050406030204" pitchFamily="18" charset="0"/>
                      </a:rPr>
                      <m:t>=</m:t>
                    </m:r>
                    <m:r>
                      <m:rPr>
                        <m:sty m:val="p"/>
                      </m:rPr>
                      <a:rPr lang="en-US" sz="1200" b="0" i="0">
                        <a:latin typeface="Cambria Math" panose="02040503050406030204" pitchFamily="18" charset="0"/>
                      </a:rPr>
                      <m:t>Rp</m:t>
                    </m:r>
                    <m:r>
                      <a:rPr lang="en-US" sz="1200" b="0" i="0">
                        <a:latin typeface="Cambria Math" panose="02040503050406030204" pitchFamily="18" charset="0"/>
                      </a:rPr>
                      <m:t>. 13,200,000</m:t>
                    </m:r>
                  </m:oMath>
                </m:oMathPara>
              </a14:m>
              <a:endParaRPr lang="en-ID" sz="1200"/>
            </a:p>
          </xdr:txBody>
        </xdr:sp>
      </mc:Choice>
      <mc:Fallback xmlns="">
        <xdr:sp macro="" textlink="">
          <xdr:nvSpPr>
            <xdr:cNvPr id="13" name="TextBox 26">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987144A8-7385-4FD5-B022-A98DAEF62595}"/>
                </a:ext>
              </a:extLst>
            </xdr:cNvPr>
            <xdr:cNvSpPr txBox="1"/>
          </xdr:nvSpPr>
          <xdr:spPr>
            <a:xfrm>
              <a:off x="5600699" y="6903326"/>
              <a:ext cx="1476375"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r>
                <a:rPr lang="en-US" sz="1200" b="0" i="0">
                  <a:latin typeface="Cambria Math" panose="02040503050406030204" pitchFamily="18" charset="0"/>
                </a:rPr>
                <a:t>Rp. 13,200,000</a:t>
              </a:r>
              <a:endParaRPr lang="en-ID" sz="1200"/>
            </a:p>
          </xdr:txBody>
        </xdr:sp>
      </mc:Fallback>
    </mc:AlternateContent>
    <xdr:clientData/>
  </xdr:twoCellAnchor>
  <xdr:twoCellAnchor>
    <xdr:from>
      <xdr:col>11</xdr:col>
      <xdr:colOff>85724</xdr:colOff>
      <xdr:row>30</xdr:row>
      <xdr:rowOff>57150</xdr:rowOff>
    </xdr:from>
    <xdr:to>
      <xdr:col>13</xdr:col>
      <xdr:colOff>212739</xdr:colOff>
      <xdr:row>32</xdr:row>
      <xdr:rowOff>16037</xdr:rowOff>
    </xdr:to>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8867774" y="6057900"/>
              <a:ext cx="1346215" cy="35893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2</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a:rPr lang="en-US" sz="1200" b="0" i="1">
                            <a:latin typeface="Cambria Math" panose="02040503050406030204" pitchFamily="18" charset="0"/>
                          </a:rPr>
                          <m:t>𝑁</m:t>
                        </m:r>
                        <m:r>
                          <a:rPr lang="en-US" sz="1200" b="0" i="1">
                            <a:latin typeface="Cambria Math" panose="02040503050406030204" pitchFamily="18" charset="0"/>
                          </a:rPr>
                          <m:t>−1</m:t>
                        </m:r>
                      </m:num>
                      <m:den>
                        <m:r>
                          <a:rPr lang="en-US" sz="1200" b="0" i="1">
                            <a:latin typeface="Cambria Math" panose="02040503050406030204" pitchFamily="18" charset="0"/>
                          </a:rPr>
                          <m:t>𝑆</m:t>
                        </m:r>
                      </m:den>
                    </m:f>
                    <m:r>
                      <a:rPr lang="en-US" sz="1200" b="0" i="1">
                        <a:latin typeface="Cambria Math" panose="02040503050406030204" pitchFamily="18" charset="0"/>
                      </a:rPr>
                      <m:t> (</m:t>
                    </m:r>
                    <m:r>
                      <a:rPr lang="en-US" sz="1200" b="0" i="1">
                        <a:latin typeface="Cambria Math" panose="02040503050406030204" pitchFamily="18" charset="0"/>
                      </a:rPr>
                      <m:t>𝐼</m:t>
                    </m:r>
                    <m:r>
                      <a:rPr lang="en-US" sz="1200" b="0" i="1">
                        <a:latin typeface="Cambria Math" panose="02040503050406030204" pitchFamily="18" charset="0"/>
                      </a:rPr>
                      <m:t>−</m:t>
                    </m:r>
                    <m:r>
                      <a:rPr lang="en-US" sz="1200" b="0" i="1">
                        <a:latin typeface="Cambria Math" panose="02040503050406030204" pitchFamily="18" charset="0"/>
                      </a:rPr>
                      <m:t>𝐿</m:t>
                    </m:r>
                    <m:r>
                      <a:rPr lang="en-US" sz="1200" b="0" i="1">
                        <a:latin typeface="Cambria Math" panose="02040503050406030204" pitchFamily="18" charset="0"/>
                      </a:rPr>
                      <m:t>)</m:t>
                    </m:r>
                  </m:oMath>
                </m:oMathPara>
              </a14:m>
              <a:endParaRPr lang="en-ID" sz="1200"/>
            </a:p>
          </xdr:txBody>
        </xdr:sp>
      </mc:Choice>
      <mc:Fallback xmlns="">
        <xdr:sp macro="" textlink="">
          <xdr:nvSpPr>
            <xdr:cNvPr id="14" name="TextBox 13">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75900F6-1EFA-44BE-803B-C2048BFF7B93}"/>
                </a:ext>
              </a:extLst>
            </xdr:cNvPr>
            <xdr:cNvSpPr txBox="1"/>
          </xdr:nvSpPr>
          <xdr:spPr>
            <a:xfrm>
              <a:off x="8867774" y="6057900"/>
              <a:ext cx="1346215" cy="35893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2</a:t>
              </a:r>
              <a:r>
                <a:rPr lang="en-ID" sz="1200" i="0">
                  <a:latin typeface="Cambria Math" panose="02040503050406030204" pitchFamily="18" charset="0"/>
                </a:rPr>
                <a:t>=</a:t>
              </a:r>
              <a:r>
                <a:rPr lang="en-US" sz="1200" b="0" i="0">
                  <a:latin typeface="Cambria Math" panose="02040503050406030204" pitchFamily="18" charset="0"/>
                </a:rPr>
                <a:t>  (𝑁−1)/𝑆  (𝐼−𝐿)</a:t>
              </a:r>
              <a:endParaRPr lang="en-ID" sz="1200"/>
            </a:p>
          </xdr:txBody>
        </xdr:sp>
      </mc:Fallback>
    </mc:AlternateContent>
    <xdr:clientData/>
  </xdr:twoCellAnchor>
  <xdr:twoCellAnchor>
    <xdr:from>
      <xdr:col>11</xdr:col>
      <xdr:colOff>57150</xdr:colOff>
      <xdr:row>32</xdr:row>
      <xdr:rowOff>60762</xdr:rowOff>
    </xdr:from>
    <xdr:to>
      <xdr:col>16</xdr:col>
      <xdr:colOff>126672</xdr:colOff>
      <xdr:row>34</xdr:row>
      <xdr:rowOff>8436</xdr:rowOff>
    </xdr:to>
    <mc:AlternateContent xmlns:mc="http://schemas.openxmlformats.org/markup-compatibility/2006" xmlns:a14="http://schemas.microsoft.com/office/drawing/2010/main">
      <mc:Choice Requires="a14">
        <xdr:sp macro="" textlink="">
          <xdr:nvSpPr>
            <xdr:cNvPr id="15" name="TextBox 13">
              <a:extLst>
                <a:ext uri="{FF2B5EF4-FFF2-40B4-BE49-F238E27FC236}">
                  <a16:creationId xmlns:a16="http://schemas.microsoft.com/office/drawing/2014/main" id="{00000000-0008-0000-0000-00000F000000}"/>
                </a:ext>
              </a:extLst>
            </xdr:cNvPr>
            <xdr:cNvSpPr txBox="1"/>
          </xdr:nvSpPr>
          <xdr:spPr>
            <a:xfrm>
              <a:off x="8839200" y="6461562"/>
              <a:ext cx="3117522" cy="34772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2</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m:rPr>
                            <m:nor/>
                          </m:rPr>
                          <a:rPr lang="en-US" sz="1200" b="0" i="0">
                            <a:latin typeface="Times New Roman" panose="02020603050405020304" pitchFamily="18" charset="0"/>
                            <a:cs typeface="Times New Roman" panose="02020603050405020304" pitchFamily="18" charset="0"/>
                          </a:rPr>
                          <m:t>4 − 1 </m:t>
                        </m:r>
                      </m:num>
                      <m:den>
                        <m:r>
                          <m:rPr>
                            <m:nor/>
                          </m:rPr>
                          <a:rPr lang="en-US" sz="1200" b="0" i="0">
                            <a:latin typeface="Times New Roman" panose="02020603050405020304" pitchFamily="18" charset="0"/>
                            <a:cs typeface="Times New Roman" panose="02020603050405020304" pitchFamily="18" charset="0"/>
                          </a:rPr>
                          <m:t>10</m:t>
                        </m:r>
                      </m:den>
                    </m:f>
                    <m:r>
                      <a:rPr lang="en-US" sz="1200" b="0" i="1">
                        <a:latin typeface="Cambria Math" panose="02040503050406030204" pitchFamily="18" charset="0"/>
                      </a:rPr>
                      <m:t> (</m:t>
                    </m:r>
                    <m:r>
                      <m:rPr>
                        <m:nor/>
                      </m:rPr>
                      <a:rPr lang="en-US" sz="1200" b="0" i="0" kern="1200" baseline="0">
                        <a:solidFill>
                          <a:sysClr val="windowText" lastClr="000000"/>
                        </a:solidFill>
                        <a:effectLst/>
                        <a:latin typeface="Times New Roman" panose="02020603050405020304" pitchFamily="18" charset="0"/>
                        <a:ea typeface=""/>
                        <a:cs typeface="Times New Roman" panose="02020603050405020304" pitchFamily="18" charset="0"/>
                      </a:rPr>
                      <m:t>Rp</m:t>
                    </m:r>
                    <m:r>
                      <m:rPr>
                        <m:nor/>
                      </m:rPr>
                      <a:rPr lang="en-US" sz="1200" b="0" i="0" kern="1200" baseline="0">
                        <a:solidFill>
                          <a:sysClr val="windowText" lastClr="000000"/>
                        </a:solidFill>
                        <a:effectLst/>
                        <a:latin typeface="Times New Roman" panose="02020603050405020304" pitchFamily="18" charset="0"/>
                        <a:ea typeface=""/>
                        <a:cs typeface="Times New Roman" panose="02020603050405020304" pitchFamily="18" charset="0"/>
                      </a:rPr>
                      <m:t>. 45,000,000 − </m:t>
                    </m:r>
                    <m:r>
                      <m:rPr>
                        <m:nor/>
                      </m:rPr>
                      <a:rPr lang="en-US" sz="1200" b="0" i="0" kern="1200" baseline="0">
                        <a:solidFill>
                          <a:sysClr val="windowText" lastClr="000000"/>
                        </a:solidFill>
                        <a:effectLst/>
                        <a:latin typeface="Times New Roman" panose="02020603050405020304" pitchFamily="18" charset="0"/>
                        <a:ea typeface=""/>
                        <a:cs typeface="Times New Roman" panose="02020603050405020304" pitchFamily="18" charset="0"/>
                      </a:rPr>
                      <m:t>Rp</m:t>
                    </m:r>
                    <m:r>
                      <m:rPr>
                        <m:nor/>
                      </m:rPr>
                      <a:rPr lang="en-US" sz="1200" b="0" i="0" kern="1200" baseline="0">
                        <a:solidFill>
                          <a:sysClr val="windowText" lastClr="000000"/>
                        </a:solidFill>
                        <a:effectLst/>
                        <a:latin typeface="Times New Roman" panose="02020603050405020304" pitchFamily="18" charset="0"/>
                        <a:ea typeface=""/>
                        <a:cs typeface="Times New Roman" panose="02020603050405020304" pitchFamily="18" charset="0"/>
                      </a:rPr>
                      <m:t>. 12,000,000</m:t>
                    </m:r>
                    <m:r>
                      <a:rPr lang="en-US" sz="1200" b="0" i="1">
                        <a:latin typeface="Cambria Math" panose="02040503050406030204" pitchFamily="18" charset="0"/>
                      </a:rPr>
                      <m:t>)</m:t>
                    </m:r>
                  </m:oMath>
                </m:oMathPara>
              </a14:m>
              <a:endParaRPr lang="en-ID" sz="1200"/>
            </a:p>
          </xdr:txBody>
        </xdr:sp>
      </mc:Choice>
      <mc:Fallback xmlns="">
        <xdr:sp macro="" textlink="">
          <xdr:nvSpPr>
            <xdr:cNvPr id="15" name="TextBox 13">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75900F6-1EFA-44BE-803B-C2048BFF7B93}"/>
                </a:ext>
              </a:extLst>
            </xdr:cNvPr>
            <xdr:cNvSpPr txBox="1"/>
          </xdr:nvSpPr>
          <xdr:spPr>
            <a:xfrm>
              <a:off x="8839200" y="6461562"/>
              <a:ext cx="3117522" cy="34772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2</a:t>
              </a:r>
              <a:r>
                <a:rPr lang="en-ID" sz="1200" i="0">
                  <a:latin typeface="Cambria Math" panose="02040503050406030204" pitchFamily="18" charset="0"/>
                </a:rPr>
                <a:t>=</a:t>
              </a:r>
              <a:r>
                <a:rPr lang="en-US" sz="1200" b="0" i="0">
                  <a:latin typeface="Cambria Math" panose="02040503050406030204" pitchFamily="18" charset="0"/>
                </a:rPr>
                <a:t> </a:t>
              </a:r>
              <a:r>
                <a:rPr lang="en-US" sz="1200" b="0" i="0">
                  <a:latin typeface="Times New Roman" panose="02020603050405020304" pitchFamily="18" charset="0"/>
                  <a:cs typeface="Times New Roman" panose="02020603050405020304" pitchFamily="18" charset="0"/>
                </a:rPr>
                <a:t> "4 − 1 </a:t>
              </a:r>
              <a:r>
                <a:rPr lang="en-US" sz="1200" b="0" i="0">
                  <a:latin typeface="Cambria Math" panose="02040503050406030204" pitchFamily="18" charset="0"/>
                  <a:cs typeface="Times New Roman" panose="02020603050405020304" pitchFamily="18" charset="0"/>
                </a:rPr>
                <a:t>" /"</a:t>
              </a:r>
              <a:r>
                <a:rPr lang="en-US" sz="1200" b="0" i="0">
                  <a:latin typeface="Times New Roman" panose="02020603050405020304" pitchFamily="18" charset="0"/>
                  <a:cs typeface="Times New Roman" panose="02020603050405020304" pitchFamily="18" charset="0"/>
                </a:rPr>
                <a:t>10</a:t>
              </a:r>
              <a:r>
                <a:rPr lang="en-US" sz="1200" b="0" i="0">
                  <a:latin typeface="Cambria Math" panose="02040503050406030204" pitchFamily="18" charset="0"/>
                  <a:cs typeface="Times New Roman" panose="02020603050405020304" pitchFamily="18" charset="0"/>
                </a:rPr>
                <a:t>"  </a:t>
              </a:r>
              <a:r>
                <a:rPr lang="en-US" sz="1200" b="0" i="0">
                  <a:latin typeface="Cambria Math" panose="02040503050406030204" pitchFamily="18" charset="0"/>
                </a:rPr>
                <a:t> (</a:t>
              </a:r>
              <a:r>
                <a:rPr lang="en-US" sz="1200" b="0" i="0" kern="1200" baseline="0">
                  <a:solidFill>
                    <a:sysClr val="windowText" lastClr="000000"/>
                  </a:solidFill>
                  <a:effectLst/>
                  <a:latin typeface="Cambria Math" panose="02040503050406030204" pitchFamily="18" charset="0"/>
                </a:rPr>
                <a:t>"</a:t>
              </a:r>
              <a:r>
                <a:rPr lang="en-US" sz="1200" b="0" i="0" kern="1200" baseline="0">
                  <a:solidFill>
                    <a:sysClr val="windowText" lastClr="000000"/>
                  </a:solidFill>
                  <a:effectLst/>
                  <a:latin typeface="Cambria Math" panose="02040503050406030204" pitchFamily="18" charset="0"/>
                  <a:ea typeface=""/>
                  <a:cs typeface="Times New Roman" panose="02020603050405020304" pitchFamily="18" charset="0"/>
                </a:rPr>
                <a:t>Rp. 45,000,000 − Rp. 12,000,000"</a:t>
              </a:r>
              <a:r>
                <a:rPr lang="en-US" sz="1200" b="0" i="0">
                  <a:latin typeface="Cambria Math" panose="02040503050406030204" pitchFamily="18" charset="0"/>
                </a:rPr>
                <a:t>)</a:t>
              </a:r>
              <a:endParaRPr lang="en-ID" sz="1200"/>
            </a:p>
          </xdr:txBody>
        </xdr:sp>
      </mc:Fallback>
    </mc:AlternateContent>
    <xdr:clientData/>
  </xdr:twoCellAnchor>
  <xdr:twoCellAnchor>
    <xdr:from>
      <xdr:col>11</xdr:col>
      <xdr:colOff>76200</xdr:colOff>
      <xdr:row>34</xdr:row>
      <xdr:rowOff>109044</xdr:rowOff>
    </xdr:from>
    <xdr:to>
      <xdr:col>13</xdr:col>
      <xdr:colOff>251860</xdr:colOff>
      <xdr:row>35</xdr:row>
      <xdr:rowOff>96891</xdr:rowOff>
    </xdr:to>
    <mc:AlternateContent xmlns:mc="http://schemas.openxmlformats.org/markup-compatibility/2006" xmlns:a14="http://schemas.microsoft.com/office/drawing/2010/main">
      <mc:Choice Requires="a14">
        <xdr:sp macro="" textlink="">
          <xdr:nvSpPr>
            <xdr:cNvPr id="16" name="TextBox 26">
              <a:extLst>
                <a:ext uri="{FF2B5EF4-FFF2-40B4-BE49-F238E27FC236}">
                  <a16:creationId xmlns:a16="http://schemas.microsoft.com/office/drawing/2014/main" id="{00000000-0008-0000-0000-000010000000}"/>
                </a:ext>
              </a:extLst>
            </xdr:cNvPr>
            <xdr:cNvSpPr txBox="1"/>
          </xdr:nvSpPr>
          <xdr:spPr>
            <a:xfrm>
              <a:off x="8858250" y="6909894"/>
              <a:ext cx="1394860"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2</m:t>
                        </m:r>
                      </m:sub>
                    </m:sSub>
                    <m:r>
                      <a:rPr lang="en-ID" sz="120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9,900,000</m:t>
                    </m:r>
                  </m:oMath>
                </m:oMathPara>
              </a14:m>
              <a:endParaRPr lang="en-ID" sz="1200"/>
            </a:p>
          </xdr:txBody>
        </xdr:sp>
      </mc:Choice>
      <mc:Fallback xmlns="">
        <xdr:sp macro="" textlink="">
          <xdr:nvSpPr>
            <xdr:cNvPr id="16" name="TextBox 26">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987144A8-7385-4FD5-B022-A98DAEF62595}"/>
                </a:ext>
              </a:extLst>
            </xdr:cNvPr>
            <xdr:cNvSpPr txBox="1"/>
          </xdr:nvSpPr>
          <xdr:spPr>
            <a:xfrm>
              <a:off x="8858250" y="6909894"/>
              <a:ext cx="1394860"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2</a:t>
              </a:r>
              <a:r>
                <a:rPr lang="en-ID" sz="1200" i="0">
                  <a:latin typeface="Cambria Math" panose="02040503050406030204" pitchFamily="18" charset="0"/>
                </a:rPr>
                <a:t>=</a:t>
              </a:r>
              <a:r>
                <a:rPr lang="en-US" sz="1200" b="0" i="0">
                  <a:latin typeface="Cambria Math" panose="02040503050406030204" pitchFamily="18" charset="0"/>
                </a:rPr>
                <a:t>𝑅𝑝. 9,900,000</a:t>
              </a:r>
              <a:endParaRPr lang="en-ID" sz="1200"/>
            </a:p>
          </xdr:txBody>
        </xdr:sp>
      </mc:Fallback>
    </mc:AlternateContent>
    <xdr:clientData/>
  </xdr:twoCellAnchor>
  <xdr:twoCellAnchor>
    <xdr:from>
      <xdr:col>17</xdr:col>
      <xdr:colOff>28575</xdr:colOff>
      <xdr:row>30</xdr:row>
      <xdr:rowOff>38100</xdr:rowOff>
    </xdr:from>
    <xdr:to>
      <xdr:col>19</xdr:col>
      <xdr:colOff>241315</xdr:colOff>
      <xdr:row>31</xdr:row>
      <xdr:rowOff>182073</xdr:rowOff>
    </xdr:to>
    <mc:AlternateContent xmlns:mc="http://schemas.openxmlformats.org/markup-compatibility/2006" xmlns:a14="http://schemas.microsoft.com/office/drawing/2010/main">
      <mc:Choice Requires="a14">
        <xdr:sp macro="" textlink="">
          <xdr:nvSpPr>
            <xdr:cNvPr id="17" name="TextBox 13">
              <a:extLst>
                <a:ext uri="{FF2B5EF4-FFF2-40B4-BE49-F238E27FC236}">
                  <a16:creationId xmlns:a16="http://schemas.microsoft.com/office/drawing/2014/main" id="{00000000-0008-0000-0000-000011000000}"/>
                </a:ext>
              </a:extLst>
            </xdr:cNvPr>
            <xdr:cNvSpPr txBox="1"/>
          </xdr:nvSpPr>
          <xdr:spPr>
            <a:xfrm>
              <a:off x="12468225" y="6038850"/>
              <a:ext cx="1431940" cy="343998"/>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3</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a:rPr lang="en-US" sz="1200" b="0" i="1">
                            <a:latin typeface="Cambria Math" panose="02040503050406030204" pitchFamily="18" charset="0"/>
                          </a:rPr>
                          <m:t>𝑁</m:t>
                        </m:r>
                        <m:r>
                          <a:rPr lang="en-US" sz="1200" b="0" i="1">
                            <a:latin typeface="Cambria Math" panose="02040503050406030204" pitchFamily="18" charset="0"/>
                          </a:rPr>
                          <m:t>−2</m:t>
                        </m:r>
                      </m:num>
                      <m:den>
                        <m:r>
                          <a:rPr lang="en-US" sz="1200" b="0" i="1">
                            <a:latin typeface="Cambria Math" panose="02040503050406030204" pitchFamily="18" charset="0"/>
                          </a:rPr>
                          <m:t>𝑆</m:t>
                        </m:r>
                      </m:den>
                    </m:f>
                    <m:r>
                      <a:rPr lang="en-US" sz="1200" b="0" i="1">
                        <a:latin typeface="Cambria Math" panose="02040503050406030204" pitchFamily="18" charset="0"/>
                      </a:rPr>
                      <m:t> (</m:t>
                    </m:r>
                    <m:r>
                      <a:rPr lang="en-US" sz="1200" b="0" i="1">
                        <a:latin typeface="Cambria Math" panose="02040503050406030204" pitchFamily="18" charset="0"/>
                      </a:rPr>
                      <m:t>𝐼</m:t>
                    </m:r>
                    <m:r>
                      <a:rPr lang="en-US" sz="1200" b="0" i="1">
                        <a:latin typeface="Cambria Math" panose="02040503050406030204" pitchFamily="18" charset="0"/>
                      </a:rPr>
                      <m:t>−</m:t>
                    </m:r>
                    <m:r>
                      <a:rPr lang="en-US" sz="1200" b="0" i="1">
                        <a:latin typeface="Cambria Math" panose="02040503050406030204" pitchFamily="18" charset="0"/>
                      </a:rPr>
                      <m:t>𝐿</m:t>
                    </m:r>
                    <m:r>
                      <a:rPr lang="en-US" sz="1200" b="0" i="1">
                        <a:latin typeface="Cambria Math" panose="02040503050406030204" pitchFamily="18" charset="0"/>
                      </a:rPr>
                      <m:t>)</m:t>
                    </m:r>
                  </m:oMath>
                </m:oMathPara>
              </a14:m>
              <a:endParaRPr lang="en-ID" sz="1200"/>
            </a:p>
          </xdr:txBody>
        </xdr:sp>
      </mc:Choice>
      <mc:Fallback xmlns="">
        <xdr:sp macro="" textlink="">
          <xdr:nvSpPr>
            <xdr:cNvPr id="17" name="TextBox 13">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75900F6-1EFA-44BE-803B-C2048BFF7B93}"/>
                </a:ext>
              </a:extLst>
            </xdr:cNvPr>
            <xdr:cNvSpPr txBox="1"/>
          </xdr:nvSpPr>
          <xdr:spPr>
            <a:xfrm>
              <a:off x="12468225" y="6038850"/>
              <a:ext cx="1431940" cy="343998"/>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3</a:t>
              </a:r>
              <a:r>
                <a:rPr lang="en-ID" sz="1200" i="0">
                  <a:latin typeface="Cambria Math" panose="02040503050406030204" pitchFamily="18" charset="0"/>
                </a:rPr>
                <a:t>=</a:t>
              </a:r>
              <a:r>
                <a:rPr lang="en-US" sz="1200" b="0" i="0">
                  <a:latin typeface="Cambria Math" panose="02040503050406030204" pitchFamily="18" charset="0"/>
                </a:rPr>
                <a:t>  (𝑁−2)/𝑆  (𝐼−𝐿)</a:t>
              </a:r>
              <a:endParaRPr lang="en-ID" sz="1200"/>
            </a:p>
          </xdr:txBody>
        </xdr:sp>
      </mc:Fallback>
    </mc:AlternateContent>
    <xdr:clientData/>
  </xdr:twoCellAnchor>
  <xdr:twoCellAnchor>
    <xdr:from>
      <xdr:col>17</xdr:col>
      <xdr:colOff>12988</xdr:colOff>
      <xdr:row>32</xdr:row>
      <xdr:rowOff>70288</xdr:rowOff>
    </xdr:from>
    <xdr:to>
      <xdr:col>22</xdr:col>
      <xdr:colOff>164772</xdr:colOff>
      <xdr:row>34</xdr:row>
      <xdr:rowOff>17962</xdr:rowOff>
    </xdr:to>
    <mc:AlternateContent xmlns:mc="http://schemas.openxmlformats.org/markup-compatibility/2006" xmlns:a14="http://schemas.microsoft.com/office/drawing/2010/main">
      <mc:Choice Requires="a14">
        <xdr:sp macro="" textlink="">
          <xdr:nvSpPr>
            <xdr:cNvPr id="18" name="TextBox 13">
              <a:extLst>
                <a:ext uri="{FF2B5EF4-FFF2-40B4-BE49-F238E27FC236}">
                  <a16:creationId xmlns:a16="http://schemas.microsoft.com/office/drawing/2014/main" id="{00000000-0008-0000-0000-000012000000}"/>
                </a:ext>
              </a:extLst>
            </xdr:cNvPr>
            <xdr:cNvSpPr txBox="1"/>
          </xdr:nvSpPr>
          <xdr:spPr>
            <a:xfrm>
              <a:off x="12452638" y="6471088"/>
              <a:ext cx="3199784" cy="34772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3</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m:rPr>
                            <m:nor/>
                          </m:rPr>
                          <a:rPr lang="en-US" sz="1200" b="0" i="0">
                            <a:latin typeface="Times New Roman" panose="02020603050405020304" pitchFamily="18" charset="0"/>
                            <a:cs typeface="Times New Roman" panose="02020603050405020304" pitchFamily="18" charset="0"/>
                          </a:rPr>
                          <m:t>4 − 2 </m:t>
                        </m:r>
                      </m:num>
                      <m:den>
                        <m:r>
                          <m:rPr>
                            <m:nor/>
                          </m:rPr>
                          <a:rPr lang="en-US" sz="1200" b="0" i="0">
                            <a:latin typeface="Times New Roman" panose="02020603050405020304" pitchFamily="18" charset="0"/>
                            <a:cs typeface="Times New Roman" panose="02020603050405020304" pitchFamily="18" charset="0"/>
                          </a:rPr>
                          <m:t>10</m:t>
                        </m:r>
                      </m:den>
                    </m:f>
                    <m:r>
                      <a:rPr lang="en-US" sz="1200" b="0" i="1">
                        <a:latin typeface="Cambria Math" panose="02040503050406030204" pitchFamily="18" charset="0"/>
                      </a:rPr>
                      <m:t> </m:t>
                    </m:r>
                    <m:r>
                      <a:rPr kumimoji="0" lang="en-US" sz="1200" b="0" i="1" u="none" strike="noStrike" kern="0" cap="none" spc="0" normalizeH="0" baseline="0" noProof="0">
                        <a:ln>
                          <a:noFill/>
                        </a:ln>
                        <a:solidFill>
                          <a:sysClr val="windowText" lastClr="000000"/>
                        </a:solidFill>
                        <a:effectLst/>
                        <a:uLnTx/>
                        <a:uFillTx/>
                        <a:latin typeface="Cambria Math" panose="02040503050406030204" pitchFamily="18" charset="0"/>
                      </a:rPr>
                      <m:t>(</m:t>
                    </m:r>
                    <m:r>
                      <m:rPr>
                        <m:nor/>
                      </m:rPr>
                      <a:rPr lang="en-US" sz="1200" b="0" i="0" kern="1200" baseline="0">
                        <a:solidFill>
                          <a:sysClr val="windowText" lastClr="000000"/>
                        </a:solidFill>
                        <a:effectLst/>
                        <a:latin typeface="Times New Roman" panose="02020603050405020304" pitchFamily="18" charset="0"/>
                        <a:ea typeface=""/>
                        <a:cs typeface="Times New Roman" panose="02020603050405020304" pitchFamily="18" charset="0"/>
                      </a:rPr>
                      <m:t>Rp</m:t>
                    </m:r>
                    <m:r>
                      <m:rPr>
                        <m:nor/>
                      </m:rPr>
                      <a:rPr lang="en-US" sz="1200" b="0" i="0" kern="1200" baseline="0">
                        <a:solidFill>
                          <a:sysClr val="windowText" lastClr="000000"/>
                        </a:solidFill>
                        <a:effectLst/>
                        <a:latin typeface="Times New Roman" panose="02020603050405020304" pitchFamily="18" charset="0"/>
                        <a:ea typeface=""/>
                        <a:cs typeface="Times New Roman" panose="02020603050405020304" pitchFamily="18" charset="0"/>
                      </a:rPr>
                      <m:t>. 45,000,000 − </m:t>
                    </m:r>
                    <m:r>
                      <m:rPr>
                        <m:nor/>
                      </m:rPr>
                      <a:rPr lang="en-US" sz="1200" b="0" i="0" kern="1200" baseline="0">
                        <a:solidFill>
                          <a:sysClr val="windowText" lastClr="000000"/>
                        </a:solidFill>
                        <a:effectLst/>
                        <a:latin typeface="Times New Roman" panose="02020603050405020304" pitchFamily="18" charset="0"/>
                        <a:ea typeface=""/>
                        <a:cs typeface="Times New Roman" panose="02020603050405020304" pitchFamily="18" charset="0"/>
                      </a:rPr>
                      <m:t>Rp</m:t>
                    </m:r>
                    <m:r>
                      <m:rPr>
                        <m:nor/>
                      </m:rPr>
                      <a:rPr lang="en-US" sz="1200" b="0" i="0" kern="1200" baseline="0">
                        <a:solidFill>
                          <a:sysClr val="windowText" lastClr="000000"/>
                        </a:solidFill>
                        <a:effectLst/>
                        <a:latin typeface="Times New Roman" panose="02020603050405020304" pitchFamily="18" charset="0"/>
                        <a:ea typeface=""/>
                        <a:cs typeface="Times New Roman" panose="02020603050405020304" pitchFamily="18" charset="0"/>
                      </a:rPr>
                      <m:t>. 12,000,000</m:t>
                    </m:r>
                    <m:r>
                      <a:rPr kumimoji="0" lang="en-US" sz="1200" b="0" i="1" u="none" strike="noStrike" kern="0" cap="none" spc="0" normalizeH="0" baseline="0" noProof="0">
                        <a:ln>
                          <a:noFill/>
                        </a:ln>
                        <a:solidFill>
                          <a:sysClr val="windowText" lastClr="000000"/>
                        </a:solidFill>
                        <a:effectLst/>
                        <a:uLnTx/>
                        <a:uFillTx/>
                        <a:latin typeface="Cambria Math" panose="02040503050406030204" pitchFamily="18" charset="0"/>
                      </a:rPr>
                      <m:t>)</m:t>
                    </m:r>
                  </m:oMath>
                </m:oMathPara>
              </a14:m>
              <a:endParaRPr lang="en-ID" sz="1200"/>
            </a:p>
          </xdr:txBody>
        </xdr:sp>
      </mc:Choice>
      <mc:Fallback xmlns="">
        <xdr:sp macro="" textlink="">
          <xdr:nvSpPr>
            <xdr:cNvPr id="18" name="TextBox 13">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75900F6-1EFA-44BE-803B-C2048BFF7B93}"/>
                </a:ext>
              </a:extLst>
            </xdr:cNvPr>
            <xdr:cNvSpPr txBox="1"/>
          </xdr:nvSpPr>
          <xdr:spPr>
            <a:xfrm>
              <a:off x="12452638" y="6471088"/>
              <a:ext cx="3199784" cy="34772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3</a:t>
              </a:r>
              <a:r>
                <a:rPr lang="en-ID" sz="1200" i="0">
                  <a:latin typeface="Cambria Math" panose="02040503050406030204" pitchFamily="18" charset="0"/>
                </a:rPr>
                <a:t>=</a:t>
              </a:r>
              <a:r>
                <a:rPr lang="en-US" sz="1200" b="0" i="0">
                  <a:latin typeface="Cambria Math" panose="02040503050406030204" pitchFamily="18" charset="0"/>
                </a:rPr>
                <a:t> </a:t>
              </a:r>
              <a:r>
                <a:rPr lang="en-US" sz="1200" b="0" i="0">
                  <a:latin typeface="Times New Roman" panose="02020603050405020304" pitchFamily="18" charset="0"/>
                  <a:cs typeface="Times New Roman" panose="02020603050405020304" pitchFamily="18" charset="0"/>
                </a:rPr>
                <a:t> "4 − 2 </a:t>
              </a:r>
              <a:r>
                <a:rPr lang="en-US" sz="1200" b="0" i="0">
                  <a:latin typeface="Cambria Math" panose="02040503050406030204" pitchFamily="18" charset="0"/>
                  <a:cs typeface="Times New Roman" panose="02020603050405020304" pitchFamily="18" charset="0"/>
                </a:rPr>
                <a:t>" /"</a:t>
              </a:r>
              <a:r>
                <a:rPr lang="en-US" sz="1200" b="0" i="0">
                  <a:latin typeface="Times New Roman" panose="02020603050405020304" pitchFamily="18" charset="0"/>
                  <a:cs typeface="Times New Roman" panose="02020603050405020304" pitchFamily="18" charset="0"/>
                </a:rPr>
                <a:t>10</a:t>
              </a:r>
              <a:r>
                <a:rPr lang="en-US" sz="1200" b="0" i="0">
                  <a:latin typeface="Cambria Math" panose="02040503050406030204" pitchFamily="18" charset="0"/>
                  <a:cs typeface="Times New Roman" panose="02020603050405020304" pitchFamily="18" charset="0"/>
                </a:rPr>
                <a:t>"  </a:t>
              </a:r>
              <a:r>
                <a:rPr lang="en-US" sz="1200" b="0" i="0">
                  <a:latin typeface="Cambria Math" panose="02040503050406030204" pitchFamily="18" charset="0"/>
                </a:rPr>
                <a:t> </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rPr>
                <a:t>(</a:t>
              </a:r>
              <a:r>
                <a:rPr kumimoji="0" lang="en-US" sz="1200" b="0" i="0" u="none" strike="noStrike" kern="1200" cap="none" spc="0" normalizeH="0" baseline="0" noProof="0">
                  <a:ln>
                    <a:noFill/>
                  </a:ln>
                  <a:solidFill>
                    <a:sysClr val="windowText" lastClr="000000"/>
                  </a:solidFill>
                  <a:effectLst/>
                  <a:uLnTx/>
                  <a:uFillTx/>
                  <a:latin typeface="Cambria Math" panose="02040503050406030204" pitchFamily="18" charset="0"/>
                </a:rPr>
                <a:t>"</a:t>
              </a:r>
              <a:r>
                <a:rPr lang="en-US" sz="1200" b="0" i="0" kern="1200" baseline="0">
                  <a:solidFill>
                    <a:sysClr val="windowText" lastClr="000000"/>
                  </a:solidFill>
                  <a:effectLst/>
                  <a:latin typeface="Cambria Math" panose="02040503050406030204" pitchFamily="18" charset="0"/>
                  <a:ea typeface=""/>
                  <a:cs typeface="Times New Roman" panose="02020603050405020304" pitchFamily="18" charset="0"/>
                </a:rPr>
                <a:t>Rp. 45,000,000 − Rp. 12,000,000</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ea typeface=""/>
                  <a:cs typeface="Times New Roman" panose="02020603050405020304" pitchFamily="18" charset="0"/>
                </a:rPr>
                <a:t>"</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rPr>
                <a:t>)</a:t>
              </a:r>
              <a:endParaRPr lang="en-ID" sz="1200"/>
            </a:p>
          </xdr:txBody>
        </xdr:sp>
      </mc:Fallback>
    </mc:AlternateContent>
    <xdr:clientData/>
  </xdr:twoCellAnchor>
  <xdr:twoCellAnchor>
    <xdr:from>
      <xdr:col>17</xdr:col>
      <xdr:colOff>109977</xdr:colOff>
      <xdr:row>34</xdr:row>
      <xdr:rowOff>128095</xdr:rowOff>
    </xdr:from>
    <xdr:to>
      <xdr:col>19</xdr:col>
      <xdr:colOff>200024</xdr:colOff>
      <xdr:row>35</xdr:row>
      <xdr:rowOff>115942</xdr:rowOff>
    </xdr:to>
    <mc:AlternateContent xmlns:mc="http://schemas.openxmlformats.org/markup-compatibility/2006" xmlns:a14="http://schemas.microsoft.com/office/drawing/2010/main">
      <mc:Choice Requires="a14">
        <xdr:sp macro="" textlink="">
          <xdr:nvSpPr>
            <xdr:cNvPr id="19" name="TextBox 26">
              <a:extLst>
                <a:ext uri="{FF2B5EF4-FFF2-40B4-BE49-F238E27FC236}">
                  <a16:creationId xmlns:a16="http://schemas.microsoft.com/office/drawing/2014/main" id="{00000000-0008-0000-0000-000013000000}"/>
                </a:ext>
              </a:extLst>
            </xdr:cNvPr>
            <xdr:cNvSpPr txBox="1"/>
          </xdr:nvSpPr>
          <xdr:spPr>
            <a:xfrm>
              <a:off x="12549627" y="6928945"/>
              <a:ext cx="1309247"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3</m:t>
                        </m:r>
                      </m:sub>
                    </m:sSub>
                    <m:r>
                      <a:rPr lang="en-ID" sz="120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6,600,000</m:t>
                    </m:r>
                  </m:oMath>
                </m:oMathPara>
              </a14:m>
              <a:endParaRPr lang="en-ID" sz="1200"/>
            </a:p>
          </xdr:txBody>
        </xdr:sp>
      </mc:Choice>
      <mc:Fallback xmlns="">
        <xdr:sp macro="" textlink="">
          <xdr:nvSpPr>
            <xdr:cNvPr id="19" name="TextBox 26">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987144A8-7385-4FD5-B022-A98DAEF62595}"/>
                </a:ext>
              </a:extLst>
            </xdr:cNvPr>
            <xdr:cNvSpPr txBox="1"/>
          </xdr:nvSpPr>
          <xdr:spPr>
            <a:xfrm>
              <a:off x="12549627" y="6928945"/>
              <a:ext cx="1309247"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3</a:t>
              </a:r>
              <a:r>
                <a:rPr lang="en-ID" sz="1200" i="0">
                  <a:latin typeface="Cambria Math" panose="02040503050406030204" pitchFamily="18" charset="0"/>
                </a:rPr>
                <a:t>=</a:t>
              </a:r>
              <a:r>
                <a:rPr lang="en-US" sz="1200" b="0" i="0">
                  <a:latin typeface="Cambria Math" panose="02040503050406030204" pitchFamily="18" charset="0"/>
                </a:rPr>
                <a:t>𝑅𝑝. 6,600,000</a:t>
              </a:r>
              <a:endParaRPr lang="en-ID" sz="1200"/>
            </a:p>
          </xdr:txBody>
        </xdr:sp>
      </mc:Fallback>
    </mc:AlternateContent>
    <xdr:clientData/>
  </xdr:twoCellAnchor>
  <xdr:twoCellAnchor>
    <xdr:from>
      <xdr:col>5</xdr:col>
      <xdr:colOff>600075</xdr:colOff>
      <xdr:row>37</xdr:row>
      <xdr:rowOff>19050</xdr:rowOff>
    </xdr:from>
    <xdr:to>
      <xdr:col>9</xdr:col>
      <xdr:colOff>600075</xdr:colOff>
      <xdr:row>39</xdr:row>
      <xdr:rowOff>3464</xdr:rowOff>
    </xdr:to>
    <mc:AlternateContent xmlns:mc="http://schemas.openxmlformats.org/markup-compatibility/2006" xmlns:a14="http://schemas.microsoft.com/office/drawing/2010/main">
      <mc:Choice Requires="a14">
        <xdr:sp macro="" textlink="">
          <xdr:nvSpPr>
            <xdr:cNvPr id="20" name="TextBox 29">
              <a:extLst>
                <a:ext uri="{FF2B5EF4-FFF2-40B4-BE49-F238E27FC236}">
                  <a16:creationId xmlns:a16="http://schemas.microsoft.com/office/drawing/2014/main" id="{00000000-0008-0000-0000-000014000000}"/>
                </a:ext>
              </a:extLst>
            </xdr:cNvPr>
            <xdr:cNvSpPr txBox="1"/>
          </xdr:nvSpPr>
          <xdr:spPr>
            <a:xfrm>
              <a:off x="5562600" y="7419975"/>
              <a:ext cx="2600325" cy="38446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𝑛</m:t>
                        </m:r>
                      </m:sub>
                    </m:sSub>
                    <m:r>
                      <a:rPr lang="en-ID" sz="1200" i="1">
                        <a:latin typeface="Cambria Math" panose="02040503050406030204" pitchFamily="18" charset="0"/>
                      </a:rPr>
                      <m:t>=</m:t>
                    </m:r>
                    <m:sSub>
                      <m:sSubPr>
                        <m:ctrlPr>
                          <a:rPr lang="en-ID" sz="1200" i="1">
                            <a:latin typeface="Cambria Math" panose="02040503050406030204" pitchFamily="18" charset="0"/>
                          </a:rPr>
                        </m:ctrlPr>
                      </m:sSubPr>
                      <m:e>
                        <m:r>
                          <a:rPr lang="en-US" sz="1200" b="0" i="1">
                            <a:latin typeface="Cambria Math" panose="02040503050406030204" pitchFamily="18" charset="0"/>
                          </a:rPr>
                          <m:t>𝐼</m:t>
                        </m:r>
                      </m:e>
                      <m:sub>
                        <m:r>
                          <a:rPr lang="en-US" sz="1200" b="0" i="1">
                            <a:latin typeface="Cambria Math" panose="02040503050406030204" pitchFamily="18" charset="0"/>
                          </a:rPr>
                          <m:t>𝑛</m:t>
                        </m:r>
                        <m:r>
                          <a:rPr lang="en-US" sz="1200" b="0" i="1">
                            <a:latin typeface="Cambria Math" panose="02040503050406030204" pitchFamily="18" charset="0"/>
                          </a:rPr>
                          <m:t>−1</m:t>
                        </m:r>
                      </m:sub>
                    </m:sSub>
                    <m:r>
                      <a:rPr lang="en-US" sz="1200" b="0" i="1">
                        <a:latin typeface="Cambria Math" panose="02040503050406030204" pitchFamily="18" charset="0"/>
                      </a:rPr>
                      <m:t> − </m:t>
                    </m:r>
                    <m:f>
                      <m:fPr>
                        <m:ctrlPr>
                          <a:rPr lang="en-US" sz="1200" b="0" i="1">
                            <a:latin typeface="Cambria Math" panose="02040503050406030204" pitchFamily="18" charset="0"/>
                          </a:rPr>
                        </m:ctrlPr>
                      </m:fPr>
                      <m:num>
                        <m:r>
                          <a:rPr lang="en-US" sz="1200" b="0" i="1">
                            <a:latin typeface="Cambria Math" panose="02040503050406030204" pitchFamily="18" charset="0"/>
                          </a:rPr>
                          <m:t>2 (</m:t>
                        </m:r>
                        <m:r>
                          <a:rPr lang="en-US" sz="1200" b="0" i="1">
                            <a:latin typeface="Cambria Math" panose="02040503050406030204" pitchFamily="18" charset="0"/>
                          </a:rPr>
                          <m:t>𝑁</m:t>
                        </m:r>
                        <m:r>
                          <a:rPr lang="en-US" sz="1200" b="0" i="1">
                            <a:latin typeface="Cambria Math" panose="02040503050406030204" pitchFamily="18" charset="0"/>
                          </a:rPr>
                          <m:t>−</m:t>
                        </m:r>
                        <m:r>
                          <a:rPr lang="en-US" sz="1200" b="0" i="1">
                            <a:latin typeface="Cambria Math" panose="02040503050406030204" pitchFamily="18" charset="0"/>
                          </a:rPr>
                          <m:t>𝑛</m:t>
                        </m:r>
                        <m:r>
                          <a:rPr lang="en-US" sz="1200" b="0" i="1">
                            <a:latin typeface="Cambria Math" panose="02040503050406030204" pitchFamily="18" charset="0"/>
                          </a:rPr>
                          <m:t>+1)</m:t>
                        </m:r>
                      </m:num>
                      <m:den>
                        <m:r>
                          <a:rPr lang="en-US" sz="1200" b="0" i="1">
                            <a:latin typeface="Cambria Math" panose="02040503050406030204" pitchFamily="18" charset="0"/>
                          </a:rPr>
                          <m:t>𝑁</m:t>
                        </m:r>
                        <m:r>
                          <a:rPr lang="en-US" sz="1200" b="0" i="1">
                            <a:latin typeface="Cambria Math" panose="02040503050406030204" pitchFamily="18" charset="0"/>
                          </a:rPr>
                          <m:t> (</m:t>
                        </m:r>
                        <m:r>
                          <a:rPr lang="en-US" sz="1200" b="0" i="1">
                            <a:latin typeface="Cambria Math" panose="02040503050406030204" pitchFamily="18" charset="0"/>
                          </a:rPr>
                          <m:t>𝑁</m:t>
                        </m:r>
                        <m:r>
                          <a:rPr lang="en-US" sz="1200" b="0" i="1">
                            <a:latin typeface="Cambria Math" panose="02040503050406030204" pitchFamily="18" charset="0"/>
                          </a:rPr>
                          <m:t>+1)</m:t>
                        </m:r>
                      </m:den>
                    </m:f>
                    <m:r>
                      <a:rPr lang="en-US" sz="1200" b="0" i="1">
                        <a:latin typeface="Cambria Math" panose="02040503050406030204" pitchFamily="18" charset="0"/>
                      </a:rPr>
                      <m:t> </m:t>
                    </m:r>
                    <m:d>
                      <m:dPr>
                        <m:ctrlPr>
                          <a:rPr lang="en-US" sz="1200" b="0" i="1">
                            <a:latin typeface="Cambria Math" panose="02040503050406030204" pitchFamily="18" charset="0"/>
                          </a:rPr>
                        </m:ctrlPr>
                      </m:dPr>
                      <m:e>
                        <m:r>
                          <a:rPr lang="en-US" sz="1200" b="0" i="1">
                            <a:latin typeface="Cambria Math" panose="02040503050406030204" pitchFamily="18" charset="0"/>
                          </a:rPr>
                          <m:t>𝐼</m:t>
                        </m:r>
                        <m:r>
                          <a:rPr lang="en-US" sz="1200" b="0" i="1">
                            <a:latin typeface="Cambria Math" panose="02040503050406030204" pitchFamily="18" charset="0"/>
                          </a:rPr>
                          <m:t> −</m:t>
                        </m:r>
                        <m:r>
                          <a:rPr lang="en-US" sz="1200" b="0" i="1">
                            <a:latin typeface="Cambria Math" panose="02040503050406030204" pitchFamily="18" charset="0"/>
                          </a:rPr>
                          <m:t>𝐿</m:t>
                        </m:r>
                      </m:e>
                    </m:d>
                  </m:oMath>
                </m:oMathPara>
              </a14:m>
              <a:endParaRPr lang="en-ID" sz="1200"/>
            </a:p>
          </xdr:txBody>
        </xdr:sp>
      </mc:Choice>
      <mc:Fallback xmlns="">
        <xdr:sp macro="" textlink="">
          <xdr:nvSpPr>
            <xdr:cNvPr id="20" name="TextBox 29">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1FF284D6-5E2B-4C3B-ABA9-5564F2415E1A}"/>
                </a:ext>
              </a:extLst>
            </xdr:cNvPr>
            <xdr:cNvSpPr txBox="1"/>
          </xdr:nvSpPr>
          <xdr:spPr>
            <a:xfrm>
              <a:off x="5562600" y="7419975"/>
              <a:ext cx="2600325" cy="38446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a:t>
              </a:r>
              <a:r>
                <a:rPr lang="en-ID" sz="1200" b="0" i="0">
                  <a:latin typeface="Cambria Math" panose="02040503050406030204" pitchFamily="18" charset="0"/>
                </a:rPr>
                <a:t>_(</a:t>
              </a:r>
              <a:r>
                <a:rPr lang="en-US" sz="1200" b="0" i="0">
                  <a:latin typeface="Cambria Math" panose="02040503050406030204" pitchFamily="18" charset="0"/>
                </a:rPr>
                <a:t>𝑛−1</a:t>
              </a:r>
              <a:r>
                <a:rPr lang="en-ID" sz="1200" b="0" i="0">
                  <a:latin typeface="Cambria Math" panose="02040503050406030204" pitchFamily="18" charset="0"/>
                </a:rPr>
                <a:t>)</a:t>
              </a:r>
              <a:r>
                <a:rPr lang="en-US" sz="1200" b="0" i="0">
                  <a:latin typeface="Cambria Math" panose="02040503050406030204" pitchFamily="18" charset="0"/>
                </a:rPr>
                <a:t>  −  (2 (𝑁−𝑛+1))/(𝑁 (𝑁+1))  (𝐼 −𝐿)</a:t>
              </a:r>
              <a:endParaRPr lang="en-ID" sz="1200"/>
            </a:p>
          </xdr:txBody>
        </xdr:sp>
      </mc:Fallback>
    </mc:AlternateContent>
    <xdr:clientData/>
  </xdr:twoCellAnchor>
  <xdr:twoCellAnchor>
    <xdr:from>
      <xdr:col>6</xdr:col>
      <xdr:colOff>85725</xdr:colOff>
      <xdr:row>39</xdr:row>
      <xdr:rowOff>85725</xdr:rowOff>
    </xdr:from>
    <xdr:to>
      <xdr:col>13</xdr:col>
      <xdr:colOff>371475</xdr:colOff>
      <xdr:row>41</xdr:row>
      <xdr:rowOff>70139</xdr:rowOff>
    </xdr:to>
    <mc:AlternateContent xmlns:mc="http://schemas.openxmlformats.org/markup-compatibility/2006" xmlns:a14="http://schemas.microsoft.com/office/drawing/2010/main">
      <mc:Choice Requires="a14">
        <xdr:sp macro="" textlink="">
          <xdr:nvSpPr>
            <xdr:cNvPr id="21" name="TextBox 36">
              <a:extLst>
                <a:ext uri="{FF2B5EF4-FFF2-40B4-BE49-F238E27FC236}">
                  <a16:creationId xmlns:a16="http://schemas.microsoft.com/office/drawing/2014/main" id="{00000000-0008-0000-0000-000015000000}"/>
                </a:ext>
              </a:extLst>
            </xdr:cNvPr>
            <xdr:cNvSpPr txBox="1"/>
          </xdr:nvSpPr>
          <xdr:spPr>
            <a:xfrm>
              <a:off x="5657850" y="7886700"/>
              <a:ext cx="4714875" cy="38446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3</m:t>
                        </m:r>
                      </m:sub>
                    </m:sSub>
                    <m:r>
                      <a:rPr lang="en-ID" sz="120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21,900,000− </m:t>
                    </m:r>
                    <m:f>
                      <m:fPr>
                        <m:ctrlPr>
                          <a:rPr lang="en-US" sz="1200" b="0" i="1">
                            <a:latin typeface="Cambria Math" panose="02040503050406030204" pitchFamily="18" charset="0"/>
                          </a:rPr>
                        </m:ctrlPr>
                      </m:fPr>
                      <m:num>
                        <m:r>
                          <a:rPr lang="en-US" sz="1200" b="0" i="1">
                            <a:latin typeface="Cambria Math" panose="02040503050406030204" pitchFamily="18" charset="0"/>
                          </a:rPr>
                          <m:t>2 </m:t>
                        </m:r>
                        <m:d>
                          <m:dPr>
                            <m:ctrlPr>
                              <a:rPr lang="en-US" sz="1200" b="0" i="1">
                                <a:latin typeface="Cambria Math" panose="02040503050406030204" pitchFamily="18" charset="0"/>
                              </a:rPr>
                            </m:ctrlPr>
                          </m:dPr>
                          <m:e>
                            <m:r>
                              <a:rPr lang="en-US" sz="1200" b="0" i="1">
                                <a:latin typeface="Cambria Math" panose="02040503050406030204" pitchFamily="18" charset="0"/>
                              </a:rPr>
                              <m:t>4−3+1</m:t>
                            </m:r>
                          </m:e>
                        </m:d>
                      </m:num>
                      <m:den>
                        <m:r>
                          <a:rPr lang="en-US" sz="1200" b="0" i="1">
                            <a:latin typeface="Cambria Math" panose="02040503050406030204" pitchFamily="18" charset="0"/>
                          </a:rPr>
                          <m:t>4 </m:t>
                        </m:r>
                        <m:d>
                          <m:dPr>
                            <m:ctrlPr>
                              <a:rPr lang="en-US" sz="1200" b="0" i="1">
                                <a:latin typeface="Cambria Math" panose="02040503050406030204" pitchFamily="18" charset="0"/>
                              </a:rPr>
                            </m:ctrlPr>
                          </m:dPr>
                          <m:e>
                            <m:r>
                              <a:rPr lang="en-US" sz="1200" b="0" i="1">
                                <a:latin typeface="Cambria Math" panose="02040503050406030204" pitchFamily="18" charset="0"/>
                              </a:rPr>
                              <m:t>4+1</m:t>
                            </m:r>
                          </m:e>
                        </m:d>
                      </m:den>
                    </m:f>
                    <m:r>
                      <a:rPr lang="en-US" sz="1200" b="0" i="1">
                        <a:latin typeface="Cambria Math" panose="02040503050406030204" pitchFamily="18" charset="0"/>
                      </a:rPr>
                      <m:t> </m:t>
                    </m:r>
                    <m:d>
                      <m:dPr>
                        <m:ctrlPr>
                          <a:rPr kumimoji="0" lang="en-US" sz="1200" b="0" i="1" u="none" strike="noStrike" kern="0" cap="none" spc="0" normalizeH="0" baseline="0" noProof="0">
                            <a:ln>
                              <a:noFill/>
                            </a:ln>
                            <a:solidFill>
                              <a:sysClr val="windowText" lastClr="000000"/>
                            </a:solidFill>
                            <a:effectLst/>
                            <a:uLnTx/>
                            <a:uFillTx/>
                            <a:latin typeface="Cambria Math" panose="02040503050406030204" pitchFamily="18" charset="0"/>
                          </a:rPr>
                        </m:ctrlPr>
                      </m:dPr>
                      <m:e>
                        <m:r>
                          <m:rPr>
                            <m:nor/>
                          </m:rPr>
                          <a:rPr lang="en-US" sz="1200" b="0" i="0" kern="1200" baseline="0">
                            <a:solidFill>
                              <a:sysClr val="windowText" lastClr="000000"/>
                            </a:solidFill>
                            <a:effectLst/>
                            <a:latin typeface="Times New Roman" panose="02020603050405020304" pitchFamily="18" charset="0"/>
                            <a:ea typeface=""/>
                            <a:cs typeface="Times New Roman" panose="02020603050405020304" pitchFamily="18" charset="0"/>
                          </a:rPr>
                          <m:t>Rp</m:t>
                        </m:r>
                        <m:r>
                          <m:rPr>
                            <m:nor/>
                          </m:rPr>
                          <a:rPr lang="en-US" sz="1200" b="0" i="0" kern="1200" baseline="0">
                            <a:solidFill>
                              <a:sysClr val="windowText" lastClr="000000"/>
                            </a:solidFill>
                            <a:effectLst/>
                            <a:latin typeface="Times New Roman" panose="02020603050405020304" pitchFamily="18" charset="0"/>
                            <a:ea typeface=""/>
                            <a:cs typeface="Times New Roman" panose="02020603050405020304" pitchFamily="18" charset="0"/>
                          </a:rPr>
                          <m:t>. 45,000,000 − </m:t>
                        </m:r>
                        <m:r>
                          <m:rPr>
                            <m:nor/>
                          </m:rPr>
                          <a:rPr lang="en-US" sz="1200" b="0" i="0" kern="1200" baseline="0">
                            <a:solidFill>
                              <a:sysClr val="windowText" lastClr="000000"/>
                            </a:solidFill>
                            <a:effectLst/>
                            <a:latin typeface="Times New Roman" panose="02020603050405020304" pitchFamily="18" charset="0"/>
                            <a:ea typeface=""/>
                            <a:cs typeface="Times New Roman" panose="02020603050405020304" pitchFamily="18" charset="0"/>
                          </a:rPr>
                          <m:t>Rp</m:t>
                        </m:r>
                        <m:r>
                          <m:rPr>
                            <m:nor/>
                          </m:rPr>
                          <a:rPr lang="en-US" sz="1200" b="0" i="0" kern="1200" baseline="0">
                            <a:solidFill>
                              <a:sysClr val="windowText" lastClr="000000"/>
                            </a:solidFill>
                            <a:effectLst/>
                            <a:latin typeface="Times New Roman" panose="02020603050405020304" pitchFamily="18" charset="0"/>
                            <a:ea typeface=""/>
                            <a:cs typeface="Times New Roman" panose="02020603050405020304" pitchFamily="18" charset="0"/>
                          </a:rPr>
                          <m:t>. 12,000,000</m:t>
                        </m:r>
                      </m:e>
                    </m:d>
                  </m:oMath>
                </m:oMathPara>
              </a14:m>
              <a:endParaRPr lang="en-ID" sz="1200"/>
            </a:p>
          </xdr:txBody>
        </xdr:sp>
      </mc:Choice>
      <mc:Fallback xmlns="">
        <xdr:sp macro="" textlink="">
          <xdr:nvSpPr>
            <xdr:cNvPr id="21" name="TextBox 36">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A3903AC2-1E3D-4464-A1D2-030A2BF0AA87}"/>
                </a:ext>
              </a:extLst>
            </xdr:cNvPr>
            <xdr:cNvSpPr txBox="1"/>
          </xdr:nvSpPr>
          <xdr:spPr>
            <a:xfrm>
              <a:off x="5657850" y="7886700"/>
              <a:ext cx="4714875" cy="38446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3</a:t>
              </a:r>
              <a:r>
                <a:rPr lang="en-ID" sz="1200" i="0">
                  <a:latin typeface="Cambria Math" panose="02040503050406030204" pitchFamily="18" charset="0"/>
                </a:rPr>
                <a:t>=</a:t>
              </a:r>
              <a:r>
                <a:rPr lang="en-US" sz="1200" b="0" i="0">
                  <a:latin typeface="Cambria Math" panose="02040503050406030204" pitchFamily="18" charset="0"/>
                </a:rPr>
                <a:t>𝑅𝑝. 21,900,000−  (2 (4−3+1))/(4 (4+1) )  </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rPr>
                <a:t>(</a:t>
              </a:r>
              <a:r>
                <a:rPr kumimoji="0" lang="en-US" sz="1200" b="0" i="0" u="none" strike="noStrike" kern="1200" cap="none" spc="0" normalizeH="0" baseline="0" noProof="0">
                  <a:ln>
                    <a:noFill/>
                  </a:ln>
                  <a:solidFill>
                    <a:sysClr val="windowText" lastClr="000000"/>
                  </a:solidFill>
                  <a:effectLst/>
                  <a:uLnTx/>
                  <a:uFillTx/>
                  <a:latin typeface="Cambria Math" panose="02040503050406030204" pitchFamily="18" charset="0"/>
                </a:rPr>
                <a:t>"</a:t>
              </a:r>
              <a:r>
                <a:rPr lang="en-US" sz="1200" b="0" i="0" kern="1200" baseline="0">
                  <a:solidFill>
                    <a:sysClr val="windowText" lastClr="000000"/>
                  </a:solidFill>
                  <a:effectLst/>
                  <a:latin typeface="Times New Roman" panose="02020603050405020304" pitchFamily="18" charset="0"/>
                  <a:ea typeface=""/>
                  <a:cs typeface="Times New Roman" panose="02020603050405020304" pitchFamily="18" charset="0"/>
                </a:rPr>
                <a:t>Rp. 45,000,000 − Rp. 12,000,000</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ea typeface=""/>
                  <a:cs typeface="Times New Roman" panose="02020603050405020304" pitchFamily="18" charset="0"/>
                </a:rPr>
                <a:t>" )</a:t>
              </a:r>
              <a:endParaRPr lang="en-ID" sz="1200"/>
            </a:p>
          </xdr:txBody>
        </xdr:sp>
      </mc:Fallback>
    </mc:AlternateContent>
    <xdr:clientData/>
  </xdr:twoCellAnchor>
  <xdr:twoCellAnchor>
    <xdr:from>
      <xdr:col>6</xdr:col>
      <xdr:colOff>0</xdr:colOff>
      <xdr:row>41</xdr:row>
      <xdr:rowOff>19050</xdr:rowOff>
    </xdr:from>
    <xdr:to>
      <xdr:col>8</xdr:col>
      <xdr:colOff>361950</xdr:colOff>
      <xdr:row>43</xdr:row>
      <xdr:rowOff>24086</xdr:rowOff>
    </xdr:to>
    <mc:AlternateContent xmlns:mc="http://schemas.openxmlformats.org/markup-compatibility/2006" xmlns:a14="http://schemas.microsoft.com/office/drawing/2010/main">
      <mc:Choice Requires="a14">
        <xdr:sp macro="" textlink="">
          <xdr:nvSpPr>
            <xdr:cNvPr id="22" name="TextBox 19">
              <a:extLst>
                <a:ext uri="{FF2B5EF4-FFF2-40B4-BE49-F238E27FC236}">
                  <a16:creationId xmlns:a16="http://schemas.microsoft.com/office/drawing/2014/main" id="{00000000-0008-0000-0000-000016000000}"/>
                </a:ext>
              </a:extLst>
            </xdr:cNvPr>
            <xdr:cNvSpPr txBox="1"/>
          </xdr:nvSpPr>
          <xdr:spPr>
            <a:xfrm>
              <a:off x="5572125" y="8220075"/>
              <a:ext cx="1581150" cy="405086"/>
            </a:xfrm>
            <a:prstGeom prst="rect">
              <a:avLst/>
            </a:prstGeom>
            <a:noFill/>
          </xdr:spPr>
          <xdr:txBody>
            <a:bodyPr wrap="square" lIns="0" tIns="0" rIns="0" bIns="0" rtlCol="0" anchor="ctr">
              <a:no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3</m:t>
                        </m:r>
                      </m:sub>
                    </m:sSub>
                    <m:r>
                      <a:rPr lang="en-ID" sz="120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15,300,000</m:t>
                    </m:r>
                  </m:oMath>
                </m:oMathPara>
              </a14:m>
              <a:endParaRPr lang="en-ID" sz="1200"/>
            </a:p>
          </xdr:txBody>
        </xdr:sp>
      </mc:Choice>
      <mc:Fallback xmlns="">
        <xdr:sp macro="" textlink="">
          <xdr:nvSpPr>
            <xdr:cNvPr id="22" name="TextBox 19">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54375A48-05F1-4EFD-A350-ECC83E7BC526}"/>
                </a:ext>
              </a:extLst>
            </xdr:cNvPr>
            <xdr:cNvSpPr txBox="1"/>
          </xdr:nvSpPr>
          <xdr:spPr>
            <a:xfrm>
              <a:off x="5572125" y="8220075"/>
              <a:ext cx="1581150" cy="405086"/>
            </a:xfrm>
            <a:prstGeom prst="rect">
              <a:avLst/>
            </a:prstGeom>
            <a:noFill/>
          </xdr:spPr>
          <xdr:txBody>
            <a:bodyPr wrap="square" lIns="0" tIns="0" rIns="0" bIns="0" rtlCol="0" anchor="ctr">
              <a:no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3</a:t>
              </a:r>
              <a:r>
                <a:rPr lang="en-ID" sz="1200" i="0">
                  <a:latin typeface="Cambria Math" panose="02040503050406030204" pitchFamily="18" charset="0"/>
                </a:rPr>
                <a:t>=</a:t>
              </a:r>
              <a:r>
                <a:rPr lang="en-US" sz="1200" b="0" i="0">
                  <a:latin typeface="Cambria Math" panose="02040503050406030204" pitchFamily="18" charset="0"/>
                </a:rPr>
                <a:t>𝑅𝑝. 15,300,000</a:t>
              </a:r>
              <a:endParaRPr lang="en-ID" sz="1200"/>
            </a:p>
          </xdr:txBody>
        </xdr:sp>
      </mc:Fallback>
    </mc:AlternateContent>
    <xdr:clientData/>
  </xdr:twoCellAnchor>
  <xdr:twoCellAnchor>
    <xdr:from>
      <xdr:col>6</xdr:col>
      <xdr:colOff>47625</xdr:colOff>
      <xdr:row>46</xdr:row>
      <xdr:rowOff>66675</xdr:rowOff>
    </xdr:from>
    <xdr:to>
      <xdr:col>10</xdr:col>
      <xdr:colOff>542925</xdr:colOff>
      <xdr:row>49</xdr:row>
      <xdr:rowOff>27844</xdr:rowOff>
    </xdr:to>
    <mc:AlternateContent xmlns:mc="http://schemas.openxmlformats.org/markup-compatibility/2006" xmlns:a14="http://schemas.microsoft.com/office/drawing/2010/main">
      <mc:Choice Requires="a14">
        <xdr:sp macro="" textlink="">
          <xdr:nvSpPr>
            <xdr:cNvPr id="23" name="TextBox 37">
              <a:extLst>
                <a:ext uri="{FF2B5EF4-FFF2-40B4-BE49-F238E27FC236}">
                  <a16:creationId xmlns:a16="http://schemas.microsoft.com/office/drawing/2014/main" id="{00000000-0008-0000-0000-000017000000}"/>
                </a:ext>
              </a:extLst>
            </xdr:cNvPr>
            <xdr:cNvSpPr txBox="1"/>
          </xdr:nvSpPr>
          <xdr:spPr>
            <a:xfrm>
              <a:off x="5619750" y="9267825"/>
              <a:ext cx="3095625" cy="56124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𝐹</m:t>
                    </m:r>
                    <m:r>
                      <a:rPr lang="en-ID" sz="1200" i="1">
                        <a:latin typeface="Cambria Math" panose="02040503050406030204" pitchFamily="18" charset="0"/>
                      </a:rPr>
                      <m:t>=</m:t>
                    </m:r>
                    <m:r>
                      <a:rPr lang="en-US" sz="1200" b="0" i="1">
                        <a:latin typeface="Cambria Math" panose="02040503050406030204" pitchFamily="18" charset="0"/>
                      </a:rPr>
                      <m:t>1−</m:t>
                    </m:r>
                    <m:rad>
                      <m:radPr>
                        <m:ctrlPr>
                          <a:rPr lang="en-US" sz="1200" b="0" i="1">
                            <a:latin typeface="Cambria Math" panose="02040503050406030204" pitchFamily="18" charset="0"/>
                          </a:rPr>
                        </m:ctrlPr>
                      </m:radPr>
                      <m:deg>
                        <m:r>
                          <m:rPr>
                            <m:brk m:alnAt="7"/>
                          </m:rPr>
                          <a:rPr lang="en-US" sz="1200" b="0" i="1">
                            <a:latin typeface="Cambria Math" panose="02040503050406030204" pitchFamily="18" charset="0"/>
                          </a:rPr>
                          <m:t>𝑁</m:t>
                        </m:r>
                      </m:deg>
                      <m:e>
                        <m:f>
                          <m:fPr>
                            <m:ctrlPr>
                              <a:rPr lang="en-US" sz="1200" b="0" i="1">
                                <a:latin typeface="Cambria Math" panose="02040503050406030204" pitchFamily="18" charset="0"/>
                              </a:rPr>
                            </m:ctrlPr>
                          </m:fPr>
                          <m:num>
                            <m:r>
                              <a:rPr lang="en-US" sz="1200" b="0" i="1">
                                <a:latin typeface="Cambria Math" panose="02040503050406030204" pitchFamily="18" charset="0"/>
                              </a:rPr>
                              <m:t>𝐿</m:t>
                            </m:r>
                          </m:num>
                          <m:den>
                            <m:r>
                              <a:rPr lang="en-US" sz="1200" b="0" i="1">
                                <a:latin typeface="Cambria Math" panose="02040503050406030204" pitchFamily="18" charset="0"/>
                              </a:rPr>
                              <m:t>𝐼</m:t>
                            </m:r>
                          </m:den>
                        </m:f>
                      </m:e>
                    </m:rad>
                    <m:r>
                      <a:rPr lang="en-US" sz="1200" i="1">
                        <a:latin typeface="Cambria Math" panose="02040503050406030204" pitchFamily="18" charset="0"/>
                      </a:rPr>
                      <m:t>=1−</m:t>
                    </m:r>
                    <m:rad>
                      <m:radPr>
                        <m:ctrlPr>
                          <a:rPr lang="en-US" sz="1200" i="1">
                            <a:latin typeface="Cambria Math" panose="02040503050406030204" pitchFamily="18" charset="0"/>
                          </a:rPr>
                        </m:ctrlPr>
                      </m:radPr>
                      <m:deg>
                        <m:r>
                          <a:rPr lang="en-US" sz="1200" b="0" i="1">
                            <a:latin typeface="Cambria Math" panose="02040503050406030204" pitchFamily="18" charset="0"/>
                          </a:rPr>
                          <m:t>4</m:t>
                        </m:r>
                      </m:deg>
                      <m:e>
                        <m:f>
                          <m:fPr>
                            <m:ctrlPr>
                              <a:rPr lang="en-US" sz="1200" i="1">
                                <a:latin typeface="Cambria Math" panose="02040503050406030204" pitchFamily="18" charset="0"/>
                              </a:rPr>
                            </m:ctrlPr>
                          </m:fPr>
                          <m:num>
                            <m:r>
                              <a:rPr lang="en-US" sz="1200" b="0" i="1" kern="1200">
                                <a:solidFill>
                                  <a:sysClr val="windowText" lastClr="000000"/>
                                </a:solidFill>
                                <a:effectLst/>
                                <a:latin typeface="Cambria Math" panose="02040503050406030204" pitchFamily="18" charset="0"/>
                                <a:ea typeface=""/>
                                <a:cs typeface=""/>
                              </a:rPr>
                              <m:t>𝑅𝑝</m:t>
                            </m:r>
                            <m:r>
                              <a:rPr lang="en-US" sz="1200" b="0" i="1" kern="1200">
                                <a:solidFill>
                                  <a:sysClr val="windowText" lastClr="000000"/>
                                </a:solidFill>
                                <a:effectLst/>
                                <a:latin typeface="Cambria Math" panose="02040503050406030204" pitchFamily="18" charset="0"/>
                                <a:ea typeface=""/>
                                <a:cs typeface=""/>
                              </a:rPr>
                              <m:t>. 12,000,000 </m:t>
                            </m:r>
                          </m:num>
                          <m:den>
                            <m:r>
                              <a:rPr lang="en-US" sz="1200" b="0" i="1" kern="1200">
                                <a:solidFill>
                                  <a:sysClr val="windowText" lastClr="000000"/>
                                </a:solidFill>
                                <a:effectLst/>
                                <a:latin typeface="Cambria Math" panose="02040503050406030204" pitchFamily="18" charset="0"/>
                                <a:ea typeface=""/>
                                <a:cs typeface=""/>
                              </a:rPr>
                              <m:t>𝑅𝑝</m:t>
                            </m:r>
                            <m:r>
                              <a:rPr lang="en-US" sz="1200" b="0" i="1" kern="1200">
                                <a:solidFill>
                                  <a:sysClr val="windowText" lastClr="000000"/>
                                </a:solidFill>
                                <a:effectLst/>
                                <a:latin typeface="Cambria Math" panose="02040503050406030204" pitchFamily="18" charset="0"/>
                                <a:ea typeface=""/>
                                <a:cs typeface=""/>
                              </a:rPr>
                              <m:t>. 45,000,000</m:t>
                            </m:r>
                          </m:den>
                        </m:f>
                      </m:e>
                    </m:rad>
                    <m:r>
                      <a:rPr lang="en-US" sz="1200" b="0" i="1">
                        <a:latin typeface="Cambria Math" panose="02040503050406030204" pitchFamily="18" charset="0"/>
                      </a:rPr>
                      <m:t>=0.281</m:t>
                    </m:r>
                  </m:oMath>
                </m:oMathPara>
              </a14:m>
              <a:endParaRPr lang="en-ID" sz="1200"/>
            </a:p>
          </xdr:txBody>
        </xdr:sp>
      </mc:Choice>
      <mc:Fallback xmlns="">
        <xdr:sp macro="" textlink="">
          <xdr:nvSpPr>
            <xdr:cNvPr id="23" name="TextBox 37">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B0C2165F-45D1-4CFB-8443-DB2656453617}"/>
                </a:ext>
              </a:extLst>
            </xdr:cNvPr>
            <xdr:cNvSpPr txBox="1"/>
          </xdr:nvSpPr>
          <xdr:spPr>
            <a:xfrm>
              <a:off x="5619750" y="9267825"/>
              <a:ext cx="3095625" cy="56124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𝐹</a:t>
              </a:r>
              <a:r>
                <a:rPr lang="en-ID" sz="1200" i="0">
                  <a:latin typeface="Cambria Math" panose="02040503050406030204" pitchFamily="18" charset="0"/>
                </a:rPr>
                <a:t>=</a:t>
              </a:r>
              <a:r>
                <a:rPr lang="en-US" sz="1200" b="0" i="0">
                  <a:latin typeface="Cambria Math" panose="02040503050406030204" pitchFamily="18" charset="0"/>
                </a:rPr>
                <a:t>1−√(𝑁&amp;𝐿/𝐼)</a:t>
              </a:r>
              <a:r>
                <a:rPr lang="en-US" sz="1200" i="0">
                  <a:latin typeface="Cambria Math" panose="02040503050406030204" pitchFamily="18" charset="0"/>
                </a:rPr>
                <a:t>=1−∜((</a:t>
              </a:r>
              <a:r>
                <a:rPr lang="en-US" sz="1200" b="0" i="0" kern="1200">
                  <a:solidFill>
                    <a:sysClr val="windowText" lastClr="000000"/>
                  </a:solidFill>
                  <a:effectLst/>
                  <a:latin typeface="Cambria Math" panose="02040503050406030204" pitchFamily="18" charset="0"/>
                  <a:ea typeface=""/>
                  <a:cs typeface=""/>
                </a:rPr>
                <a:t>𝑅𝑝. 12,000,000 )/(𝑅𝑝. 45,000,000))</a:t>
              </a:r>
              <a:r>
                <a:rPr lang="en-US" sz="1200" b="0" i="0">
                  <a:latin typeface="Cambria Math" panose="02040503050406030204" pitchFamily="18" charset="0"/>
                </a:rPr>
                <a:t>=0.281</a:t>
              </a:r>
              <a:endParaRPr lang="en-ID" sz="1200"/>
            </a:p>
          </xdr:txBody>
        </xdr:sp>
      </mc:Fallback>
    </mc:AlternateContent>
    <xdr:clientData/>
  </xdr:twoCellAnchor>
  <xdr:twoCellAnchor>
    <xdr:from>
      <xdr:col>6</xdr:col>
      <xdr:colOff>70179</xdr:colOff>
      <xdr:row>51</xdr:row>
      <xdr:rowOff>9525</xdr:rowOff>
    </xdr:from>
    <xdr:to>
      <xdr:col>8</xdr:col>
      <xdr:colOff>277328</xdr:colOff>
      <xdr:row>52</xdr:row>
      <xdr:rowOff>735</xdr:rowOff>
    </xdr:to>
    <mc:AlternateContent xmlns:mc="http://schemas.openxmlformats.org/markup-compatibility/2006" xmlns:a14="http://schemas.microsoft.com/office/drawing/2010/main">
      <mc:Choice Requires="a14">
        <xdr:sp macro="" textlink="">
          <xdr:nvSpPr>
            <xdr:cNvPr id="24" name="TextBox 38">
              <a:extLst>
                <a:ext uri="{FF2B5EF4-FFF2-40B4-BE49-F238E27FC236}">
                  <a16:creationId xmlns:a16="http://schemas.microsoft.com/office/drawing/2014/main" id="{00000000-0008-0000-0000-000018000000}"/>
                </a:ext>
              </a:extLst>
            </xdr:cNvPr>
            <xdr:cNvSpPr txBox="1"/>
          </xdr:nvSpPr>
          <xdr:spPr>
            <a:xfrm>
              <a:off x="5642304" y="10210800"/>
              <a:ext cx="1426349" cy="19123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𝑛</m:t>
                        </m:r>
                      </m:sub>
                    </m:sSub>
                    <m:r>
                      <a:rPr lang="en-ID" sz="1200" i="1">
                        <a:latin typeface="Cambria Math" panose="02040503050406030204" pitchFamily="18" charset="0"/>
                      </a:rPr>
                      <m:t>=</m:t>
                    </m:r>
                    <m:r>
                      <a:rPr lang="en-US" sz="1200" b="0" i="1">
                        <a:latin typeface="Cambria Math" panose="02040503050406030204" pitchFamily="18" charset="0"/>
                      </a:rPr>
                      <m:t>𝐼</m:t>
                    </m:r>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m:t>
                        </m:r>
                        <m:r>
                          <a:rPr lang="en-US" sz="1200" b="0" i="1">
                            <a:latin typeface="Cambria Math" panose="02040503050406030204" pitchFamily="18" charset="0"/>
                          </a:rPr>
                          <m:t>𝐹</m:t>
                        </m:r>
                        <m:r>
                          <a:rPr lang="en-US" sz="1200" b="0" i="1">
                            <a:latin typeface="Cambria Math" panose="02040503050406030204" pitchFamily="18" charset="0"/>
                          </a:rPr>
                          <m:t>)</m:t>
                        </m:r>
                      </m:e>
                      <m:sup>
                        <m:r>
                          <a:rPr lang="en-US" sz="1200" b="0" i="1">
                            <a:latin typeface="Cambria Math" panose="02040503050406030204" pitchFamily="18" charset="0"/>
                          </a:rPr>
                          <m:t>𝑛</m:t>
                        </m:r>
                        <m:r>
                          <a:rPr lang="en-US" sz="1200" b="0" i="1">
                            <a:latin typeface="Cambria Math" panose="02040503050406030204" pitchFamily="18" charset="0"/>
                          </a:rPr>
                          <m:t>−1</m:t>
                        </m:r>
                      </m:sup>
                    </m:sSup>
                    <m:r>
                      <a:rPr lang="en-US" sz="1200" b="0" i="1">
                        <a:latin typeface="Cambria Math" panose="02040503050406030204" pitchFamily="18" charset="0"/>
                      </a:rPr>
                      <m:t> </m:t>
                    </m:r>
                    <m:r>
                      <a:rPr lang="en-US" sz="1200" b="0" i="1">
                        <a:latin typeface="Cambria Math" panose="02040503050406030204" pitchFamily="18" charset="0"/>
                      </a:rPr>
                      <m:t>𝐹</m:t>
                    </m:r>
                  </m:oMath>
                </m:oMathPara>
              </a14:m>
              <a:endParaRPr lang="en-ID" sz="1200"/>
            </a:p>
          </xdr:txBody>
        </xdr:sp>
      </mc:Choice>
      <mc:Fallback xmlns="">
        <xdr:sp macro="" textlink="">
          <xdr:nvSpPr>
            <xdr:cNvPr id="24" name="TextBox 38">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F2164ADA-1250-4BE1-BF24-FB4A5D912336}"/>
                </a:ext>
              </a:extLst>
            </xdr:cNvPr>
            <xdr:cNvSpPr txBox="1"/>
          </xdr:nvSpPr>
          <xdr:spPr>
            <a:xfrm>
              <a:off x="5642304" y="10210800"/>
              <a:ext cx="1426349" cy="19123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 〖(1−𝐹)〗^(𝑛−1)  𝐹</a:t>
              </a:r>
              <a:endParaRPr lang="en-ID" sz="1200"/>
            </a:p>
          </xdr:txBody>
        </xdr:sp>
      </mc:Fallback>
    </mc:AlternateContent>
    <xdr:clientData/>
  </xdr:twoCellAnchor>
  <xdr:twoCellAnchor>
    <xdr:from>
      <xdr:col>6</xdr:col>
      <xdr:colOff>76200</xdr:colOff>
      <xdr:row>52</xdr:row>
      <xdr:rowOff>16094</xdr:rowOff>
    </xdr:from>
    <xdr:to>
      <xdr:col>10</xdr:col>
      <xdr:colOff>438151</xdr:colOff>
      <xdr:row>53</xdr:row>
      <xdr:rowOff>7019</xdr:rowOff>
    </xdr:to>
    <mc:AlternateContent xmlns:mc="http://schemas.openxmlformats.org/markup-compatibility/2006" xmlns:a14="http://schemas.microsoft.com/office/drawing/2010/main">
      <mc:Choice Requires="a14">
        <xdr:sp macro="" textlink="">
          <xdr:nvSpPr>
            <xdr:cNvPr id="25" name="TextBox 40">
              <a:extLst>
                <a:ext uri="{FF2B5EF4-FFF2-40B4-BE49-F238E27FC236}">
                  <a16:creationId xmlns:a16="http://schemas.microsoft.com/office/drawing/2014/main" id="{00000000-0008-0000-0000-000019000000}"/>
                </a:ext>
              </a:extLst>
            </xdr:cNvPr>
            <xdr:cNvSpPr txBox="1"/>
          </xdr:nvSpPr>
          <xdr:spPr>
            <a:xfrm>
              <a:off x="5648325" y="10417394"/>
              <a:ext cx="2962276"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1</m:t>
                        </m:r>
                      </m:sub>
                    </m:sSub>
                    <m:r>
                      <a:rPr lang="en-ID" sz="120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45,000,000</m:t>
                    </m:r>
                    <m:sSup>
                      <m:sSupPr>
                        <m:ctrlPr>
                          <a:rPr lang="en-US" sz="1200" b="0" i="1">
                            <a:latin typeface="Cambria Math" panose="02040503050406030204" pitchFamily="18" charset="0"/>
                          </a:rPr>
                        </m:ctrlPr>
                      </m:sSupPr>
                      <m:e>
                        <m:r>
                          <a:rPr lang="en-US" sz="1200" b="0" i="1">
                            <a:latin typeface="Cambria Math" panose="02040503050406030204" pitchFamily="18" charset="0"/>
                          </a:rPr>
                          <m:t>(1−0.281)</m:t>
                        </m:r>
                      </m:e>
                      <m:sup>
                        <m:r>
                          <a:rPr lang="en-US" sz="1200" b="0" i="1">
                            <a:latin typeface="Cambria Math" panose="02040503050406030204" pitchFamily="18" charset="0"/>
                          </a:rPr>
                          <m:t>1−1</m:t>
                        </m:r>
                      </m:sup>
                    </m:sSup>
                    <m:r>
                      <a:rPr lang="en-US" sz="1200" b="0" i="1">
                        <a:latin typeface="Cambria Math" panose="02040503050406030204" pitchFamily="18" charset="0"/>
                      </a:rPr>
                      <m:t> </m:t>
                    </m:r>
                    <m:r>
                      <a:rPr lang="en-US" sz="1200" b="0" i="1">
                        <a:latin typeface="Cambria Math" panose="02040503050406030204" pitchFamily="18" charset="0"/>
                        <a:ea typeface="Cambria Math" panose="02040503050406030204" pitchFamily="18" charset="0"/>
                      </a:rPr>
                      <m:t>×</m:t>
                    </m:r>
                    <m:r>
                      <a:rPr lang="en-US" sz="1200" b="0" i="1">
                        <a:latin typeface="Cambria Math" panose="02040503050406030204" pitchFamily="18" charset="0"/>
                      </a:rPr>
                      <m:t>0.281</m:t>
                    </m:r>
                  </m:oMath>
                </m:oMathPara>
              </a14:m>
              <a:endParaRPr lang="en-ID" sz="1200"/>
            </a:p>
          </xdr:txBody>
        </xdr:sp>
      </mc:Choice>
      <mc:Fallback xmlns="">
        <xdr:sp macro="" textlink="">
          <xdr:nvSpPr>
            <xdr:cNvPr id="25" name="TextBox 40">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72B6E405-79CD-477B-B301-307FC5C874C8}"/>
                </a:ext>
              </a:extLst>
            </xdr:cNvPr>
            <xdr:cNvSpPr txBox="1"/>
          </xdr:nvSpPr>
          <xdr:spPr>
            <a:xfrm>
              <a:off x="5648325" y="10417394"/>
              <a:ext cx="2962276"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r>
                <a:rPr lang="en-US" sz="1200" b="0" i="0">
                  <a:latin typeface="Cambria Math" panose="02040503050406030204" pitchFamily="18" charset="0"/>
                </a:rPr>
                <a:t>𝑅𝑝. 45,000,000〖(1−0.281)〗^(1−1)  </a:t>
              </a:r>
              <a:r>
                <a:rPr lang="en-US" sz="1200" b="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rPr>
                <a:t>0.281</a:t>
              </a:r>
              <a:endParaRPr lang="en-ID" sz="1200"/>
            </a:p>
          </xdr:txBody>
        </xdr:sp>
      </mc:Fallback>
    </mc:AlternateContent>
    <xdr:clientData/>
  </xdr:twoCellAnchor>
  <xdr:twoCellAnchor>
    <xdr:from>
      <xdr:col>5</xdr:col>
      <xdr:colOff>514349</xdr:colOff>
      <xdr:row>53</xdr:row>
      <xdr:rowOff>19707</xdr:rowOff>
    </xdr:from>
    <xdr:to>
      <xdr:col>8</xdr:col>
      <xdr:colOff>495300</xdr:colOff>
      <xdr:row>54</xdr:row>
      <xdr:rowOff>7554</xdr:rowOff>
    </xdr:to>
    <mc:AlternateContent xmlns:mc="http://schemas.openxmlformats.org/markup-compatibility/2006" xmlns:a14="http://schemas.microsoft.com/office/drawing/2010/main">
      <mc:Choice Requires="a14">
        <xdr:sp macro="" textlink="">
          <xdr:nvSpPr>
            <xdr:cNvPr id="26" name="TextBox 41">
              <a:extLst>
                <a:ext uri="{FF2B5EF4-FFF2-40B4-BE49-F238E27FC236}">
                  <a16:creationId xmlns:a16="http://schemas.microsoft.com/office/drawing/2014/main" id="{00000000-0008-0000-0000-00001A000000}"/>
                </a:ext>
              </a:extLst>
            </xdr:cNvPr>
            <xdr:cNvSpPr txBox="1"/>
          </xdr:nvSpPr>
          <xdr:spPr>
            <a:xfrm>
              <a:off x="5476874" y="10621032"/>
              <a:ext cx="1809751"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1</m:t>
                        </m:r>
                      </m:sub>
                    </m:sSub>
                    <m:r>
                      <a:rPr lang="en-ID" sz="120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12,662,630 </m:t>
                    </m:r>
                  </m:oMath>
                </m:oMathPara>
              </a14:m>
              <a:endParaRPr lang="en-ID" sz="1200"/>
            </a:p>
          </xdr:txBody>
        </xdr:sp>
      </mc:Choice>
      <mc:Fallback xmlns="">
        <xdr:sp macro="" textlink="">
          <xdr:nvSpPr>
            <xdr:cNvPr id="26" name="TextBox 41">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A492A9A3-67B1-4811-A25E-79FB84334AFB}"/>
                </a:ext>
              </a:extLst>
            </xdr:cNvPr>
            <xdr:cNvSpPr txBox="1"/>
          </xdr:nvSpPr>
          <xdr:spPr>
            <a:xfrm>
              <a:off x="5476874" y="10621032"/>
              <a:ext cx="1809751"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r>
                <a:rPr lang="en-US" sz="1200" b="0" i="0">
                  <a:latin typeface="Cambria Math" panose="02040503050406030204" pitchFamily="18" charset="0"/>
                </a:rPr>
                <a:t>𝑅𝑝. 12,662,630 </a:t>
              </a:r>
              <a:endParaRPr lang="en-ID" sz="1200"/>
            </a:p>
          </xdr:txBody>
        </xdr:sp>
      </mc:Fallback>
    </mc:AlternateContent>
    <xdr:clientData/>
  </xdr:twoCellAnchor>
  <xdr:twoCellAnchor>
    <xdr:from>
      <xdr:col>11</xdr:col>
      <xdr:colOff>32080</xdr:colOff>
      <xdr:row>51</xdr:row>
      <xdr:rowOff>0</xdr:rowOff>
    </xdr:from>
    <xdr:to>
      <xdr:col>13</xdr:col>
      <xdr:colOff>239229</xdr:colOff>
      <xdr:row>51</xdr:row>
      <xdr:rowOff>191235</xdr:rowOff>
    </xdr:to>
    <mc:AlternateContent xmlns:mc="http://schemas.openxmlformats.org/markup-compatibility/2006" xmlns:a14="http://schemas.microsoft.com/office/drawing/2010/main">
      <mc:Choice Requires="a14">
        <xdr:sp macro="" textlink="">
          <xdr:nvSpPr>
            <xdr:cNvPr id="27" name="TextBox 38">
              <a:extLst>
                <a:ext uri="{FF2B5EF4-FFF2-40B4-BE49-F238E27FC236}">
                  <a16:creationId xmlns:a16="http://schemas.microsoft.com/office/drawing/2014/main" id="{00000000-0008-0000-0000-00001B000000}"/>
                </a:ext>
              </a:extLst>
            </xdr:cNvPr>
            <xdr:cNvSpPr txBox="1"/>
          </xdr:nvSpPr>
          <xdr:spPr>
            <a:xfrm>
              <a:off x="8814130" y="10201275"/>
              <a:ext cx="1426349" cy="19123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𝑛</m:t>
                        </m:r>
                      </m:sub>
                    </m:sSub>
                    <m:r>
                      <a:rPr lang="en-ID" sz="1200" i="1">
                        <a:latin typeface="Cambria Math" panose="02040503050406030204" pitchFamily="18" charset="0"/>
                      </a:rPr>
                      <m:t>=</m:t>
                    </m:r>
                    <m:r>
                      <a:rPr lang="en-US" sz="1200" b="0" i="1">
                        <a:latin typeface="Cambria Math" panose="02040503050406030204" pitchFamily="18" charset="0"/>
                      </a:rPr>
                      <m:t>𝐼</m:t>
                    </m:r>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m:t>
                        </m:r>
                        <m:r>
                          <a:rPr lang="en-US" sz="1200" b="0" i="1">
                            <a:latin typeface="Cambria Math" panose="02040503050406030204" pitchFamily="18" charset="0"/>
                          </a:rPr>
                          <m:t>𝐹</m:t>
                        </m:r>
                        <m:r>
                          <a:rPr lang="en-US" sz="1200" b="0" i="1">
                            <a:latin typeface="Cambria Math" panose="02040503050406030204" pitchFamily="18" charset="0"/>
                          </a:rPr>
                          <m:t>)</m:t>
                        </m:r>
                      </m:e>
                      <m:sup>
                        <m:r>
                          <a:rPr lang="en-US" sz="1200" b="0" i="1">
                            <a:latin typeface="Cambria Math" panose="02040503050406030204" pitchFamily="18" charset="0"/>
                          </a:rPr>
                          <m:t>𝑛</m:t>
                        </m:r>
                        <m:r>
                          <a:rPr lang="en-US" sz="1200" b="0" i="1">
                            <a:latin typeface="Cambria Math" panose="02040503050406030204" pitchFamily="18" charset="0"/>
                          </a:rPr>
                          <m:t>−1</m:t>
                        </m:r>
                      </m:sup>
                    </m:sSup>
                    <m:r>
                      <a:rPr lang="en-US" sz="1200" b="0" i="1">
                        <a:latin typeface="Cambria Math" panose="02040503050406030204" pitchFamily="18" charset="0"/>
                      </a:rPr>
                      <m:t> </m:t>
                    </m:r>
                    <m:r>
                      <a:rPr lang="en-US" sz="1200" b="0" i="1">
                        <a:latin typeface="Cambria Math" panose="02040503050406030204" pitchFamily="18" charset="0"/>
                      </a:rPr>
                      <m:t>𝐹</m:t>
                    </m:r>
                  </m:oMath>
                </m:oMathPara>
              </a14:m>
              <a:endParaRPr lang="en-ID" sz="1200"/>
            </a:p>
          </xdr:txBody>
        </xdr:sp>
      </mc:Choice>
      <mc:Fallback xmlns="">
        <xdr:sp macro="" textlink="">
          <xdr:nvSpPr>
            <xdr:cNvPr id="27" name="TextBox 38">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F2164ADA-1250-4BE1-BF24-FB4A5D912336}"/>
                </a:ext>
              </a:extLst>
            </xdr:cNvPr>
            <xdr:cNvSpPr txBox="1"/>
          </xdr:nvSpPr>
          <xdr:spPr>
            <a:xfrm>
              <a:off x="8814130" y="10201275"/>
              <a:ext cx="1426349" cy="19123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 〖(1−𝐹)〗^(𝑛−1)  𝐹</a:t>
              </a:r>
              <a:endParaRPr lang="en-ID" sz="1200"/>
            </a:p>
          </xdr:txBody>
        </xdr:sp>
      </mc:Fallback>
    </mc:AlternateContent>
    <xdr:clientData/>
  </xdr:twoCellAnchor>
  <xdr:twoCellAnchor>
    <xdr:from>
      <xdr:col>11</xdr:col>
      <xdr:colOff>38101</xdr:colOff>
      <xdr:row>52</xdr:row>
      <xdr:rowOff>6569</xdr:rowOff>
    </xdr:from>
    <xdr:to>
      <xdr:col>15</xdr:col>
      <xdr:colOff>561977</xdr:colOff>
      <xdr:row>52</xdr:row>
      <xdr:rowOff>197519</xdr:rowOff>
    </xdr:to>
    <mc:AlternateContent xmlns:mc="http://schemas.openxmlformats.org/markup-compatibility/2006" xmlns:a14="http://schemas.microsoft.com/office/drawing/2010/main">
      <mc:Choice Requires="a14">
        <xdr:sp macro="" textlink="">
          <xdr:nvSpPr>
            <xdr:cNvPr id="28" name="TextBox 40">
              <a:extLst>
                <a:ext uri="{FF2B5EF4-FFF2-40B4-BE49-F238E27FC236}">
                  <a16:creationId xmlns:a16="http://schemas.microsoft.com/office/drawing/2014/main" id="{00000000-0008-0000-0000-00001C000000}"/>
                </a:ext>
              </a:extLst>
            </xdr:cNvPr>
            <xdr:cNvSpPr txBox="1"/>
          </xdr:nvSpPr>
          <xdr:spPr>
            <a:xfrm>
              <a:off x="8820151" y="10407869"/>
              <a:ext cx="2962276"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2</m:t>
                        </m:r>
                      </m:sub>
                    </m:sSub>
                    <m:r>
                      <a:rPr lang="en-ID" sz="120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45,000,000</m:t>
                    </m:r>
                    <m:sSup>
                      <m:sSupPr>
                        <m:ctrlPr>
                          <a:rPr lang="en-US" sz="1200" b="0" i="1">
                            <a:latin typeface="Cambria Math" panose="02040503050406030204" pitchFamily="18" charset="0"/>
                          </a:rPr>
                        </m:ctrlPr>
                      </m:sSupPr>
                      <m:e>
                        <m:r>
                          <a:rPr lang="en-US" sz="1200" b="0" i="1">
                            <a:latin typeface="Cambria Math" panose="02040503050406030204" pitchFamily="18" charset="0"/>
                          </a:rPr>
                          <m:t>(1−0.281)</m:t>
                        </m:r>
                      </m:e>
                      <m:sup>
                        <m:r>
                          <a:rPr lang="en-US" sz="1200" b="0" i="1">
                            <a:latin typeface="Cambria Math" panose="02040503050406030204" pitchFamily="18" charset="0"/>
                          </a:rPr>
                          <m:t>2−1</m:t>
                        </m:r>
                      </m:sup>
                    </m:sSup>
                    <m:r>
                      <a:rPr lang="en-US" sz="1200" b="0" i="1">
                        <a:latin typeface="Cambria Math" panose="02040503050406030204" pitchFamily="18" charset="0"/>
                      </a:rPr>
                      <m:t> </m:t>
                    </m:r>
                    <m:r>
                      <a:rPr lang="en-US" sz="1200" b="0" i="1">
                        <a:latin typeface="Cambria Math" panose="02040503050406030204" pitchFamily="18" charset="0"/>
                        <a:ea typeface="Cambria Math" panose="02040503050406030204" pitchFamily="18" charset="0"/>
                      </a:rPr>
                      <m:t>×</m:t>
                    </m:r>
                    <m:r>
                      <a:rPr lang="en-US" sz="1200" b="0" i="1">
                        <a:latin typeface="Cambria Math" panose="02040503050406030204" pitchFamily="18" charset="0"/>
                      </a:rPr>
                      <m:t>0.281</m:t>
                    </m:r>
                  </m:oMath>
                </m:oMathPara>
              </a14:m>
              <a:endParaRPr lang="en-ID" sz="1200"/>
            </a:p>
          </xdr:txBody>
        </xdr:sp>
      </mc:Choice>
      <mc:Fallback xmlns="">
        <xdr:sp macro="" textlink="">
          <xdr:nvSpPr>
            <xdr:cNvPr id="28" name="TextBox 40">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72B6E405-79CD-477B-B301-307FC5C874C8}"/>
                </a:ext>
              </a:extLst>
            </xdr:cNvPr>
            <xdr:cNvSpPr txBox="1"/>
          </xdr:nvSpPr>
          <xdr:spPr>
            <a:xfrm>
              <a:off x="8820151" y="10407869"/>
              <a:ext cx="2962276"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2</a:t>
              </a:r>
              <a:r>
                <a:rPr lang="en-ID" sz="1200" i="0">
                  <a:latin typeface="Cambria Math" panose="02040503050406030204" pitchFamily="18" charset="0"/>
                </a:rPr>
                <a:t>=</a:t>
              </a:r>
              <a:r>
                <a:rPr lang="en-US" sz="1200" b="0" i="0">
                  <a:latin typeface="Cambria Math" panose="02040503050406030204" pitchFamily="18" charset="0"/>
                </a:rPr>
                <a:t>𝑅𝑝. 45,000,000〖(1−0.281)〗^(2−1)  </a:t>
              </a:r>
              <a:r>
                <a:rPr lang="en-US" sz="1200" b="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rPr>
                <a:t>0.281</a:t>
              </a:r>
              <a:endParaRPr lang="en-ID" sz="1200"/>
            </a:p>
          </xdr:txBody>
        </xdr:sp>
      </mc:Fallback>
    </mc:AlternateContent>
    <xdr:clientData/>
  </xdr:twoCellAnchor>
  <xdr:twoCellAnchor>
    <xdr:from>
      <xdr:col>10</xdr:col>
      <xdr:colOff>476250</xdr:colOff>
      <xdr:row>53</xdr:row>
      <xdr:rowOff>10181</xdr:rowOff>
    </xdr:from>
    <xdr:to>
      <xdr:col>13</xdr:col>
      <xdr:colOff>390525</xdr:colOff>
      <xdr:row>53</xdr:row>
      <xdr:rowOff>200024</xdr:rowOff>
    </xdr:to>
    <mc:AlternateContent xmlns:mc="http://schemas.openxmlformats.org/markup-compatibility/2006" xmlns:a14="http://schemas.microsoft.com/office/drawing/2010/main">
      <mc:Choice Requires="a14">
        <xdr:sp macro="" textlink="">
          <xdr:nvSpPr>
            <xdr:cNvPr id="29" name="TextBox 41">
              <a:extLst>
                <a:ext uri="{FF2B5EF4-FFF2-40B4-BE49-F238E27FC236}">
                  <a16:creationId xmlns:a16="http://schemas.microsoft.com/office/drawing/2014/main" id="{00000000-0008-0000-0000-00001D000000}"/>
                </a:ext>
              </a:extLst>
            </xdr:cNvPr>
            <xdr:cNvSpPr txBox="1"/>
          </xdr:nvSpPr>
          <xdr:spPr>
            <a:xfrm>
              <a:off x="8648700" y="10611506"/>
              <a:ext cx="1743075" cy="189843"/>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2</m:t>
                        </m:r>
                      </m:sub>
                    </m:sSub>
                    <m:r>
                      <a:rPr lang="en-ID" sz="120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9,099,470 </m:t>
                    </m:r>
                  </m:oMath>
                </m:oMathPara>
              </a14:m>
              <a:endParaRPr lang="en-ID" sz="1200"/>
            </a:p>
          </xdr:txBody>
        </xdr:sp>
      </mc:Choice>
      <mc:Fallback xmlns="">
        <xdr:sp macro="" textlink="">
          <xdr:nvSpPr>
            <xdr:cNvPr id="29" name="TextBox 41">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A492A9A3-67B1-4811-A25E-79FB84334AFB}"/>
                </a:ext>
              </a:extLst>
            </xdr:cNvPr>
            <xdr:cNvSpPr txBox="1"/>
          </xdr:nvSpPr>
          <xdr:spPr>
            <a:xfrm>
              <a:off x="8648700" y="10611506"/>
              <a:ext cx="1743075" cy="189843"/>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2</a:t>
              </a:r>
              <a:r>
                <a:rPr lang="en-ID" sz="1200" i="0">
                  <a:latin typeface="Cambria Math" panose="02040503050406030204" pitchFamily="18" charset="0"/>
                </a:rPr>
                <a:t>=</a:t>
              </a:r>
              <a:r>
                <a:rPr lang="en-US" sz="1200" b="0" i="0">
                  <a:latin typeface="Cambria Math" panose="02040503050406030204" pitchFamily="18" charset="0"/>
                </a:rPr>
                <a:t>𝑅𝑝. 9,099,470 </a:t>
              </a:r>
              <a:endParaRPr lang="en-ID" sz="1200"/>
            </a:p>
          </xdr:txBody>
        </xdr:sp>
      </mc:Fallback>
    </mc:AlternateContent>
    <xdr:clientData/>
  </xdr:twoCellAnchor>
  <xdr:twoCellAnchor>
    <xdr:from>
      <xdr:col>16</xdr:col>
      <xdr:colOff>51130</xdr:colOff>
      <xdr:row>51</xdr:row>
      <xdr:rowOff>0</xdr:rowOff>
    </xdr:from>
    <xdr:to>
      <xdr:col>18</xdr:col>
      <xdr:colOff>258279</xdr:colOff>
      <xdr:row>51</xdr:row>
      <xdr:rowOff>191235</xdr:rowOff>
    </xdr:to>
    <mc:AlternateContent xmlns:mc="http://schemas.openxmlformats.org/markup-compatibility/2006" xmlns:a14="http://schemas.microsoft.com/office/drawing/2010/main">
      <mc:Choice Requires="a14">
        <xdr:sp macro="" textlink="">
          <xdr:nvSpPr>
            <xdr:cNvPr id="30" name="TextBox 38">
              <a:extLst>
                <a:ext uri="{FF2B5EF4-FFF2-40B4-BE49-F238E27FC236}">
                  <a16:creationId xmlns:a16="http://schemas.microsoft.com/office/drawing/2014/main" id="{00000000-0008-0000-0000-00001E000000}"/>
                </a:ext>
              </a:extLst>
            </xdr:cNvPr>
            <xdr:cNvSpPr txBox="1"/>
          </xdr:nvSpPr>
          <xdr:spPr>
            <a:xfrm>
              <a:off x="11881180" y="10201275"/>
              <a:ext cx="1426349" cy="19123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𝑛</m:t>
                        </m:r>
                      </m:sub>
                    </m:sSub>
                    <m:r>
                      <a:rPr lang="en-ID" sz="1200" i="1">
                        <a:latin typeface="Cambria Math" panose="02040503050406030204" pitchFamily="18" charset="0"/>
                      </a:rPr>
                      <m:t>=</m:t>
                    </m:r>
                    <m:r>
                      <a:rPr lang="en-US" sz="1200" b="0" i="1">
                        <a:latin typeface="Cambria Math" panose="02040503050406030204" pitchFamily="18" charset="0"/>
                      </a:rPr>
                      <m:t>𝐼</m:t>
                    </m:r>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m:t>
                        </m:r>
                        <m:r>
                          <a:rPr lang="en-US" sz="1200" b="0" i="1">
                            <a:latin typeface="Cambria Math" panose="02040503050406030204" pitchFamily="18" charset="0"/>
                          </a:rPr>
                          <m:t>𝐹</m:t>
                        </m:r>
                        <m:r>
                          <a:rPr lang="en-US" sz="1200" b="0" i="1">
                            <a:latin typeface="Cambria Math" panose="02040503050406030204" pitchFamily="18" charset="0"/>
                          </a:rPr>
                          <m:t>)</m:t>
                        </m:r>
                      </m:e>
                      <m:sup>
                        <m:r>
                          <a:rPr lang="en-US" sz="1200" b="0" i="1">
                            <a:latin typeface="Cambria Math" panose="02040503050406030204" pitchFamily="18" charset="0"/>
                          </a:rPr>
                          <m:t>𝑛</m:t>
                        </m:r>
                        <m:r>
                          <a:rPr lang="en-US" sz="1200" b="0" i="1">
                            <a:latin typeface="Cambria Math" panose="02040503050406030204" pitchFamily="18" charset="0"/>
                          </a:rPr>
                          <m:t>−1</m:t>
                        </m:r>
                      </m:sup>
                    </m:sSup>
                    <m:r>
                      <a:rPr lang="en-US" sz="1200" b="0" i="1">
                        <a:latin typeface="Cambria Math" panose="02040503050406030204" pitchFamily="18" charset="0"/>
                      </a:rPr>
                      <m:t> </m:t>
                    </m:r>
                    <m:r>
                      <a:rPr lang="en-US" sz="1200" b="0" i="1">
                        <a:latin typeface="Cambria Math" panose="02040503050406030204" pitchFamily="18" charset="0"/>
                      </a:rPr>
                      <m:t>𝐹</m:t>
                    </m:r>
                  </m:oMath>
                </m:oMathPara>
              </a14:m>
              <a:endParaRPr lang="en-ID" sz="1200"/>
            </a:p>
          </xdr:txBody>
        </xdr:sp>
      </mc:Choice>
      <mc:Fallback xmlns="">
        <xdr:sp macro="" textlink="">
          <xdr:nvSpPr>
            <xdr:cNvPr id="30" name="TextBox 38">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F2164ADA-1250-4BE1-BF24-FB4A5D912336}"/>
                </a:ext>
              </a:extLst>
            </xdr:cNvPr>
            <xdr:cNvSpPr txBox="1"/>
          </xdr:nvSpPr>
          <xdr:spPr>
            <a:xfrm>
              <a:off x="11881180" y="10201275"/>
              <a:ext cx="1426349" cy="19123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 〖(1−𝐹)〗^(𝑛−1)  𝐹</a:t>
              </a:r>
              <a:endParaRPr lang="en-ID" sz="1200"/>
            </a:p>
          </xdr:txBody>
        </xdr:sp>
      </mc:Fallback>
    </mc:AlternateContent>
    <xdr:clientData/>
  </xdr:twoCellAnchor>
  <xdr:twoCellAnchor>
    <xdr:from>
      <xdr:col>16</xdr:col>
      <xdr:colOff>57151</xdr:colOff>
      <xdr:row>52</xdr:row>
      <xdr:rowOff>6569</xdr:rowOff>
    </xdr:from>
    <xdr:to>
      <xdr:col>20</xdr:col>
      <xdr:colOff>581027</xdr:colOff>
      <xdr:row>52</xdr:row>
      <xdr:rowOff>197519</xdr:rowOff>
    </xdr:to>
    <mc:AlternateContent xmlns:mc="http://schemas.openxmlformats.org/markup-compatibility/2006" xmlns:a14="http://schemas.microsoft.com/office/drawing/2010/main">
      <mc:Choice Requires="a14">
        <xdr:sp macro="" textlink="">
          <xdr:nvSpPr>
            <xdr:cNvPr id="31" name="TextBox 40">
              <a:extLst>
                <a:ext uri="{FF2B5EF4-FFF2-40B4-BE49-F238E27FC236}">
                  <a16:creationId xmlns:a16="http://schemas.microsoft.com/office/drawing/2014/main" id="{00000000-0008-0000-0000-00001F000000}"/>
                </a:ext>
              </a:extLst>
            </xdr:cNvPr>
            <xdr:cNvSpPr txBox="1"/>
          </xdr:nvSpPr>
          <xdr:spPr>
            <a:xfrm>
              <a:off x="11887201" y="10407869"/>
              <a:ext cx="2962276"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3</m:t>
                        </m:r>
                      </m:sub>
                    </m:sSub>
                    <m:r>
                      <a:rPr lang="en-ID" sz="120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45,000,000</m:t>
                    </m:r>
                    <m:sSup>
                      <m:sSupPr>
                        <m:ctrlPr>
                          <a:rPr lang="en-US" sz="1200" b="0" i="1">
                            <a:latin typeface="Cambria Math" panose="02040503050406030204" pitchFamily="18" charset="0"/>
                          </a:rPr>
                        </m:ctrlPr>
                      </m:sSupPr>
                      <m:e>
                        <m:r>
                          <a:rPr lang="en-US" sz="1200" b="0" i="1">
                            <a:latin typeface="Cambria Math" panose="02040503050406030204" pitchFamily="18" charset="0"/>
                          </a:rPr>
                          <m:t>(1−0.281)</m:t>
                        </m:r>
                      </m:e>
                      <m:sup>
                        <m:r>
                          <a:rPr lang="en-US" sz="1200" b="0" i="1">
                            <a:latin typeface="Cambria Math" panose="02040503050406030204" pitchFamily="18" charset="0"/>
                          </a:rPr>
                          <m:t>3−1</m:t>
                        </m:r>
                      </m:sup>
                    </m:sSup>
                    <m:r>
                      <a:rPr lang="en-US" sz="1200" b="0" i="1">
                        <a:latin typeface="Cambria Math" panose="02040503050406030204" pitchFamily="18" charset="0"/>
                      </a:rPr>
                      <m:t> </m:t>
                    </m:r>
                    <m:r>
                      <a:rPr lang="en-US" sz="1200" b="0" i="1">
                        <a:latin typeface="Cambria Math" panose="02040503050406030204" pitchFamily="18" charset="0"/>
                        <a:ea typeface="Cambria Math" panose="02040503050406030204" pitchFamily="18" charset="0"/>
                      </a:rPr>
                      <m:t>×</m:t>
                    </m:r>
                    <m:r>
                      <a:rPr lang="en-US" sz="1200" b="0" i="1">
                        <a:latin typeface="Cambria Math" panose="02040503050406030204" pitchFamily="18" charset="0"/>
                      </a:rPr>
                      <m:t>0.281</m:t>
                    </m:r>
                  </m:oMath>
                </m:oMathPara>
              </a14:m>
              <a:endParaRPr lang="en-ID" sz="1200"/>
            </a:p>
          </xdr:txBody>
        </xdr:sp>
      </mc:Choice>
      <mc:Fallback xmlns="">
        <xdr:sp macro="" textlink="">
          <xdr:nvSpPr>
            <xdr:cNvPr id="31" name="TextBox 40">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72B6E405-79CD-477B-B301-307FC5C874C8}"/>
                </a:ext>
              </a:extLst>
            </xdr:cNvPr>
            <xdr:cNvSpPr txBox="1"/>
          </xdr:nvSpPr>
          <xdr:spPr>
            <a:xfrm>
              <a:off x="11887201" y="10407869"/>
              <a:ext cx="2962276"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3</a:t>
              </a:r>
              <a:r>
                <a:rPr lang="en-ID" sz="1200" i="0">
                  <a:latin typeface="Cambria Math" panose="02040503050406030204" pitchFamily="18" charset="0"/>
                </a:rPr>
                <a:t>=</a:t>
              </a:r>
              <a:r>
                <a:rPr lang="en-US" sz="1200" b="0" i="0">
                  <a:latin typeface="Cambria Math" panose="02040503050406030204" pitchFamily="18" charset="0"/>
                </a:rPr>
                <a:t>𝑅𝑝. 45,000,000〖(1−0.281)〗^(3−1)  </a:t>
              </a:r>
              <a:r>
                <a:rPr lang="en-US" sz="1200" b="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rPr>
                <a:t>0.281</a:t>
              </a:r>
              <a:endParaRPr lang="en-ID" sz="1200"/>
            </a:p>
          </xdr:txBody>
        </xdr:sp>
      </mc:Fallback>
    </mc:AlternateContent>
    <xdr:clientData/>
  </xdr:twoCellAnchor>
  <xdr:twoCellAnchor>
    <xdr:from>
      <xdr:col>15</xdr:col>
      <xdr:colOff>495300</xdr:colOff>
      <xdr:row>53</xdr:row>
      <xdr:rowOff>10181</xdr:rowOff>
    </xdr:from>
    <xdr:to>
      <xdr:col>18</xdr:col>
      <xdr:colOff>409575</xdr:colOff>
      <xdr:row>53</xdr:row>
      <xdr:rowOff>200024</xdr:rowOff>
    </xdr:to>
    <mc:AlternateContent xmlns:mc="http://schemas.openxmlformats.org/markup-compatibility/2006" xmlns:a14="http://schemas.microsoft.com/office/drawing/2010/main">
      <mc:Choice Requires="a14">
        <xdr:sp macro="" textlink="">
          <xdr:nvSpPr>
            <xdr:cNvPr id="32" name="TextBox 41">
              <a:extLst>
                <a:ext uri="{FF2B5EF4-FFF2-40B4-BE49-F238E27FC236}">
                  <a16:creationId xmlns:a16="http://schemas.microsoft.com/office/drawing/2014/main" id="{00000000-0008-0000-0000-000020000000}"/>
                </a:ext>
              </a:extLst>
            </xdr:cNvPr>
            <xdr:cNvSpPr txBox="1"/>
          </xdr:nvSpPr>
          <xdr:spPr>
            <a:xfrm>
              <a:off x="11715750" y="10611506"/>
              <a:ext cx="1743075" cy="189843"/>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3</m:t>
                        </m:r>
                      </m:sub>
                    </m:sSub>
                    <m:r>
                      <a:rPr lang="en-ID" sz="120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6,538,954 </m:t>
                    </m:r>
                  </m:oMath>
                </m:oMathPara>
              </a14:m>
              <a:endParaRPr lang="en-ID" sz="1200"/>
            </a:p>
          </xdr:txBody>
        </xdr:sp>
      </mc:Choice>
      <mc:Fallback xmlns="">
        <xdr:sp macro="" textlink="">
          <xdr:nvSpPr>
            <xdr:cNvPr id="32" name="TextBox 41">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A492A9A3-67B1-4811-A25E-79FB84334AFB}"/>
                </a:ext>
              </a:extLst>
            </xdr:cNvPr>
            <xdr:cNvSpPr txBox="1"/>
          </xdr:nvSpPr>
          <xdr:spPr>
            <a:xfrm>
              <a:off x="11715750" y="10611506"/>
              <a:ext cx="1743075" cy="189843"/>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3</a:t>
              </a:r>
              <a:r>
                <a:rPr lang="en-ID" sz="1200" i="0">
                  <a:latin typeface="Cambria Math" panose="02040503050406030204" pitchFamily="18" charset="0"/>
                </a:rPr>
                <a:t>=</a:t>
              </a:r>
              <a:r>
                <a:rPr lang="en-US" sz="1200" b="0" i="0">
                  <a:latin typeface="Cambria Math" panose="02040503050406030204" pitchFamily="18" charset="0"/>
                </a:rPr>
                <a:t>𝑅𝑝. 6,538,954 </a:t>
              </a:r>
              <a:endParaRPr lang="en-ID" sz="1200"/>
            </a:p>
          </xdr:txBody>
        </xdr:sp>
      </mc:Fallback>
    </mc:AlternateContent>
    <xdr:clientData/>
  </xdr:twoCellAnchor>
  <xdr:twoCellAnchor>
    <xdr:from>
      <xdr:col>6</xdr:col>
      <xdr:colOff>15438</xdr:colOff>
      <xdr:row>55</xdr:row>
      <xdr:rowOff>28575</xdr:rowOff>
    </xdr:from>
    <xdr:to>
      <xdr:col>8</xdr:col>
      <xdr:colOff>314326</xdr:colOff>
      <xdr:row>56</xdr:row>
      <xdr:rowOff>16422</xdr:rowOff>
    </xdr:to>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5587563" y="11029950"/>
              <a:ext cx="1518088"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𝑛</m:t>
                        </m:r>
                      </m:sub>
                    </m:sSub>
                    <m:r>
                      <a:rPr lang="en-ID" sz="1200" i="1">
                        <a:latin typeface="Cambria Math" panose="02040503050406030204" pitchFamily="18" charset="0"/>
                      </a:rPr>
                      <m:t>=</m:t>
                    </m:r>
                    <m:sSub>
                      <m:sSubPr>
                        <m:ctrlPr>
                          <a:rPr lang="en-ID" sz="1200" i="1">
                            <a:latin typeface="Cambria Math" panose="02040503050406030204" pitchFamily="18" charset="0"/>
                          </a:rPr>
                        </m:ctrlPr>
                      </m:sSubPr>
                      <m:e>
                        <m:r>
                          <a:rPr lang="en-US" sz="1200" b="0" i="1">
                            <a:latin typeface="Cambria Math" panose="02040503050406030204" pitchFamily="18" charset="0"/>
                          </a:rPr>
                          <m:t>𝐼</m:t>
                        </m:r>
                      </m:e>
                      <m:sub>
                        <m:r>
                          <a:rPr lang="en-US" sz="1200" b="0" i="1">
                            <a:latin typeface="Cambria Math" panose="02040503050406030204" pitchFamily="18" charset="0"/>
                          </a:rPr>
                          <m:t>𝑛</m:t>
                        </m:r>
                        <m:r>
                          <a:rPr lang="en-US" sz="1200" b="0" i="1">
                            <a:latin typeface="Cambria Math" panose="02040503050406030204" pitchFamily="18" charset="0"/>
                          </a:rPr>
                          <m:t>−1</m:t>
                        </m:r>
                      </m:sub>
                    </m:sSub>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m:t>
                        </m:r>
                        <m:r>
                          <a:rPr lang="en-US" sz="1200" b="0" i="1">
                            <a:latin typeface="Cambria Math" panose="02040503050406030204" pitchFamily="18" charset="0"/>
                          </a:rPr>
                          <m:t>𝐹</m:t>
                        </m:r>
                        <m:r>
                          <a:rPr lang="en-US" sz="1200" b="0" i="1">
                            <a:latin typeface="Cambria Math" panose="02040503050406030204" pitchFamily="18" charset="0"/>
                          </a:rPr>
                          <m:t>)</m:t>
                        </m:r>
                      </m:e>
                      <m:sup>
                        <m:r>
                          <a:rPr lang="en-US" sz="1200" b="0" i="1">
                            <a:latin typeface="Cambria Math" panose="02040503050406030204" pitchFamily="18" charset="0"/>
                          </a:rPr>
                          <m:t>𝑛</m:t>
                        </m:r>
                      </m:sup>
                    </m:sSup>
                  </m:oMath>
                </m:oMathPara>
              </a14:m>
              <a:endParaRPr lang="en-ID" sz="1200"/>
            </a:p>
          </xdr:txBody>
        </xdr:sp>
      </mc:Choice>
      <mc:Fallback xmlns="">
        <xdr:sp macro="" textlink="">
          <xdr:nvSpPr>
            <xdr:cNvPr id="33" name="TextBox 32">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A70C1CC3-A65E-4DC7-9790-2070EA6899A9}"/>
                </a:ext>
              </a:extLst>
            </xdr:cNvPr>
            <xdr:cNvSpPr txBox="1"/>
          </xdr:nvSpPr>
          <xdr:spPr>
            <a:xfrm>
              <a:off x="5587563" y="11029950"/>
              <a:ext cx="1518088"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a:t>
              </a:r>
              <a:r>
                <a:rPr lang="en-ID" sz="1200" b="0" i="0">
                  <a:latin typeface="Cambria Math" panose="02040503050406030204" pitchFamily="18" charset="0"/>
                </a:rPr>
                <a:t>_(</a:t>
              </a:r>
              <a:r>
                <a:rPr lang="en-US" sz="1200" b="0" i="0">
                  <a:latin typeface="Cambria Math" panose="02040503050406030204" pitchFamily="18" charset="0"/>
                </a:rPr>
                <a:t>𝑛−1</a:t>
              </a:r>
              <a:r>
                <a:rPr lang="en-ID" sz="1200" b="0" i="0">
                  <a:latin typeface="Cambria Math" panose="02040503050406030204" pitchFamily="18" charset="0"/>
                </a:rPr>
                <a:t>)</a:t>
              </a:r>
              <a:r>
                <a:rPr lang="en-US" sz="1200" b="0" i="0">
                  <a:latin typeface="Cambria Math" panose="02040503050406030204" pitchFamily="18" charset="0"/>
                </a:rPr>
                <a:t>  〖(1−𝐹)〗^𝑛</a:t>
              </a:r>
              <a:endParaRPr lang="en-ID" sz="1200"/>
            </a:p>
          </xdr:txBody>
        </xdr:sp>
      </mc:Fallback>
    </mc:AlternateContent>
    <xdr:clientData/>
  </xdr:twoCellAnchor>
  <xdr:twoCellAnchor>
    <xdr:from>
      <xdr:col>6</xdr:col>
      <xdr:colOff>38100</xdr:colOff>
      <xdr:row>56</xdr:row>
      <xdr:rowOff>63719</xdr:rowOff>
    </xdr:from>
    <xdr:to>
      <xdr:col>9</xdr:col>
      <xdr:colOff>514350</xdr:colOff>
      <xdr:row>57</xdr:row>
      <xdr:rowOff>55028</xdr:rowOff>
    </xdr:to>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5610225" y="11265119"/>
              <a:ext cx="2466975" cy="19133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3</m:t>
                        </m:r>
                      </m:sub>
                    </m:sSub>
                    <m:r>
                      <a:rPr lang="en-ID" sz="120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23,237,900 </m:t>
                    </m:r>
                    <m:sSup>
                      <m:sSupPr>
                        <m:ctrlPr>
                          <a:rPr lang="en-US" sz="1200" b="0" i="1">
                            <a:latin typeface="Cambria Math" panose="02040503050406030204" pitchFamily="18" charset="0"/>
                          </a:rPr>
                        </m:ctrlPr>
                      </m:sSupPr>
                      <m:e>
                        <m:r>
                          <a:rPr lang="en-US" sz="1200" b="0" i="1">
                            <a:latin typeface="Cambria Math" panose="02040503050406030204" pitchFamily="18" charset="0"/>
                          </a:rPr>
                          <m:t>(1−0.281)</m:t>
                        </m:r>
                      </m:e>
                      <m:sup>
                        <m:r>
                          <a:rPr lang="en-US" sz="1200" b="0" i="1">
                            <a:latin typeface="Cambria Math" panose="02040503050406030204" pitchFamily="18" charset="0"/>
                          </a:rPr>
                          <m:t>3</m:t>
                        </m:r>
                      </m:sup>
                    </m:sSup>
                    <m:r>
                      <a:rPr lang="en-US" sz="1200" b="0" i="1">
                        <a:latin typeface="Cambria Math" panose="02040503050406030204" pitchFamily="18" charset="0"/>
                      </a:rPr>
                      <m:t> </m:t>
                    </m:r>
                  </m:oMath>
                </m:oMathPara>
              </a14:m>
              <a:endParaRPr lang="en-ID" sz="1200"/>
            </a:p>
          </xdr:txBody>
        </xdr:sp>
      </mc:Choice>
      <mc:Fallback xmlns="">
        <xdr:sp macro="" textlink="">
          <xdr:nvSpPr>
            <xdr:cNvPr id="34" name="TextBox 33">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A762F11F-7D6A-483A-8180-38A7401D6757}"/>
                </a:ext>
              </a:extLst>
            </xdr:cNvPr>
            <xdr:cNvSpPr txBox="1"/>
          </xdr:nvSpPr>
          <xdr:spPr>
            <a:xfrm>
              <a:off x="5610225" y="11265119"/>
              <a:ext cx="2466975" cy="19133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3</a:t>
              </a:r>
              <a:r>
                <a:rPr lang="en-ID" sz="1200" i="0">
                  <a:latin typeface="Cambria Math" panose="02040503050406030204" pitchFamily="18" charset="0"/>
                </a:rPr>
                <a:t>=</a:t>
              </a:r>
              <a:r>
                <a:rPr lang="en-US" sz="1200" b="0" i="0">
                  <a:latin typeface="Cambria Math" panose="02040503050406030204" pitchFamily="18" charset="0"/>
                </a:rPr>
                <a:t>𝑅𝑝. 23,237,900 〖(1−0.281)〗^3  </a:t>
              </a:r>
              <a:endParaRPr lang="en-ID" sz="1200"/>
            </a:p>
          </xdr:txBody>
        </xdr:sp>
      </mc:Fallback>
    </mc:AlternateContent>
    <xdr:clientData/>
  </xdr:twoCellAnchor>
  <xdr:twoCellAnchor>
    <xdr:from>
      <xdr:col>6</xdr:col>
      <xdr:colOff>38100</xdr:colOff>
      <xdr:row>57</xdr:row>
      <xdr:rowOff>95249</xdr:rowOff>
    </xdr:from>
    <xdr:to>
      <xdr:col>8</xdr:col>
      <xdr:colOff>447675</xdr:colOff>
      <xdr:row>58</xdr:row>
      <xdr:rowOff>83096</xdr:rowOff>
    </xdr:to>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5610225" y="11496674"/>
              <a:ext cx="1628775"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3</m:t>
                        </m:r>
                      </m:sub>
                    </m:sSub>
                    <m:r>
                      <a:rPr lang="en-ID" sz="120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16,698,946 </m:t>
                    </m:r>
                  </m:oMath>
                </m:oMathPara>
              </a14:m>
              <a:endParaRPr lang="en-ID" sz="1200"/>
            </a:p>
          </xdr:txBody>
        </xdr:sp>
      </mc:Choice>
      <mc:Fallback xmlns="">
        <xdr:sp macro="" textlink="">
          <xdr:nvSpPr>
            <xdr:cNvPr id="35" name="TextBox 34">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A762F11F-7D6A-483A-8180-38A7401D6757}"/>
                </a:ext>
              </a:extLst>
            </xdr:cNvPr>
            <xdr:cNvSpPr txBox="1"/>
          </xdr:nvSpPr>
          <xdr:spPr>
            <a:xfrm>
              <a:off x="5610225" y="11496674"/>
              <a:ext cx="1628775"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3</a:t>
              </a:r>
              <a:r>
                <a:rPr lang="en-ID" sz="1200" i="0">
                  <a:latin typeface="Cambria Math" panose="02040503050406030204" pitchFamily="18" charset="0"/>
                </a:rPr>
                <a:t>=</a:t>
              </a:r>
              <a:r>
                <a:rPr lang="en-US" sz="1200" b="0" i="0">
                  <a:latin typeface="Cambria Math" panose="02040503050406030204" pitchFamily="18" charset="0"/>
                </a:rPr>
                <a:t>𝑅𝑝. 16,698,946 </a:t>
              </a:r>
              <a:endParaRPr lang="en-ID" sz="12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14286</xdr:colOff>
      <xdr:row>89</xdr:row>
      <xdr:rowOff>52386</xdr:rowOff>
    </xdr:from>
    <xdr:to>
      <xdr:col>11</xdr:col>
      <xdr:colOff>28575</xdr:colOff>
      <xdr:row>109</xdr:row>
      <xdr:rowOff>133350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95249</xdr:colOff>
      <xdr:row>23</xdr:row>
      <xdr:rowOff>28575</xdr:rowOff>
    </xdr:from>
    <xdr:to>
      <xdr:col>12</xdr:col>
      <xdr:colOff>438150</xdr:colOff>
      <xdr:row>24</xdr:row>
      <xdr:rowOff>189845</xdr:rowOff>
    </xdr:to>
    <mc:AlternateContent xmlns:mc="http://schemas.openxmlformats.org/markup-compatibility/2006" xmlns:a14="http://schemas.microsoft.com/office/drawing/2010/main">
      <mc:Choice Requires="a14">
        <xdr:sp macro="" textlink="">
          <xdr:nvSpPr>
            <xdr:cNvPr id="7" name="TextBox 17">
              <a:extLst>
                <a:ext uri="{FF2B5EF4-FFF2-40B4-BE49-F238E27FC236}">
                  <a16:creationId xmlns:a16="http://schemas.microsoft.com/office/drawing/2014/main" id="{00000000-0008-0000-0100-000007000000}"/>
                </a:ext>
              </a:extLst>
            </xdr:cNvPr>
            <xdr:cNvSpPr txBox="1"/>
          </xdr:nvSpPr>
          <xdr:spPr>
            <a:xfrm>
              <a:off x="6600824" y="3648075"/>
              <a:ext cx="4000501" cy="361295"/>
            </a:xfrm>
            <a:prstGeom prst="rect">
              <a:avLst/>
            </a:prstGeom>
            <a:noFill/>
          </xdr:spPr>
          <xdr:txBody>
            <a:bodyPr wrap="square" lIns="0" tIns="0" rIns="0" bIns="0"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𝐷</m:t>
                        </m:r>
                      </m:e>
                      <m:sub>
                        <m:r>
                          <a:rPr lang="en-US" sz="1200" b="0" i="1">
                            <a:latin typeface="Cambria Math" panose="02040503050406030204" pitchFamily="18" charset="0"/>
                          </a:rPr>
                          <m:t>10</m:t>
                        </m:r>
                      </m:sub>
                    </m:sSub>
                    <m:r>
                      <a:rPr lang="en-ID" sz="1200" i="1">
                        <a:latin typeface="Cambria Math" panose="02040503050406030204" pitchFamily="18" charset="0"/>
                      </a:rPr>
                      <m:t>=</m:t>
                    </m:r>
                    <m:r>
                      <a:rPr lang="en-US" sz="1200" b="0" i="1">
                        <a:latin typeface="Cambria Math" panose="02040503050406030204" pitchFamily="18" charset="0"/>
                      </a:rPr>
                      <m:t>10 </m:t>
                    </m:r>
                    <m:r>
                      <a:rPr lang="en-US" sz="1200" b="0" i="1">
                        <a:latin typeface="Cambria Math" panose="02040503050406030204" pitchFamily="18" charset="0"/>
                      </a:rPr>
                      <m:t>𝑑</m:t>
                    </m:r>
                    <m:r>
                      <a:rPr lang="en-US" sz="1200" b="0" i="1">
                        <a:latin typeface="Cambria Math" panose="02040503050406030204" pitchFamily="18" charset="0"/>
                      </a:rPr>
                      <m:t>=10 ×</m:t>
                    </m:r>
                    <m:r>
                      <a:rPr lang="en-US" sz="1200" b="0" i="1" kern="1200">
                        <a:solidFill>
                          <a:schemeClr val="tx1"/>
                        </a:solidFill>
                        <a:effectLst/>
                        <a:latin typeface="Cambria Math" panose="02040503050406030204" pitchFamily="18" charset="0"/>
                        <a:ea typeface="+mn-ea"/>
                        <a:cs typeface="+mn-cs"/>
                      </a:rPr>
                      <m:t>𝑅𝑝</m:t>
                    </m:r>
                    <m:r>
                      <a:rPr lang="en-US" sz="1200" b="0" i="1" kern="1200">
                        <a:solidFill>
                          <a:schemeClr val="tx1"/>
                        </a:solidFill>
                        <a:effectLst/>
                        <a:latin typeface="Cambria Math" panose="02040503050406030204" pitchFamily="18" charset="0"/>
                        <a:ea typeface="+mn-ea"/>
                        <a:cs typeface="+mn-cs"/>
                      </a:rPr>
                      <m:t>. 2,300,000,000</m:t>
                    </m:r>
                    <m: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rPr>
                      <m:t>=</m:t>
                    </m:r>
                    <m:r>
                      <m:rPr>
                        <m:sty m:val="p"/>
                      </m:rP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rPr>
                      <m:t>Rp</m:t>
                    </m:r>
                    <m: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rPr>
                      <m:t>. 23,000,000,000</m:t>
                    </m:r>
                  </m:oMath>
                </m:oMathPara>
              </a14:m>
              <a:endParaRPr lang="en-ID" sz="1200"/>
            </a:p>
          </xdr:txBody>
        </xdr:sp>
      </mc:Choice>
      <mc:Fallback xmlns="">
        <xdr:sp macro="" textlink="">
          <xdr:nvSpPr>
            <xdr:cNvPr id="7" name="TextBox 17">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E88FF01C-D322-421D-8CFD-0B53BCA08B67}"/>
                </a:ext>
              </a:extLst>
            </xdr:cNvPr>
            <xdr:cNvSpPr txBox="1"/>
          </xdr:nvSpPr>
          <xdr:spPr>
            <a:xfrm>
              <a:off x="6600824" y="3648075"/>
              <a:ext cx="4000501" cy="361295"/>
            </a:xfrm>
            <a:prstGeom prst="rect">
              <a:avLst/>
            </a:prstGeom>
            <a:noFill/>
          </xdr:spPr>
          <xdr:txBody>
            <a:bodyPr wrap="square" lIns="0" tIns="0" rIns="0" bIns="0"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0" i="0">
                  <a:latin typeface="Cambria Math" panose="02040503050406030204" pitchFamily="18" charset="0"/>
                </a:rPr>
                <a:t>𝐷</a:t>
              </a:r>
              <a:r>
                <a:rPr lang="en-ID" sz="1200" b="0" i="0">
                  <a:latin typeface="Cambria Math" panose="02040503050406030204" pitchFamily="18" charset="0"/>
                </a:rPr>
                <a:t>_</a:t>
              </a:r>
              <a:r>
                <a:rPr lang="en-US" sz="1200" b="0" i="0">
                  <a:latin typeface="Cambria Math" panose="02040503050406030204" pitchFamily="18" charset="0"/>
                </a:rPr>
                <a:t>10</a:t>
              </a:r>
              <a:r>
                <a:rPr lang="en-ID" sz="1200" i="0">
                  <a:latin typeface="Cambria Math" panose="02040503050406030204" pitchFamily="18" charset="0"/>
                </a:rPr>
                <a:t>=</a:t>
              </a:r>
              <a:r>
                <a:rPr lang="en-US" sz="1200" b="0" i="0">
                  <a:latin typeface="Cambria Math" panose="02040503050406030204" pitchFamily="18" charset="0"/>
                </a:rPr>
                <a:t>10 𝑑=10 </a:t>
              </a:r>
              <a:r>
                <a:rPr lang="en-US" sz="1200" b="0" i="0">
                  <a:latin typeface="Cambria Math" panose="02040503050406030204" pitchFamily="18" charset="0"/>
                  <a:ea typeface="Cambria Math" panose="02040503050406030204" pitchFamily="18" charset="0"/>
                </a:rPr>
                <a:t>×</a:t>
              </a:r>
              <a:r>
                <a:rPr lang="en-US" sz="1200" b="0" i="0" kern="1200">
                  <a:solidFill>
                    <a:schemeClr val="tx1"/>
                  </a:solidFill>
                  <a:effectLst/>
                  <a:latin typeface="+mn-lt"/>
                  <a:ea typeface="+mn-ea"/>
                  <a:cs typeface="+mn-cs"/>
                </a:rPr>
                <a:t>𝑅𝑝. </a:t>
              </a:r>
              <a:r>
                <a:rPr lang="en-US" sz="1200" b="0" i="0" kern="1200">
                  <a:solidFill>
                    <a:schemeClr val="tx1"/>
                  </a:solidFill>
                  <a:effectLst/>
                  <a:latin typeface="Cambria Math" panose="02040503050406030204" pitchFamily="18" charset="0"/>
                  <a:ea typeface="Cambria Math" panose="02040503050406030204" pitchFamily="18" charset="0"/>
                  <a:cs typeface="+mn-cs"/>
                </a:rPr>
                <a:t>2,300,000,000</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rPr>
                <a:t>=Rp. 23,000,000,000</a:t>
              </a:r>
              <a:endParaRPr lang="en-ID" sz="1200"/>
            </a:p>
          </xdr:txBody>
        </xdr:sp>
      </mc:Fallback>
    </mc:AlternateContent>
    <xdr:clientData/>
  </xdr:twoCellAnchor>
  <xdr:twoCellAnchor>
    <xdr:from>
      <xdr:col>6</xdr:col>
      <xdr:colOff>85725</xdr:colOff>
      <xdr:row>26</xdr:row>
      <xdr:rowOff>9525</xdr:rowOff>
    </xdr:from>
    <xdr:to>
      <xdr:col>15</xdr:col>
      <xdr:colOff>78441</xdr:colOff>
      <xdr:row>28</xdr:row>
      <xdr:rowOff>14561</xdr:rowOff>
    </xdr:to>
    <mc:AlternateContent xmlns:mc="http://schemas.openxmlformats.org/markup-compatibility/2006" xmlns:a14="http://schemas.microsoft.com/office/drawing/2010/main">
      <mc:Choice Requires="a14">
        <xdr:sp macro="" textlink="">
          <xdr:nvSpPr>
            <xdr:cNvPr id="8" name="TextBox 19">
              <a:extLst>
                <a:ext uri="{FF2B5EF4-FFF2-40B4-BE49-F238E27FC236}">
                  <a16:creationId xmlns:a16="http://schemas.microsoft.com/office/drawing/2014/main" id="{00000000-0008-0000-0100-000008000000}"/>
                </a:ext>
              </a:extLst>
            </xdr:cNvPr>
            <xdr:cNvSpPr txBox="1"/>
          </xdr:nvSpPr>
          <xdr:spPr>
            <a:xfrm>
              <a:off x="6585137" y="4267760"/>
              <a:ext cx="5438775" cy="408448"/>
            </a:xfrm>
            <a:prstGeom prst="rect">
              <a:avLst/>
            </a:prstGeom>
            <a:noFill/>
          </xdr:spPr>
          <xdr:txBody>
            <a:bodyPr wrap="square" lIns="0" tIns="0" rIns="0" bIns="0" rtlCol="0" anchor="ctr">
              <a:no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10</m:t>
                        </m:r>
                      </m:sub>
                    </m:sSub>
                    <m:r>
                      <a:rPr lang="en-ID" sz="1200" i="1">
                        <a:latin typeface="Cambria Math" panose="02040503050406030204" pitchFamily="18" charset="0"/>
                      </a:rPr>
                      <m:t>=</m:t>
                    </m:r>
                    <m:r>
                      <a:rPr lang="en-US" sz="1200" b="0" i="1">
                        <a:latin typeface="Cambria Math" panose="02040503050406030204" pitchFamily="18" charset="0"/>
                      </a:rPr>
                      <m:t>𝐼</m:t>
                    </m:r>
                    <m:r>
                      <a:rPr lang="en-US" sz="1200" b="0" i="1">
                        <a:latin typeface="Cambria Math" panose="02040503050406030204" pitchFamily="18" charset="0"/>
                      </a:rPr>
                      <m:t> − </m:t>
                    </m:r>
                    <m:sSub>
                      <m:sSubPr>
                        <m:ctrlPr>
                          <a:rPr lang="en-US" sz="1200" b="0" i="1">
                            <a:latin typeface="Cambria Math" panose="02040503050406030204" pitchFamily="18" charset="0"/>
                          </a:rPr>
                        </m:ctrlPr>
                      </m:sSubPr>
                      <m:e>
                        <m:r>
                          <a:rPr lang="en-US" sz="1200" b="0" i="1">
                            <a:latin typeface="Cambria Math" panose="02040503050406030204" pitchFamily="18" charset="0"/>
                          </a:rPr>
                          <m:t>𝐷</m:t>
                        </m:r>
                      </m:e>
                      <m:sub>
                        <m:r>
                          <a:rPr lang="en-US" sz="1200" b="0" i="1">
                            <a:latin typeface="Cambria Math" panose="02040503050406030204" pitchFamily="18" charset="0"/>
                          </a:rPr>
                          <m:t>10</m:t>
                        </m:r>
                      </m:sub>
                    </m:sSub>
                    <m:r>
                      <a:rPr lang="en-US" sz="1200" b="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89,000,000,000−</m:t>
                    </m:r>
                    <m:r>
                      <m:rPr>
                        <m:sty m:val="p"/>
                      </m:rPr>
                      <a:rPr lang="en-US" sz="1200" b="0" i="0" kern="1200" baseline="0">
                        <a:solidFill>
                          <a:sysClr val="windowText" lastClr="000000"/>
                        </a:solidFill>
                        <a:effectLst/>
                        <a:latin typeface="Cambria Math" panose="02040503050406030204" pitchFamily="18" charset="0"/>
                        <a:ea typeface=""/>
                        <a:cs typeface=""/>
                      </a:rPr>
                      <m:t>Rp</m:t>
                    </m:r>
                    <m:r>
                      <a:rPr lang="en-US" sz="1200" b="0" i="0" kern="1200" baseline="0">
                        <a:solidFill>
                          <a:sysClr val="windowText" lastClr="000000"/>
                        </a:solidFill>
                        <a:effectLst/>
                        <a:latin typeface="Cambria Math" panose="02040503050406030204" pitchFamily="18" charset="0"/>
                        <a:ea typeface=""/>
                        <a:cs typeface=""/>
                      </a:rPr>
                      <m:t>. 23,000,000,000</m:t>
                    </m:r>
                    <m:r>
                      <a:rPr lang="en-US" sz="1200" b="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66,000,000,000</m:t>
                    </m:r>
                  </m:oMath>
                </m:oMathPara>
              </a14:m>
              <a:endParaRPr lang="en-ID" sz="1200"/>
            </a:p>
          </xdr:txBody>
        </xdr:sp>
      </mc:Choice>
      <mc:Fallback xmlns="">
        <xdr:sp macro="" textlink="">
          <xdr:nvSpPr>
            <xdr:cNvPr id="8" name="TextBox 19">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54375A48-05F1-4EFD-A350-ECC83E7BC526}"/>
                </a:ext>
              </a:extLst>
            </xdr:cNvPr>
            <xdr:cNvSpPr txBox="1"/>
          </xdr:nvSpPr>
          <xdr:spPr>
            <a:xfrm>
              <a:off x="6585137" y="4267760"/>
              <a:ext cx="5438775" cy="408448"/>
            </a:xfrm>
            <a:prstGeom prst="rect">
              <a:avLst/>
            </a:prstGeom>
            <a:noFill/>
          </xdr:spPr>
          <xdr:txBody>
            <a:bodyPr wrap="square" lIns="0" tIns="0" rIns="0" bIns="0" rtlCol="0" anchor="ctr">
              <a:no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10</a:t>
              </a:r>
              <a:r>
                <a:rPr lang="en-ID" sz="1200" i="0">
                  <a:latin typeface="Cambria Math" panose="02040503050406030204" pitchFamily="18" charset="0"/>
                </a:rPr>
                <a:t>=</a:t>
              </a:r>
              <a:r>
                <a:rPr lang="en-US" sz="1200" b="0" i="0">
                  <a:latin typeface="Cambria Math" panose="02040503050406030204" pitchFamily="18" charset="0"/>
                </a:rPr>
                <a:t>𝐼 − 𝐷_10=𝑅𝑝. 89,000,000,000−</a:t>
              </a:r>
              <a:r>
                <a:rPr lang="en-US" sz="1200" b="0" i="0" kern="1200" baseline="0">
                  <a:solidFill>
                    <a:sysClr val="windowText" lastClr="000000"/>
                  </a:solidFill>
                  <a:effectLst/>
                  <a:latin typeface="Calibri" panose="020F0502020204030204"/>
                  <a:ea typeface=""/>
                  <a:cs typeface=""/>
                </a:rPr>
                <a:t>Rp. </a:t>
              </a:r>
              <a:r>
                <a:rPr lang="en-US" sz="1200" b="0" i="0" kern="1200" baseline="0">
                  <a:solidFill>
                    <a:sysClr val="windowText" lastClr="000000"/>
                  </a:solidFill>
                  <a:effectLst/>
                  <a:latin typeface="Cambria Math" panose="02040503050406030204" pitchFamily="18" charset="0"/>
                  <a:ea typeface=""/>
                  <a:cs typeface=""/>
                </a:rPr>
                <a:t>23,000,000,</a:t>
              </a:r>
              <a:r>
                <a:rPr lang="en-US" sz="1200" b="0" i="0" kern="1200" baseline="0">
                  <a:solidFill>
                    <a:sysClr val="windowText" lastClr="000000"/>
                  </a:solidFill>
                  <a:effectLst/>
                  <a:latin typeface="Calibri" panose="020F0502020204030204"/>
                  <a:ea typeface=""/>
                  <a:cs typeface=""/>
                </a:rPr>
                <a:t>000</a:t>
              </a:r>
              <a:r>
                <a:rPr lang="en-US" sz="1200" b="0" i="0">
                  <a:latin typeface="Cambria Math" panose="02040503050406030204" pitchFamily="18" charset="0"/>
                </a:rPr>
                <a:t>=𝑅𝑝. 66,000,000,000</a:t>
              </a:r>
              <a:endParaRPr lang="en-ID" sz="1200"/>
            </a:p>
          </xdr:txBody>
        </xdr:sp>
      </mc:Fallback>
    </mc:AlternateContent>
    <xdr:clientData/>
  </xdr:twoCellAnchor>
  <xdr:twoCellAnchor>
    <xdr:from>
      <xdr:col>6</xdr:col>
      <xdr:colOff>95250</xdr:colOff>
      <xdr:row>20</xdr:row>
      <xdr:rowOff>76200</xdr:rowOff>
    </xdr:from>
    <xdr:to>
      <xdr:col>13</xdr:col>
      <xdr:colOff>295276</xdr:colOff>
      <xdr:row>21</xdr:row>
      <xdr:rowOff>138619</xdr:rowOff>
    </xdr:to>
    <mc:AlternateContent xmlns:mc="http://schemas.openxmlformats.org/markup-compatibility/2006" xmlns:a14="http://schemas.microsoft.com/office/drawing/2010/main">
      <mc:Choice Requires="a14">
        <xdr:sp macro="" textlink="">
          <xdr:nvSpPr>
            <xdr:cNvPr id="9" name="TextBox 15">
              <a:extLst>
                <a:ext uri="{FF2B5EF4-FFF2-40B4-BE49-F238E27FC236}">
                  <a16:creationId xmlns:a16="http://schemas.microsoft.com/office/drawing/2014/main" id="{00000000-0008-0000-0100-000009000000}"/>
                </a:ext>
              </a:extLst>
            </xdr:cNvPr>
            <xdr:cNvSpPr txBox="1"/>
          </xdr:nvSpPr>
          <xdr:spPr>
            <a:xfrm>
              <a:off x="6600825" y="3095625"/>
              <a:ext cx="4467226" cy="26244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14:m>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𝑛</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a:rPr lang="en-US" sz="1200" b="0" i="1">
                          <a:latin typeface="Cambria Math" panose="02040503050406030204" pitchFamily="18" charset="0"/>
                        </a:rPr>
                        <m:t>𝐼</m:t>
                      </m:r>
                      <m:r>
                        <a:rPr lang="en-US" sz="1200" b="0" i="1">
                          <a:latin typeface="Cambria Math" panose="02040503050406030204" pitchFamily="18" charset="0"/>
                        </a:rPr>
                        <m:t> −</m:t>
                      </m:r>
                      <m:r>
                        <a:rPr lang="en-US" sz="1200" b="0" i="1">
                          <a:latin typeface="Cambria Math" panose="02040503050406030204" pitchFamily="18" charset="0"/>
                        </a:rPr>
                        <m:t>𝐿</m:t>
                      </m:r>
                    </m:num>
                    <m:den>
                      <m:r>
                        <a:rPr lang="en-US" sz="1200" b="0" i="1">
                          <a:latin typeface="Cambria Math" panose="02040503050406030204" pitchFamily="18" charset="0"/>
                        </a:rPr>
                        <m:t>𝑁</m:t>
                      </m:r>
                    </m:den>
                  </m:f>
                  <m:r>
                    <a:rPr lang="en-US" sz="1200" b="0" i="1">
                      <a:latin typeface="Cambria Math" panose="02040503050406030204" pitchFamily="18" charset="0"/>
                    </a:rPr>
                    <m:t>= </m:t>
                  </m:r>
                  <m:f>
                    <m:fPr>
                      <m:ctrlPr>
                        <a:rPr lang="en-US" sz="1200" b="0" i="1">
                          <a:latin typeface="Cambria Math" panose="02040503050406030204" pitchFamily="18" charset="0"/>
                        </a:rPr>
                      </m:ctrlPr>
                    </m:fPr>
                    <m:num>
                      <m:r>
                        <a:rPr lang="en-US" sz="1200" b="0" i="1">
                          <a:latin typeface="Cambria Math" panose="02040503050406030204" pitchFamily="18" charset="0"/>
                        </a:rPr>
                        <m:t>𝑅𝑝</m:t>
                      </m:r>
                      <m:r>
                        <a:rPr lang="en-US" sz="1200" b="0" i="1">
                          <a:latin typeface="Cambria Math" panose="02040503050406030204" pitchFamily="18" charset="0"/>
                        </a:rPr>
                        <m:t>. 89,000,000,000 −</m:t>
                      </m:r>
                      <m:r>
                        <a:rPr lang="en-US" sz="1200" b="0" i="1">
                          <a:latin typeface="Cambria Math" panose="02040503050406030204" pitchFamily="18" charset="0"/>
                        </a:rPr>
                        <m:t>𝑅𝑝</m:t>
                      </m:r>
                      <m:r>
                        <a:rPr lang="en-US" sz="1200" b="0" i="1">
                          <a:latin typeface="Cambria Math" panose="02040503050406030204" pitchFamily="18" charset="0"/>
                        </a:rPr>
                        <m:t>. 43,000,000,000</m:t>
                      </m:r>
                    </m:num>
                    <m:den>
                      <m:r>
                        <a:rPr lang="en-US" sz="1200" b="0" i="1">
                          <a:latin typeface="Cambria Math" panose="02040503050406030204" pitchFamily="18" charset="0"/>
                        </a:rPr>
                        <m:t>20</m:t>
                      </m:r>
                    </m:den>
                  </m:f>
                  <m:r>
                    <a:rPr lang="en-US" sz="1200" b="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2,300,000,000</m:t>
                  </m:r>
                </m:oMath>
              </a14:m>
              <a:r>
                <a:rPr lang="en-ID" sz="1200" i="0"/>
                <a:t> </a:t>
              </a:r>
            </a:p>
          </xdr:txBody>
        </xdr:sp>
      </mc:Choice>
      <mc:Fallback xmlns="">
        <xdr:sp macro="" textlink="">
          <xdr:nvSpPr>
            <xdr:cNvPr id="9" name="TextBox 15">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4D191D04-B9B7-4605-8277-14C1E8B38B10}"/>
                </a:ext>
              </a:extLst>
            </xdr:cNvPr>
            <xdr:cNvSpPr txBox="1"/>
          </xdr:nvSpPr>
          <xdr:spPr>
            <a:xfrm>
              <a:off x="6600825" y="3095625"/>
              <a:ext cx="4467226" cy="26244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  (𝐼 −𝐿)/𝑁=  (𝑅𝑝. 89,000,000,000 −𝑅𝑝. 43,000,000,000)/20=𝑅𝑝. 2,300,000,000</a:t>
              </a:r>
              <a:r>
                <a:rPr lang="en-ID" sz="1200" i="0"/>
                <a:t> </a:t>
              </a:r>
            </a:p>
          </xdr:txBody>
        </xdr:sp>
      </mc:Fallback>
    </mc:AlternateContent>
    <xdr:clientData/>
  </xdr:twoCellAnchor>
  <xdr:twoCellAnchor>
    <xdr:from>
      <xdr:col>6</xdr:col>
      <xdr:colOff>51128</xdr:colOff>
      <xdr:row>45</xdr:row>
      <xdr:rowOff>47625</xdr:rowOff>
    </xdr:from>
    <xdr:to>
      <xdr:col>7</xdr:col>
      <xdr:colOff>565165</xdr:colOff>
      <xdr:row>46</xdr:row>
      <xdr:rowOff>199969</xdr:rowOff>
    </xdr:to>
    <mc:AlternateContent xmlns:mc="http://schemas.openxmlformats.org/markup-compatibility/2006" xmlns:a14="http://schemas.microsoft.com/office/drawing/2010/main">
      <mc:Choice Requires="a14">
        <xdr:sp macro="" textlink="">
          <xdr:nvSpPr>
            <xdr:cNvPr id="11" name="TextBox 13">
              <a:extLst>
                <a:ext uri="{FF2B5EF4-FFF2-40B4-BE49-F238E27FC236}">
                  <a16:creationId xmlns:a16="http://schemas.microsoft.com/office/drawing/2014/main" id="{00000000-0008-0000-0100-00000B000000}"/>
                </a:ext>
              </a:extLst>
            </xdr:cNvPr>
            <xdr:cNvSpPr txBox="1"/>
          </xdr:nvSpPr>
          <xdr:spPr>
            <a:xfrm>
              <a:off x="5623253" y="6048375"/>
              <a:ext cx="1123637" cy="352369"/>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1</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a:rPr lang="en-US" sz="1200" b="0" i="1">
                            <a:latin typeface="Cambria Math" panose="02040503050406030204" pitchFamily="18" charset="0"/>
                          </a:rPr>
                          <m:t>𝑁</m:t>
                        </m:r>
                      </m:num>
                      <m:den>
                        <m:r>
                          <a:rPr lang="en-US" sz="1200" b="0" i="1">
                            <a:latin typeface="Cambria Math" panose="02040503050406030204" pitchFamily="18" charset="0"/>
                          </a:rPr>
                          <m:t>𝑆</m:t>
                        </m:r>
                      </m:den>
                    </m:f>
                    <m:r>
                      <a:rPr lang="en-US" sz="1200" b="0" i="1">
                        <a:latin typeface="Cambria Math" panose="02040503050406030204" pitchFamily="18" charset="0"/>
                      </a:rPr>
                      <m:t> (</m:t>
                    </m:r>
                    <m:r>
                      <a:rPr lang="en-US" sz="1200" b="0" i="1">
                        <a:latin typeface="Cambria Math" panose="02040503050406030204" pitchFamily="18" charset="0"/>
                      </a:rPr>
                      <m:t>𝐼</m:t>
                    </m:r>
                    <m:r>
                      <a:rPr lang="en-US" sz="1200" b="0" i="1">
                        <a:latin typeface="Cambria Math" panose="02040503050406030204" pitchFamily="18" charset="0"/>
                      </a:rPr>
                      <m:t>−</m:t>
                    </m:r>
                    <m:r>
                      <a:rPr lang="en-US" sz="1200" b="0" i="1">
                        <a:latin typeface="Cambria Math" panose="02040503050406030204" pitchFamily="18" charset="0"/>
                      </a:rPr>
                      <m:t>𝐿</m:t>
                    </m:r>
                    <m:r>
                      <a:rPr lang="en-US" sz="1200" b="0" i="1">
                        <a:latin typeface="Cambria Math" panose="02040503050406030204" pitchFamily="18" charset="0"/>
                      </a:rPr>
                      <m:t>)</m:t>
                    </m:r>
                  </m:oMath>
                </m:oMathPara>
              </a14:m>
              <a:endParaRPr lang="en-ID" sz="1200"/>
            </a:p>
          </xdr:txBody>
        </xdr:sp>
      </mc:Choice>
      <mc:Fallback xmlns="">
        <xdr:sp macro="" textlink="">
          <xdr:nvSpPr>
            <xdr:cNvPr id="11" name="TextBox 13">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75900F6-1EFA-44BE-803B-C2048BFF7B93}"/>
                </a:ext>
              </a:extLst>
            </xdr:cNvPr>
            <xdr:cNvSpPr txBox="1"/>
          </xdr:nvSpPr>
          <xdr:spPr>
            <a:xfrm>
              <a:off x="5623253" y="6048375"/>
              <a:ext cx="1123637" cy="352369"/>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r>
                <a:rPr lang="en-US" sz="1200" b="0" i="0">
                  <a:latin typeface="Cambria Math" panose="02040503050406030204" pitchFamily="18" charset="0"/>
                </a:rPr>
                <a:t>  𝑁/𝑆  (𝐼−𝐿)</a:t>
              </a:r>
              <a:endParaRPr lang="en-ID" sz="1200"/>
            </a:p>
          </xdr:txBody>
        </xdr:sp>
      </mc:Fallback>
    </mc:AlternateContent>
    <xdr:clientData/>
  </xdr:twoCellAnchor>
  <xdr:twoCellAnchor>
    <xdr:from>
      <xdr:col>6</xdr:col>
      <xdr:colOff>25181</xdr:colOff>
      <xdr:row>47</xdr:row>
      <xdr:rowOff>59339</xdr:rowOff>
    </xdr:from>
    <xdr:to>
      <xdr:col>11</xdr:col>
      <xdr:colOff>466725</xdr:colOff>
      <xdr:row>49</xdr:row>
      <xdr:rowOff>7013</xdr:rowOff>
    </xdr:to>
    <mc:AlternateContent xmlns:mc="http://schemas.openxmlformats.org/markup-compatibility/2006" xmlns:a14="http://schemas.microsoft.com/office/drawing/2010/main">
      <mc:Choice Requires="a14">
        <xdr:sp macro="" textlink="">
          <xdr:nvSpPr>
            <xdr:cNvPr id="12" name="TextBox 13">
              <a:extLst>
                <a:ext uri="{FF2B5EF4-FFF2-40B4-BE49-F238E27FC236}">
                  <a16:creationId xmlns:a16="http://schemas.microsoft.com/office/drawing/2014/main" id="{00000000-0008-0000-0100-00000C000000}"/>
                </a:ext>
              </a:extLst>
            </xdr:cNvPr>
            <xdr:cNvSpPr txBox="1"/>
          </xdr:nvSpPr>
          <xdr:spPr>
            <a:xfrm>
              <a:off x="6530756" y="9279539"/>
              <a:ext cx="3489544" cy="34772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1</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m:rPr>
                            <m:nor/>
                          </m:rPr>
                          <a:rPr lang="en-US" sz="1200" b="0" i="0">
                            <a:latin typeface="Times New Roman" panose="02020603050405020304" pitchFamily="18" charset="0"/>
                            <a:cs typeface="Times New Roman" panose="02020603050405020304" pitchFamily="18" charset="0"/>
                          </a:rPr>
                          <m:t>20</m:t>
                        </m:r>
                      </m:num>
                      <m:den>
                        <m:r>
                          <m:rPr>
                            <m:nor/>
                          </m:rPr>
                          <a:rPr lang="en-US" sz="1200" b="0" i="0">
                            <a:latin typeface="Cambria Math" panose="02040503050406030204" pitchFamily="18" charset="0"/>
                            <a:cs typeface="Times New Roman" panose="02020603050405020304" pitchFamily="18" charset="0"/>
                          </a:rPr>
                          <m:t>2</m:t>
                        </m:r>
                        <m:r>
                          <m:rPr>
                            <m:nor/>
                          </m:rPr>
                          <a:rPr lang="en-US" sz="1200" b="0" i="0">
                            <a:latin typeface="Times New Roman" panose="02020603050405020304" pitchFamily="18" charset="0"/>
                            <a:cs typeface="Times New Roman" panose="02020603050405020304" pitchFamily="18" charset="0"/>
                          </a:rPr>
                          <m:t>10</m:t>
                        </m:r>
                      </m:den>
                    </m:f>
                    <m:r>
                      <a:rPr lang="en-US" sz="1200" b="0" i="1">
                        <a:latin typeface="Cambria Math" panose="02040503050406030204" pitchFamily="18" charset="0"/>
                      </a:rPr>
                      <m:t> (</m:t>
                    </m:r>
                    <m:r>
                      <m:rPr>
                        <m:nor/>
                      </m:rPr>
                      <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cs typeface="Times New Roman" panose="02020603050405020304" pitchFamily="18" charset="0"/>
                      </a:rPr>
                      <m:t>Rp</m:t>
                    </m:r>
                    <m:r>
                      <m:rPr>
                        <m:nor/>
                      </m:rPr>
                      <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cs typeface="Times New Roman" panose="02020603050405020304" pitchFamily="18" charset="0"/>
                      </a:rPr>
                      <m:t>. 89,000,000,000 − </m:t>
                    </m:r>
                    <m:r>
                      <m:rPr>
                        <m:nor/>
                      </m:rPr>
                      <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cs typeface="Times New Roman" panose="02020603050405020304" pitchFamily="18" charset="0"/>
                      </a:rPr>
                      <m:t>Rp</m:t>
                    </m:r>
                    <m:r>
                      <m:rPr>
                        <m:nor/>
                      </m:rPr>
                      <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cs typeface="Times New Roman" panose="02020603050405020304" pitchFamily="18" charset="0"/>
                      </a:rPr>
                      <m:t>. 43,000,000,000</m:t>
                    </m:r>
                    <m:r>
                      <a:rPr lang="en-US" sz="1200" b="0" i="1">
                        <a:latin typeface="Cambria Math" panose="02040503050406030204" pitchFamily="18" charset="0"/>
                      </a:rPr>
                      <m:t>)</m:t>
                    </m:r>
                  </m:oMath>
                </m:oMathPara>
              </a14:m>
              <a:endParaRPr lang="en-ID" sz="1200"/>
            </a:p>
          </xdr:txBody>
        </xdr:sp>
      </mc:Choice>
      <mc:Fallback xmlns="">
        <xdr:sp macro="" textlink="">
          <xdr:nvSpPr>
            <xdr:cNvPr id="12" name="TextBox 13">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75900F6-1EFA-44BE-803B-C2048BFF7B93}"/>
                </a:ext>
              </a:extLst>
            </xdr:cNvPr>
            <xdr:cNvSpPr txBox="1"/>
          </xdr:nvSpPr>
          <xdr:spPr>
            <a:xfrm>
              <a:off x="6530756" y="9279539"/>
              <a:ext cx="3489544" cy="34772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r>
                <a:rPr lang="en-US" sz="1200" b="0" i="0">
                  <a:latin typeface="Cambria Math" panose="02040503050406030204" pitchFamily="18" charset="0"/>
                </a:rPr>
                <a:t> </a:t>
              </a:r>
              <a:r>
                <a:rPr lang="en-US" sz="1200" b="0" i="0">
                  <a:latin typeface="Times New Roman" panose="02020603050405020304" pitchFamily="18" charset="0"/>
                  <a:cs typeface="Times New Roman" panose="02020603050405020304" pitchFamily="18" charset="0"/>
                </a:rPr>
                <a:t> "20</a:t>
              </a:r>
              <a:r>
                <a:rPr lang="en-US" sz="1200" b="0" i="0">
                  <a:latin typeface="Cambria Math" panose="02040503050406030204" pitchFamily="18" charset="0"/>
                  <a:cs typeface="Times New Roman" panose="02020603050405020304" pitchFamily="18" charset="0"/>
                </a:rPr>
                <a:t>" /"2</a:t>
              </a:r>
              <a:r>
                <a:rPr lang="en-US" sz="1200" b="0" i="0">
                  <a:latin typeface="Times New Roman" panose="02020603050405020304" pitchFamily="18" charset="0"/>
                  <a:cs typeface="Times New Roman" panose="02020603050405020304" pitchFamily="18" charset="0"/>
                </a:rPr>
                <a:t>10</a:t>
              </a:r>
              <a:r>
                <a:rPr lang="en-US" sz="1200" b="0" i="0">
                  <a:latin typeface="Cambria Math" panose="02040503050406030204" pitchFamily="18" charset="0"/>
                  <a:cs typeface="Times New Roman" panose="02020603050405020304" pitchFamily="18" charset="0"/>
                </a:rPr>
                <a:t>"  </a:t>
              </a:r>
              <a:r>
                <a:rPr lang="en-US" sz="1200" b="0" i="0">
                  <a:latin typeface="Cambria Math" panose="02040503050406030204" pitchFamily="18" charset="0"/>
                </a:rPr>
                <a:t> (</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rPr>
                <a:t>"</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cs typeface="Times New Roman" panose="02020603050405020304" pitchFamily="18" charset="0"/>
                </a:rPr>
                <a:t>Rp. 89,000,000,000 − Rp. 43,000,000,000"</a:t>
              </a:r>
              <a:r>
                <a:rPr lang="en-US" sz="1200" b="0" i="0">
                  <a:latin typeface="Cambria Math" panose="02040503050406030204" pitchFamily="18" charset="0"/>
                </a:rPr>
                <a:t>)</a:t>
              </a:r>
              <a:endParaRPr lang="en-ID" sz="1200"/>
            </a:p>
          </xdr:txBody>
        </xdr:sp>
      </mc:Fallback>
    </mc:AlternateContent>
    <xdr:clientData/>
  </xdr:twoCellAnchor>
  <xdr:twoCellAnchor>
    <xdr:from>
      <xdr:col>6</xdr:col>
      <xdr:colOff>28574</xdr:colOff>
      <xdr:row>49</xdr:row>
      <xdr:rowOff>102476</xdr:rowOff>
    </xdr:from>
    <xdr:to>
      <xdr:col>8</xdr:col>
      <xdr:colOff>514350</xdr:colOff>
      <xdr:row>50</xdr:row>
      <xdr:rowOff>90323</xdr:rowOff>
    </xdr:to>
    <mc:AlternateContent xmlns:mc="http://schemas.openxmlformats.org/markup-compatibility/2006" xmlns:a14="http://schemas.microsoft.com/office/drawing/2010/main">
      <mc:Choice Requires="a14">
        <xdr:sp macro="" textlink="">
          <xdr:nvSpPr>
            <xdr:cNvPr id="13" name="TextBox 26">
              <a:extLst>
                <a:ext uri="{FF2B5EF4-FFF2-40B4-BE49-F238E27FC236}">
                  <a16:creationId xmlns:a16="http://schemas.microsoft.com/office/drawing/2014/main" id="{00000000-0008-0000-0100-00000D000000}"/>
                </a:ext>
              </a:extLst>
            </xdr:cNvPr>
            <xdr:cNvSpPr txBox="1"/>
          </xdr:nvSpPr>
          <xdr:spPr>
            <a:xfrm>
              <a:off x="6534149" y="9722726"/>
              <a:ext cx="1704976"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1</m:t>
                        </m:r>
                      </m:sub>
                    </m:sSub>
                    <m:r>
                      <a:rPr lang="en-ID" sz="1200" i="1">
                        <a:latin typeface="Cambria Math" panose="02040503050406030204" pitchFamily="18" charset="0"/>
                      </a:rPr>
                      <m:t>=</m:t>
                    </m:r>
                    <m:r>
                      <m:rPr>
                        <m:sty m:val="p"/>
                      </m:rPr>
                      <a:rPr lang="en-US" sz="1200" b="0" i="0">
                        <a:latin typeface="Cambria Math" panose="02040503050406030204" pitchFamily="18" charset="0"/>
                      </a:rPr>
                      <m:t>Rp</m:t>
                    </m:r>
                    <m:r>
                      <a:rPr lang="en-US" sz="1200" b="0" i="0">
                        <a:latin typeface="Cambria Math" panose="02040503050406030204" pitchFamily="18" charset="0"/>
                      </a:rPr>
                      <m:t>. 4,380,952,381</m:t>
                    </m:r>
                  </m:oMath>
                </m:oMathPara>
              </a14:m>
              <a:endParaRPr lang="en-ID" sz="1200"/>
            </a:p>
          </xdr:txBody>
        </xdr:sp>
      </mc:Choice>
      <mc:Fallback xmlns="">
        <xdr:sp macro="" textlink="">
          <xdr:nvSpPr>
            <xdr:cNvPr id="13" name="TextBox 26">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987144A8-7385-4FD5-B022-A98DAEF62595}"/>
                </a:ext>
              </a:extLst>
            </xdr:cNvPr>
            <xdr:cNvSpPr txBox="1"/>
          </xdr:nvSpPr>
          <xdr:spPr>
            <a:xfrm>
              <a:off x="6534149" y="9722726"/>
              <a:ext cx="1704976"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r>
                <a:rPr lang="en-US" sz="1200" b="0" i="0">
                  <a:latin typeface="Cambria Math" panose="02040503050406030204" pitchFamily="18" charset="0"/>
                </a:rPr>
                <a:t>Rp. 4,380,952,381</a:t>
              </a:r>
              <a:endParaRPr lang="en-ID" sz="1200"/>
            </a:p>
          </xdr:txBody>
        </xdr:sp>
      </mc:Fallback>
    </mc:AlternateContent>
    <xdr:clientData/>
  </xdr:twoCellAnchor>
  <xdr:twoCellAnchor>
    <xdr:from>
      <xdr:col>12</xdr:col>
      <xdr:colOff>85724</xdr:colOff>
      <xdr:row>45</xdr:row>
      <xdr:rowOff>57150</xdr:rowOff>
    </xdr:from>
    <xdr:to>
      <xdr:col>14</xdr:col>
      <xdr:colOff>212739</xdr:colOff>
      <xdr:row>47</xdr:row>
      <xdr:rowOff>16037</xdr:rowOff>
    </xdr:to>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8867774" y="6057900"/>
              <a:ext cx="1346215" cy="35893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2</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a:rPr lang="en-US" sz="1200" b="0" i="1">
                            <a:latin typeface="Cambria Math" panose="02040503050406030204" pitchFamily="18" charset="0"/>
                          </a:rPr>
                          <m:t>𝑁</m:t>
                        </m:r>
                        <m:r>
                          <a:rPr lang="en-US" sz="1200" b="0" i="1">
                            <a:latin typeface="Cambria Math" panose="02040503050406030204" pitchFamily="18" charset="0"/>
                          </a:rPr>
                          <m:t>−1</m:t>
                        </m:r>
                      </m:num>
                      <m:den>
                        <m:r>
                          <a:rPr lang="en-US" sz="1200" b="0" i="1">
                            <a:latin typeface="Cambria Math" panose="02040503050406030204" pitchFamily="18" charset="0"/>
                          </a:rPr>
                          <m:t>𝑆</m:t>
                        </m:r>
                      </m:den>
                    </m:f>
                    <m:r>
                      <a:rPr lang="en-US" sz="1200" b="0" i="1">
                        <a:latin typeface="Cambria Math" panose="02040503050406030204" pitchFamily="18" charset="0"/>
                      </a:rPr>
                      <m:t> (</m:t>
                    </m:r>
                    <m:r>
                      <a:rPr lang="en-US" sz="1200" b="0" i="1">
                        <a:latin typeface="Cambria Math" panose="02040503050406030204" pitchFamily="18" charset="0"/>
                      </a:rPr>
                      <m:t>𝐼</m:t>
                    </m:r>
                    <m:r>
                      <a:rPr lang="en-US" sz="1200" b="0" i="1">
                        <a:latin typeface="Cambria Math" panose="02040503050406030204" pitchFamily="18" charset="0"/>
                      </a:rPr>
                      <m:t>−</m:t>
                    </m:r>
                    <m:r>
                      <a:rPr lang="en-US" sz="1200" b="0" i="1">
                        <a:latin typeface="Cambria Math" panose="02040503050406030204" pitchFamily="18" charset="0"/>
                      </a:rPr>
                      <m:t>𝐿</m:t>
                    </m:r>
                    <m:r>
                      <a:rPr lang="en-US" sz="1200" b="0" i="1">
                        <a:latin typeface="Cambria Math" panose="02040503050406030204" pitchFamily="18" charset="0"/>
                      </a:rPr>
                      <m:t>)</m:t>
                    </m:r>
                  </m:oMath>
                </m:oMathPara>
              </a14:m>
              <a:endParaRPr lang="en-ID" sz="1200"/>
            </a:p>
          </xdr:txBody>
        </xdr:sp>
      </mc:Choice>
      <mc:Fallback xmlns="">
        <xdr:sp macro="" textlink="">
          <xdr:nvSpPr>
            <xdr:cNvPr id="14" name="TextBox 13">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75900F6-1EFA-44BE-803B-C2048BFF7B93}"/>
                </a:ext>
              </a:extLst>
            </xdr:cNvPr>
            <xdr:cNvSpPr txBox="1"/>
          </xdr:nvSpPr>
          <xdr:spPr>
            <a:xfrm>
              <a:off x="8867774" y="6057900"/>
              <a:ext cx="1346215" cy="35893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2</a:t>
              </a:r>
              <a:r>
                <a:rPr lang="en-ID" sz="1200" i="0">
                  <a:latin typeface="Cambria Math" panose="02040503050406030204" pitchFamily="18" charset="0"/>
                </a:rPr>
                <a:t>=</a:t>
              </a:r>
              <a:r>
                <a:rPr lang="en-US" sz="1200" b="0" i="0">
                  <a:latin typeface="Cambria Math" panose="02040503050406030204" pitchFamily="18" charset="0"/>
                </a:rPr>
                <a:t>  (𝑁−1)/𝑆  (𝐼−𝐿)</a:t>
              </a:r>
              <a:endParaRPr lang="en-ID" sz="1200"/>
            </a:p>
          </xdr:txBody>
        </xdr:sp>
      </mc:Fallback>
    </mc:AlternateContent>
    <xdr:clientData/>
  </xdr:twoCellAnchor>
  <xdr:twoCellAnchor>
    <xdr:from>
      <xdr:col>12</xdr:col>
      <xdr:colOff>57150</xdr:colOff>
      <xdr:row>47</xdr:row>
      <xdr:rowOff>60762</xdr:rowOff>
    </xdr:from>
    <xdr:to>
      <xdr:col>18</xdr:col>
      <xdr:colOff>95250</xdr:colOff>
      <xdr:row>49</xdr:row>
      <xdr:rowOff>8436</xdr:rowOff>
    </xdr:to>
    <mc:AlternateContent xmlns:mc="http://schemas.openxmlformats.org/markup-compatibility/2006" xmlns:a14="http://schemas.microsoft.com/office/drawing/2010/main">
      <mc:Choice Requires="a14">
        <xdr:sp macro="" textlink="">
          <xdr:nvSpPr>
            <xdr:cNvPr id="15" name="TextBox 13">
              <a:extLst>
                <a:ext uri="{FF2B5EF4-FFF2-40B4-BE49-F238E27FC236}">
                  <a16:creationId xmlns:a16="http://schemas.microsoft.com/office/drawing/2014/main" id="{00000000-0008-0000-0100-00000F000000}"/>
                </a:ext>
              </a:extLst>
            </xdr:cNvPr>
            <xdr:cNvSpPr txBox="1"/>
          </xdr:nvSpPr>
          <xdr:spPr>
            <a:xfrm>
              <a:off x="10220325" y="9280962"/>
              <a:ext cx="3695700" cy="34772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2</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m:rPr>
                            <m:nor/>
                          </m:rPr>
                          <a:rPr lang="en-US" sz="1200" b="0" i="0">
                            <a:latin typeface="Times New Roman" panose="02020603050405020304" pitchFamily="18" charset="0"/>
                            <a:cs typeface="Times New Roman" panose="02020603050405020304" pitchFamily="18" charset="0"/>
                          </a:rPr>
                          <m:t>20 − 1 </m:t>
                        </m:r>
                      </m:num>
                      <m:den>
                        <m:r>
                          <m:rPr>
                            <m:nor/>
                          </m:rPr>
                          <a:rPr lang="en-US" sz="1200" b="0" i="0">
                            <a:latin typeface="Cambria Math" panose="02040503050406030204" pitchFamily="18" charset="0"/>
                            <a:cs typeface="Times New Roman" panose="02020603050405020304" pitchFamily="18" charset="0"/>
                          </a:rPr>
                          <m:t>2</m:t>
                        </m:r>
                        <m:r>
                          <m:rPr>
                            <m:nor/>
                          </m:rPr>
                          <a:rPr lang="en-US" sz="1200" b="0" i="0">
                            <a:latin typeface="Times New Roman" panose="02020603050405020304" pitchFamily="18" charset="0"/>
                            <a:cs typeface="Times New Roman" panose="02020603050405020304" pitchFamily="18" charset="0"/>
                          </a:rPr>
                          <m:t>10</m:t>
                        </m:r>
                      </m:den>
                    </m:f>
                    <m:r>
                      <a:rPr lang="en-US" sz="1200" b="0" i="1">
                        <a:latin typeface="Cambria Math" panose="02040503050406030204" pitchFamily="18" charset="0"/>
                      </a:rPr>
                      <m:t> (</m:t>
                    </m:r>
                    <m:r>
                      <m:rPr>
                        <m:nor/>
                      </m:rPr>
                      <a:rPr lang="en-US" sz="1200" b="0" i="0" kern="1200" baseline="0">
                        <a:solidFill>
                          <a:sysClr val="windowText" lastClr="000000"/>
                        </a:solidFill>
                        <a:effectLst/>
                        <a:latin typeface="Times New Roman" panose="02020603050405020304" pitchFamily="18" charset="0"/>
                        <a:ea typeface=""/>
                        <a:cs typeface="Times New Roman" panose="02020603050405020304" pitchFamily="18" charset="0"/>
                      </a:rPr>
                      <m:t>Rp</m:t>
                    </m:r>
                    <m:r>
                      <m:rPr>
                        <m:nor/>
                      </m:rPr>
                      <a:rPr lang="en-US" sz="1200" b="0" i="0" kern="1200" baseline="0">
                        <a:solidFill>
                          <a:sysClr val="windowText" lastClr="000000"/>
                        </a:solidFill>
                        <a:effectLst/>
                        <a:latin typeface="Times New Roman" panose="02020603050405020304" pitchFamily="18" charset="0"/>
                        <a:ea typeface=""/>
                        <a:cs typeface="Times New Roman" panose="02020603050405020304" pitchFamily="18" charset="0"/>
                      </a:rPr>
                      <m:t>. 89,000,000,000 − </m:t>
                    </m:r>
                    <m:r>
                      <m:rPr>
                        <m:nor/>
                      </m:rPr>
                      <a:rPr lang="en-US" sz="1200" b="0" i="0" kern="1200" baseline="0">
                        <a:solidFill>
                          <a:sysClr val="windowText" lastClr="000000"/>
                        </a:solidFill>
                        <a:effectLst/>
                        <a:latin typeface="Times New Roman" panose="02020603050405020304" pitchFamily="18" charset="0"/>
                        <a:ea typeface=""/>
                        <a:cs typeface="Times New Roman" panose="02020603050405020304" pitchFamily="18" charset="0"/>
                      </a:rPr>
                      <m:t>Rp</m:t>
                    </m:r>
                    <m:r>
                      <m:rPr>
                        <m:nor/>
                      </m:rPr>
                      <a:rPr lang="en-US" sz="1200" b="0" i="0" kern="1200" baseline="0">
                        <a:solidFill>
                          <a:sysClr val="windowText" lastClr="000000"/>
                        </a:solidFill>
                        <a:effectLst/>
                        <a:latin typeface="Times New Roman" panose="02020603050405020304" pitchFamily="18" charset="0"/>
                        <a:ea typeface=""/>
                        <a:cs typeface="Times New Roman" panose="02020603050405020304" pitchFamily="18" charset="0"/>
                      </a:rPr>
                      <m:t>. 43,000,000,000</m:t>
                    </m:r>
                    <m:r>
                      <a:rPr lang="en-US" sz="1200" b="0" i="1">
                        <a:latin typeface="Cambria Math" panose="02040503050406030204" pitchFamily="18" charset="0"/>
                      </a:rPr>
                      <m:t>)</m:t>
                    </m:r>
                  </m:oMath>
                </m:oMathPara>
              </a14:m>
              <a:endParaRPr lang="en-ID" sz="1200"/>
            </a:p>
          </xdr:txBody>
        </xdr:sp>
      </mc:Choice>
      <mc:Fallback xmlns="">
        <xdr:sp macro="" textlink="">
          <xdr:nvSpPr>
            <xdr:cNvPr id="15" name="TextBox 13">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75900F6-1EFA-44BE-803B-C2048BFF7B93}"/>
                </a:ext>
              </a:extLst>
            </xdr:cNvPr>
            <xdr:cNvSpPr txBox="1"/>
          </xdr:nvSpPr>
          <xdr:spPr>
            <a:xfrm>
              <a:off x="10220325" y="9280962"/>
              <a:ext cx="3695700" cy="34772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2</a:t>
              </a:r>
              <a:r>
                <a:rPr lang="en-ID" sz="1200" i="0">
                  <a:latin typeface="Cambria Math" panose="02040503050406030204" pitchFamily="18" charset="0"/>
                </a:rPr>
                <a:t>=</a:t>
              </a:r>
              <a:r>
                <a:rPr lang="en-US" sz="1200" b="0" i="0">
                  <a:latin typeface="Cambria Math" panose="02040503050406030204" pitchFamily="18" charset="0"/>
                </a:rPr>
                <a:t> </a:t>
              </a:r>
              <a:r>
                <a:rPr lang="en-US" sz="1200" b="0" i="0">
                  <a:latin typeface="Times New Roman" panose="02020603050405020304" pitchFamily="18" charset="0"/>
                  <a:cs typeface="Times New Roman" panose="02020603050405020304" pitchFamily="18" charset="0"/>
                </a:rPr>
                <a:t> "20 − 1 </a:t>
              </a:r>
              <a:r>
                <a:rPr lang="en-US" sz="1200" b="0" i="0">
                  <a:latin typeface="Cambria Math" panose="02040503050406030204" pitchFamily="18" charset="0"/>
                  <a:cs typeface="Times New Roman" panose="02020603050405020304" pitchFamily="18" charset="0"/>
                </a:rPr>
                <a:t>" /"2</a:t>
              </a:r>
              <a:r>
                <a:rPr lang="en-US" sz="1200" b="0" i="0">
                  <a:latin typeface="Times New Roman" panose="02020603050405020304" pitchFamily="18" charset="0"/>
                  <a:cs typeface="Times New Roman" panose="02020603050405020304" pitchFamily="18" charset="0"/>
                </a:rPr>
                <a:t>10</a:t>
              </a:r>
              <a:r>
                <a:rPr lang="en-US" sz="1200" b="0" i="0">
                  <a:latin typeface="Cambria Math" panose="02040503050406030204" pitchFamily="18" charset="0"/>
                  <a:cs typeface="Times New Roman" panose="02020603050405020304" pitchFamily="18" charset="0"/>
                </a:rPr>
                <a:t>"  </a:t>
              </a:r>
              <a:r>
                <a:rPr lang="en-US" sz="1200" b="0" i="0">
                  <a:latin typeface="Cambria Math" panose="02040503050406030204" pitchFamily="18" charset="0"/>
                </a:rPr>
                <a:t> (</a:t>
              </a:r>
              <a:r>
                <a:rPr lang="en-US" sz="1200" b="0" i="0" kern="1200" baseline="0">
                  <a:solidFill>
                    <a:sysClr val="windowText" lastClr="000000"/>
                  </a:solidFill>
                  <a:effectLst/>
                  <a:latin typeface="Cambria Math" panose="02040503050406030204" pitchFamily="18" charset="0"/>
                </a:rPr>
                <a:t>"</a:t>
              </a:r>
              <a:r>
                <a:rPr lang="en-US" sz="1200" b="0" i="0" kern="1200" baseline="0">
                  <a:solidFill>
                    <a:sysClr val="windowText" lastClr="000000"/>
                  </a:solidFill>
                  <a:effectLst/>
                  <a:latin typeface="Cambria Math" panose="02040503050406030204" pitchFamily="18" charset="0"/>
                  <a:ea typeface=""/>
                  <a:cs typeface="Times New Roman" panose="02020603050405020304" pitchFamily="18" charset="0"/>
                </a:rPr>
                <a:t>Rp. 89,000,000,000 − Rp. 43,000,000,000"</a:t>
              </a:r>
              <a:r>
                <a:rPr lang="en-US" sz="1200" b="0" i="0">
                  <a:latin typeface="Cambria Math" panose="02040503050406030204" pitchFamily="18" charset="0"/>
                </a:rPr>
                <a:t>)</a:t>
              </a:r>
              <a:endParaRPr lang="en-ID" sz="1200"/>
            </a:p>
          </xdr:txBody>
        </xdr:sp>
      </mc:Fallback>
    </mc:AlternateContent>
    <xdr:clientData/>
  </xdr:twoCellAnchor>
  <xdr:twoCellAnchor>
    <xdr:from>
      <xdr:col>12</xdr:col>
      <xdr:colOff>76199</xdr:colOff>
      <xdr:row>49</xdr:row>
      <xdr:rowOff>109044</xdr:rowOff>
    </xdr:from>
    <xdr:to>
      <xdr:col>14</xdr:col>
      <xdr:colOff>504824</xdr:colOff>
      <xdr:row>50</xdr:row>
      <xdr:rowOff>96891</xdr:rowOff>
    </xdr:to>
    <mc:AlternateContent xmlns:mc="http://schemas.openxmlformats.org/markup-compatibility/2006" xmlns:a14="http://schemas.microsoft.com/office/drawing/2010/main">
      <mc:Choice Requires="a14">
        <xdr:sp macro="" textlink="">
          <xdr:nvSpPr>
            <xdr:cNvPr id="16" name="TextBox 26">
              <a:extLst>
                <a:ext uri="{FF2B5EF4-FFF2-40B4-BE49-F238E27FC236}">
                  <a16:creationId xmlns:a16="http://schemas.microsoft.com/office/drawing/2014/main" id="{00000000-0008-0000-0100-000010000000}"/>
                </a:ext>
              </a:extLst>
            </xdr:cNvPr>
            <xdr:cNvSpPr txBox="1"/>
          </xdr:nvSpPr>
          <xdr:spPr>
            <a:xfrm>
              <a:off x="10239374" y="9729294"/>
              <a:ext cx="1647825"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2</m:t>
                        </m:r>
                      </m:sub>
                    </m:sSub>
                    <m:r>
                      <a:rPr lang="en-ID" sz="120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4,161,904,762</m:t>
                    </m:r>
                  </m:oMath>
                </m:oMathPara>
              </a14:m>
              <a:endParaRPr lang="en-ID" sz="1200"/>
            </a:p>
          </xdr:txBody>
        </xdr:sp>
      </mc:Choice>
      <mc:Fallback xmlns="">
        <xdr:sp macro="" textlink="">
          <xdr:nvSpPr>
            <xdr:cNvPr id="16" name="TextBox 26">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987144A8-7385-4FD5-B022-A98DAEF62595}"/>
                </a:ext>
              </a:extLst>
            </xdr:cNvPr>
            <xdr:cNvSpPr txBox="1"/>
          </xdr:nvSpPr>
          <xdr:spPr>
            <a:xfrm>
              <a:off x="10239374" y="9729294"/>
              <a:ext cx="1647825"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2</a:t>
              </a:r>
              <a:r>
                <a:rPr lang="en-ID" sz="1200" i="0">
                  <a:latin typeface="Cambria Math" panose="02040503050406030204" pitchFamily="18" charset="0"/>
                </a:rPr>
                <a:t>=</a:t>
              </a:r>
              <a:r>
                <a:rPr lang="en-US" sz="1200" b="0" i="0">
                  <a:latin typeface="Cambria Math" panose="02040503050406030204" pitchFamily="18" charset="0"/>
                </a:rPr>
                <a:t>𝑅𝑝. 4,161,904,762</a:t>
              </a:r>
              <a:endParaRPr lang="en-ID" sz="1200"/>
            </a:p>
          </xdr:txBody>
        </xdr:sp>
      </mc:Fallback>
    </mc:AlternateContent>
    <xdr:clientData/>
  </xdr:twoCellAnchor>
  <xdr:twoCellAnchor>
    <xdr:from>
      <xdr:col>19</xdr:col>
      <xdr:colOff>28575</xdr:colOff>
      <xdr:row>45</xdr:row>
      <xdr:rowOff>38100</xdr:rowOff>
    </xdr:from>
    <xdr:to>
      <xdr:col>21</xdr:col>
      <xdr:colOff>241315</xdr:colOff>
      <xdr:row>46</xdr:row>
      <xdr:rowOff>182073</xdr:rowOff>
    </xdr:to>
    <mc:AlternateContent xmlns:mc="http://schemas.openxmlformats.org/markup-compatibility/2006" xmlns:a14="http://schemas.microsoft.com/office/drawing/2010/main">
      <mc:Choice Requires="a14">
        <xdr:sp macro="" textlink="">
          <xdr:nvSpPr>
            <xdr:cNvPr id="17" name="TextBox 13">
              <a:extLst>
                <a:ext uri="{FF2B5EF4-FFF2-40B4-BE49-F238E27FC236}">
                  <a16:creationId xmlns:a16="http://schemas.microsoft.com/office/drawing/2014/main" id="{00000000-0008-0000-0100-000011000000}"/>
                </a:ext>
              </a:extLst>
            </xdr:cNvPr>
            <xdr:cNvSpPr txBox="1"/>
          </xdr:nvSpPr>
          <xdr:spPr>
            <a:xfrm>
              <a:off x="12468225" y="6038850"/>
              <a:ext cx="1431940" cy="343998"/>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3</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a:rPr lang="en-US" sz="1200" b="0" i="1">
                            <a:latin typeface="Cambria Math" panose="02040503050406030204" pitchFamily="18" charset="0"/>
                          </a:rPr>
                          <m:t>𝑁</m:t>
                        </m:r>
                        <m:r>
                          <a:rPr lang="en-US" sz="1200" b="0" i="1">
                            <a:latin typeface="Cambria Math" panose="02040503050406030204" pitchFamily="18" charset="0"/>
                          </a:rPr>
                          <m:t>−2</m:t>
                        </m:r>
                      </m:num>
                      <m:den>
                        <m:r>
                          <a:rPr lang="en-US" sz="1200" b="0" i="1">
                            <a:latin typeface="Cambria Math" panose="02040503050406030204" pitchFamily="18" charset="0"/>
                          </a:rPr>
                          <m:t>𝑆</m:t>
                        </m:r>
                      </m:den>
                    </m:f>
                    <m:r>
                      <a:rPr lang="en-US" sz="1200" b="0" i="1">
                        <a:latin typeface="Cambria Math" panose="02040503050406030204" pitchFamily="18" charset="0"/>
                      </a:rPr>
                      <m:t> (</m:t>
                    </m:r>
                    <m:r>
                      <a:rPr lang="en-US" sz="1200" b="0" i="1">
                        <a:latin typeface="Cambria Math" panose="02040503050406030204" pitchFamily="18" charset="0"/>
                      </a:rPr>
                      <m:t>𝐼</m:t>
                    </m:r>
                    <m:r>
                      <a:rPr lang="en-US" sz="1200" b="0" i="1">
                        <a:latin typeface="Cambria Math" panose="02040503050406030204" pitchFamily="18" charset="0"/>
                      </a:rPr>
                      <m:t>−</m:t>
                    </m:r>
                    <m:r>
                      <a:rPr lang="en-US" sz="1200" b="0" i="1">
                        <a:latin typeface="Cambria Math" panose="02040503050406030204" pitchFamily="18" charset="0"/>
                      </a:rPr>
                      <m:t>𝐿</m:t>
                    </m:r>
                    <m:r>
                      <a:rPr lang="en-US" sz="1200" b="0" i="1">
                        <a:latin typeface="Cambria Math" panose="02040503050406030204" pitchFamily="18" charset="0"/>
                      </a:rPr>
                      <m:t>)</m:t>
                    </m:r>
                  </m:oMath>
                </m:oMathPara>
              </a14:m>
              <a:endParaRPr lang="en-ID" sz="1200"/>
            </a:p>
          </xdr:txBody>
        </xdr:sp>
      </mc:Choice>
      <mc:Fallback xmlns="">
        <xdr:sp macro="" textlink="">
          <xdr:nvSpPr>
            <xdr:cNvPr id="17" name="TextBox 13">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75900F6-1EFA-44BE-803B-C2048BFF7B93}"/>
                </a:ext>
              </a:extLst>
            </xdr:cNvPr>
            <xdr:cNvSpPr txBox="1"/>
          </xdr:nvSpPr>
          <xdr:spPr>
            <a:xfrm>
              <a:off x="12468225" y="6038850"/>
              <a:ext cx="1431940" cy="343998"/>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3</a:t>
              </a:r>
              <a:r>
                <a:rPr lang="en-ID" sz="1200" i="0">
                  <a:latin typeface="Cambria Math" panose="02040503050406030204" pitchFamily="18" charset="0"/>
                </a:rPr>
                <a:t>=</a:t>
              </a:r>
              <a:r>
                <a:rPr lang="en-US" sz="1200" b="0" i="0">
                  <a:latin typeface="Cambria Math" panose="02040503050406030204" pitchFamily="18" charset="0"/>
                </a:rPr>
                <a:t>  (𝑁−2)/𝑆  (𝐼−𝐿)</a:t>
              </a:r>
              <a:endParaRPr lang="en-ID" sz="1200"/>
            </a:p>
          </xdr:txBody>
        </xdr:sp>
      </mc:Fallback>
    </mc:AlternateContent>
    <xdr:clientData/>
  </xdr:twoCellAnchor>
  <xdr:twoCellAnchor>
    <xdr:from>
      <xdr:col>19</xdr:col>
      <xdr:colOff>12987</xdr:colOff>
      <xdr:row>47</xdr:row>
      <xdr:rowOff>70288</xdr:rowOff>
    </xdr:from>
    <xdr:to>
      <xdr:col>25</xdr:col>
      <xdr:colOff>85724</xdr:colOff>
      <xdr:row>49</xdr:row>
      <xdr:rowOff>17962</xdr:rowOff>
    </xdr:to>
    <mc:AlternateContent xmlns:mc="http://schemas.openxmlformats.org/markup-compatibility/2006" xmlns:a14="http://schemas.microsoft.com/office/drawing/2010/main">
      <mc:Choice Requires="a14">
        <xdr:sp macro="" textlink="">
          <xdr:nvSpPr>
            <xdr:cNvPr id="18" name="TextBox 13">
              <a:extLst>
                <a:ext uri="{FF2B5EF4-FFF2-40B4-BE49-F238E27FC236}">
                  <a16:creationId xmlns:a16="http://schemas.microsoft.com/office/drawing/2014/main" id="{00000000-0008-0000-0100-000012000000}"/>
                </a:ext>
              </a:extLst>
            </xdr:cNvPr>
            <xdr:cNvSpPr txBox="1"/>
          </xdr:nvSpPr>
          <xdr:spPr>
            <a:xfrm>
              <a:off x="14443362" y="9290488"/>
              <a:ext cx="3730337" cy="34772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3</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m:rPr>
                            <m:nor/>
                          </m:rPr>
                          <a:rPr lang="en-US" sz="1200" b="0" i="0">
                            <a:latin typeface="Times New Roman" panose="02020603050405020304" pitchFamily="18" charset="0"/>
                            <a:cs typeface="Times New Roman" panose="02020603050405020304" pitchFamily="18" charset="0"/>
                          </a:rPr>
                          <m:t>20 − 2 </m:t>
                        </m:r>
                      </m:num>
                      <m:den>
                        <m:r>
                          <m:rPr>
                            <m:nor/>
                          </m:rPr>
                          <a:rPr lang="en-US" sz="1200" b="0" i="0">
                            <a:latin typeface="Cambria Math" panose="02040503050406030204" pitchFamily="18" charset="0"/>
                            <a:cs typeface="Times New Roman" panose="02020603050405020304" pitchFamily="18" charset="0"/>
                          </a:rPr>
                          <m:t>2</m:t>
                        </m:r>
                        <m:r>
                          <m:rPr>
                            <m:nor/>
                          </m:rPr>
                          <a:rPr lang="en-US" sz="1200" b="0" i="0">
                            <a:latin typeface="Times New Roman" panose="02020603050405020304" pitchFamily="18" charset="0"/>
                            <a:cs typeface="Times New Roman" panose="02020603050405020304" pitchFamily="18" charset="0"/>
                          </a:rPr>
                          <m:t>10</m:t>
                        </m:r>
                      </m:den>
                    </m:f>
                    <m:r>
                      <a:rPr lang="en-US" sz="1200" b="0" i="1">
                        <a:latin typeface="Cambria Math" panose="02040503050406030204" pitchFamily="18" charset="0"/>
                      </a:rPr>
                      <m:t> </m:t>
                    </m:r>
                    <m:r>
                      <a:rPr kumimoji="0" lang="en-US" sz="1200" b="0" i="1" u="none" strike="noStrike" kern="0" cap="none" spc="0" normalizeH="0" baseline="0" noProof="0">
                        <a:ln>
                          <a:noFill/>
                        </a:ln>
                        <a:solidFill>
                          <a:sysClr val="windowText" lastClr="000000"/>
                        </a:solidFill>
                        <a:effectLst/>
                        <a:uLnTx/>
                        <a:uFillTx/>
                        <a:latin typeface="Cambria Math" panose="02040503050406030204" pitchFamily="18" charset="0"/>
                      </a:rPr>
                      <m:t>(</m:t>
                    </m:r>
                    <m:r>
                      <m:rPr>
                        <m:nor/>
                      </m:rPr>
                      <a:rPr lang="en-US" sz="1200" b="0" i="0" kern="1200" baseline="0">
                        <a:solidFill>
                          <a:sysClr val="windowText" lastClr="000000"/>
                        </a:solidFill>
                        <a:effectLst/>
                        <a:latin typeface="Times New Roman" panose="02020603050405020304" pitchFamily="18" charset="0"/>
                        <a:ea typeface=""/>
                        <a:cs typeface="Times New Roman" panose="02020603050405020304" pitchFamily="18" charset="0"/>
                      </a:rPr>
                      <m:t>Rp</m:t>
                    </m:r>
                    <m:r>
                      <m:rPr>
                        <m:nor/>
                      </m:rPr>
                      <a:rPr lang="en-US" sz="1200" b="0" i="0" kern="1200" baseline="0">
                        <a:solidFill>
                          <a:sysClr val="windowText" lastClr="000000"/>
                        </a:solidFill>
                        <a:effectLst/>
                        <a:latin typeface="Times New Roman" panose="02020603050405020304" pitchFamily="18" charset="0"/>
                        <a:ea typeface=""/>
                        <a:cs typeface="Times New Roman" panose="02020603050405020304" pitchFamily="18" charset="0"/>
                      </a:rPr>
                      <m:t>. 89,000,000,000 − </m:t>
                    </m:r>
                    <m:r>
                      <m:rPr>
                        <m:nor/>
                      </m:rPr>
                      <a:rPr lang="en-US" sz="1200" b="0" i="0" kern="1200" baseline="0">
                        <a:solidFill>
                          <a:sysClr val="windowText" lastClr="000000"/>
                        </a:solidFill>
                        <a:effectLst/>
                        <a:latin typeface="Times New Roman" panose="02020603050405020304" pitchFamily="18" charset="0"/>
                        <a:ea typeface=""/>
                        <a:cs typeface="Times New Roman" panose="02020603050405020304" pitchFamily="18" charset="0"/>
                      </a:rPr>
                      <m:t>Rp</m:t>
                    </m:r>
                    <m:r>
                      <m:rPr>
                        <m:nor/>
                      </m:rPr>
                      <a:rPr lang="en-US" sz="1200" b="0" i="0" kern="1200" baseline="0">
                        <a:solidFill>
                          <a:sysClr val="windowText" lastClr="000000"/>
                        </a:solidFill>
                        <a:effectLst/>
                        <a:latin typeface="Times New Roman" panose="02020603050405020304" pitchFamily="18" charset="0"/>
                        <a:ea typeface=""/>
                        <a:cs typeface="Times New Roman" panose="02020603050405020304" pitchFamily="18" charset="0"/>
                      </a:rPr>
                      <m:t>. 43,000,000,000</m:t>
                    </m:r>
                    <m:r>
                      <a:rPr kumimoji="0" lang="en-US" sz="1200" b="0" i="1" u="none" strike="noStrike" kern="0" cap="none" spc="0" normalizeH="0" baseline="0" noProof="0">
                        <a:ln>
                          <a:noFill/>
                        </a:ln>
                        <a:solidFill>
                          <a:sysClr val="windowText" lastClr="000000"/>
                        </a:solidFill>
                        <a:effectLst/>
                        <a:uLnTx/>
                        <a:uFillTx/>
                        <a:latin typeface="Cambria Math" panose="02040503050406030204" pitchFamily="18" charset="0"/>
                      </a:rPr>
                      <m:t>)</m:t>
                    </m:r>
                  </m:oMath>
                </m:oMathPara>
              </a14:m>
              <a:endParaRPr lang="en-ID" sz="1200"/>
            </a:p>
          </xdr:txBody>
        </xdr:sp>
      </mc:Choice>
      <mc:Fallback xmlns="">
        <xdr:sp macro="" textlink="">
          <xdr:nvSpPr>
            <xdr:cNvPr id="18" name="TextBox 13">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75900F6-1EFA-44BE-803B-C2048BFF7B93}"/>
                </a:ext>
              </a:extLst>
            </xdr:cNvPr>
            <xdr:cNvSpPr txBox="1"/>
          </xdr:nvSpPr>
          <xdr:spPr>
            <a:xfrm>
              <a:off x="14443362" y="9290488"/>
              <a:ext cx="3730337" cy="34772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3</a:t>
              </a:r>
              <a:r>
                <a:rPr lang="en-ID" sz="1200" i="0">
                  <a:latin typeface="Cambria Math" panose="02040503050406030204" pitchFamily="18" charset="0"/>
                </a:rPr>
                <a:t>=</a:t>
              </a:r>
              <a:r>
                <a:rPr lang="en-US" sz="1200" b="0" i="0">
                  <a:latin typeface="Cambria Math" panose="02040503050406030204" pitchFamily="18" charset="0"/>
                </a:rPr>
                <a:t> </a:t>
              </a:r>
              <a:r>
                <a:rPr lang="en-US" sz="1200" b="0" i="0">
                  <a:latin typeface="Times New Roman" panose="02020603050405020304" pitchFamily="18" charset="0"/>
                  <a:cs typeface="Times New Roman" panose="02020603050405020304" pitchFamily="18" charset="0"/>
                </a:rPr>
                <a:t> "20 − 2 </a:t>
              </a:r>
              <a:r>
                <a:rPr lang="en-US" sz="1200" b="0" i="0">
                  <a:latin typeface="Cambria Math" panose="02040503050406030204" pitchFamily="18" charset="0"/>
                  <a:cs typeface="Times New Roman" panose="02020603050405020304" pitchFamily="18" charset="0"/>
                </a:rPr>
                <a:t>" /"2</a:t>
              </a:r>
              <a:r>
                <a:rPr lang="en-US" sz="1200" b="0" i="0">
                  <a:latin typeface="Times New Roman" panose="02020603050405020304" pitchFamily="18" charset="0"/>
                  <a:cs typeface="Times New Roman" panose="02020603050405020304" pitchFamily="18" charset="0"/>
                </a:rPr>
                <a:t>10</a:t>
              </a:r>
              <a:r>
                <a:rPr lang="en-US" sz="1200" b="0" i="0">
                  <a:latin typeface="Cambria Math" panose="02040503050406030204" pitchFamily="18" charset="0"/>
                  <a:cs typeface="Times New Roman" panose="02020603050405020304" pitchFamily="18" charset="0"/>
                </a:rPr>
                <a:t>"  </a:t>
              </a:r>
              <a:r>
                <a:rPr lang="en-US" sz="1200" b="0" i="0">
                  <a:latin typeface="Cambria Math" panose="02040503050406030204" pitchFamily="18" charset="0"/>
                </a:rPr>
                <a:t> </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rPr>
                <a:t>(</a:t>
              </a:r>
              <a:r>
                <a:rPr kumimoji="0" lang="en-US" sz="1200" b="0" i="0" u="none" strike="noStrike" kern="1200" cap="none" spc="0" normalizeH="0" baseline="0" noProof="0">
                  <a:ln>
                    <a:noFill/>
                  </a:ln>
                  <a:solidFill>
                    <a:sysClr val="windowText" lastClr="000000"/>
                  </a:solidFill>
                  <a:effectLst/>
                  <a:uLnTx/>
                  <a:uFillTx/>
                  <a:latin typeface="Cambria Math" panose="02040503050406030204" pitchFamily="18" charset="0"/>
                </a:rPr>
                <a:t>"</a:t>
              </a:r>
              <a:r>
                <a:rPr lang="en-US" sz="1200" b="0" i="0" kern="1200" baseline="0">
                  <a:solidFill>
                    <a:sysClr val="windowText" lastClr="000000"/>
                  </a:solidFill>
                  <a:effectLst/>
                  <a:latin typeface="Cambria Math" panose="02040503050406030204" pitchFamily="18" charset="0"/>
                  <a:ea typeface=""/>
                  <a:cs typeface="Times New Roman" panose="02020603050405020304" pitchFamily="18" charset="0"/>
                </a:rPr>
                <a:t>Rp. 89,000,000,000 − Rp. 43,000,000,000</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ea typeface=""/>
                  <a:cs typeface="Times New Roman" panose="02020603050405020304" pitchFamily="18" charset="0"/>
                </a:rPr>
                <a:t>"</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rPr>
                <a:t>)</a:t>
              </a:r>
              <a:endParaRPr lang="en-ID" sz="1200"/>
            </a:p>
          </xdr:txBody>
        </xdr:sp>
      </mc:Fallback>
    </mc:AlternateContent>
    <xdr:clientData/>
  </xdr:twoCellAnchor>
  <xdr:twoCellAnchor>
    <xdr:from>
      <xdr:col>19</xdr:col>
      <xdr:colOff>90927</xdr:colOff>
      <xdr:row>49</xdr:row>
      <xdr:rowOff>118570</xdr:rowOff>
    </xdr:from>
    <xdr:to>
      <xdr:col>21</xdr:col>
      <xdr:colOff>438150</xdr:colOff>
      <xdr:row>50</xdr:row>
      <xdr:rowOff>57150</xdr:rowOff>
    </xdr:to>
    <mc:AlternateContent xmlns:mc="http://schemas.openxmlformats.org/markup-compatibility/2006" xmlns:a14="http://schemas.microsoft.com/office/drawing/2010/main">
      <mc:Choice Requires="a14">
        <xdr:sp macro="" textlink="">
          <xdr:nvSpPr>
            <xdr:cNvPr id="19" name="TextBox 26">
              <a:extLst>
                <a:ext uri="{FF2B5EF4-FFF2-40B4-BE49-F238E27FC236}">
                  <a16:creationId xmlns:a16="http://schemas.microsoft.com/office/drawing/2014/main" id="{00000000-0008-0000-0100-000013000000}"/>
                </a:ext>
              </a:extLst>
            </xdr:cNvPr>
            <xdr:cNvSpPr txBox="1"/>
          </xdr:nvSpPr>
          <xdr:spPr>
            <a:xfrm>
              <a:off x="14521302" y="9738820"/>
              <a:ext cx="1566423" cy="138605"/>
            </a:xfrm>
            <a:prstGeom prst="rect">
              <a:avLst/>
            </a:prstGeom>
            <a:noFill/>
          </xdr:spPr>
          <xdr:txBody>
            <a:bodyPr wrap="square" lIns="0" tIns="0" rIns="0" bIns="0" rtlCol="0">
              <a:no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3</m:t>
                        </m:r>
                      </m:sub>
                    </m:sSub>
                    <m:r>
                      <a:rPr lang="en-ID" sz="120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3,942,857,143</m:t>
                    </m:r>
                  </m:oMath>
                </m:oMathPara>
              </a14:m>
              <a:endParaRPr lang="en-ID" sz="1200"/>
            </a:p>
          </xdr:txBody>
        </xdr:sp>
      </mc:Choice>
      <mc:Fallback xmlns="">
        <xdr:sp macro="" textlink="">
          <xdr:nvSpPr>
            <xdr:cNvPr id="19" name="TextBox 26">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987144A8-7385-4FD5-B022-A98DAEF62595}"/>
                </a:ext>
              </a:extLst>
            </xdr:cNvPr>
            <xdr:cNvSpPr txBox="1"/>
          </xdr:nvSpPr>
          <xdr:spPr>
            <a:xfrm>
              <a:off x="14521302" y="9738820"/>
              <a:ext cx="1566423" cy="138605"/>
            </a:xfrm>
            <a:prstGeom prst="rect">
              <a:avLst/>
            </a:prstGeom>
            <a:noFill/>
          </xdr:spPr>
          <xdr:txBody>
            <a:bodyPr wrap="square" lIns="0" tIns="0" rIns="0" bIns="0" rtlCol="0">
              <a:no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3</a:t>
              </a:r>
              <a:r>
                <a:rPr lang="en-ID" sz="1200" i="0">
                  <a:latin typeface="Cambria Math" panose="02040503050406030204" pitchFamily="18" charset="0"/>
                </a:rPr>
                <a:t>=</a:t>
              </a:r>
              <a:r>
                <a:rPr lang="en-US" sz="1200" b="0" i="0">
                  <a:latin typeface="Cambria Math" panose="02040503050406030204" pitchFamily="18" charset="0"/>
                </a:rPr>
                <a:t>𝑅𝑝. 3,942,857,143</a:t>
              </a:r>
              <a:endParaRPr lang="en-ID" sz="1200"/>
            </a:p>
          </xdr:txBody>
        </xdr:sp>
      </mc:Fallback>
    </mc:AlternateContent>
    <xdr:clientData/>
  </xdr:twoCellAnchor>
  <xdr:twoCellAnchor>
    <xdr:from>
      <xdr:col>5</xdr:col>
      <xdr:colOff>600075</xdr:colOff>
      <xdr:row>52</xdr:row>
      <xdr:rowOff>19050</xdr:rowOff>
    </xdr:from>
    <xdr:to>
      <xdr:col>9</xdr:col>
      <xdr:colOff>600075</xdr:colOff>
      <xdr:row>54</xdr:row>
      <xdr:rowOff>3464</xdr:rowOff>
    </xdr:to>
    <mc:AlternateContent xmlns:mc="http://schemas.openxmlformats.org/markup-compatibility/2006" xmlns:a14="http://schemas.microsoft.com/office/drawing/2010/main">
      <mc:Choice Requires="a14">
        <xdr:sp macro="" textlink="">
          <xdr:nvSpPr>
            <xdr:cNvPr id="20" name="TextBox 29">
              <a:extLst>
                <a:ext uri="{FF2B5EF4-FFF2-40B4-BE49-F238E27FC236}">
                  <a16:creationId xmlns:a16="http://schemas.microsoft.com/office/drawing/2014/main" id="{00000000-0008-0000-0100-000014000000}"/>
                </a:ext>
              </a:extLst>
            </xdr:cNvPr>
            <xdr:cNvSpPr txBox="1"/>
          </xdr:nvSpPr>
          <xdr:spPr>
            <a:xfrm>
              <a:off x="5562600" y="7419975"/>
              <a:ext cx="2600325" cy="38446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𝑛</m:t>
                        </m:r>
                      </m:sub>
                    </m:sSub>
                    <m:r>
                      <a:rPr lang="en-ID" sz="1200" i="1">
                        <a:latin typeface="Cambria Math" panose="02040503050406030204" pitchFamily="18" charset="0"/>
                      </a:rPr>
                      <m:t>=</m:t>
                    </m:r>
                    <m:sSub>
                      <m:sSubPr>
                        <m:ctrlPr>
                          <a:rPr lang="en-ID" sz="1200" i="1">
                            <a:latin typeface="Cambria Math" panose="02040503050406030204" pitchFamily="18" charset="0"/>
                          </a:rPr>
                        </m:ctrlPr>
                      </m:sSubPr>
                      <m:e>
                        <m:r>
                          <a:rPr lang="en-US" sz="1200" b="0" i="1">
                            <a:latin typeface="Cambria Math" panose="02040503050406030204" pitchFamily="18" charset="0"/>
                          </a:rPr>
                          <m:t>𝐼</m:t>
                        </m:r>
                      </m:e>
                      <m:sub>
                        <m:r>
                          <a:rPr lang="en-US" sz="1200" b="0" i="1">
                            <a:latin typeface="Cambria Math" panose="02040503050406030204" pitchFamily="18" charset="0"/>
                          </a:rPr>
                          <m:t>𝑛</m:t>
                        </m:r>
                        <m:r>
                          <a:rPr lang="en-US" sz="1200" b="0" i="1">
                            <a:latin typeface="Cambria Math" panose="02040503050406030204" pitchFamily="18" charset="0"/>
                          </a:rPr>
                          <m:t>−1</m:t>
                        </m:r>
                      </m:sub>
                    </m:sSub>
                    <m:r>
                      <a:rPr lang="en-US" sz="1200" b="0" i="1">
                        <a:latin typeface="Cambria Math" panose="02040503050406030204" pitchFamily="18" charset="0"/>
                      </a:rPr>
                      <m:t> − </m:t>
                    </m:r>
                    <m:f>
                      <m:fPr>
                        <m:ctrlPr>
                          <a:rPr lang="en-US" sz="1200" b="0" i="1">
                            <a:latin typeface="Cambria Math" panose="02040503050406030204" pitchFamily="18" charset="0"/>
                          </a:rPr>
                        </m:ctrlPr>
                      </m:fPr>
                      <m:num>
                        <m:r>
                          <a:rPr lang="en-US" sz="1200" b="0" i="1">
                            <a:latin typeface="Cambria Math" panose="02040503050406030204" pitchFamily="18" charset="0"/>
                          </a:rPr>
                          <m:t>2 (</m:t>
                        </m:r>
                        <m:r>
                          <a:rPr lang="en-US" sz="1200" b="0" i="1">
                            <a:latin typeface="Cambria Math" panose="02040503050406030204" pitchFamily="18" charset="0"/>
                          </a:rPr>
                          <m:t>𝑁</m:t>
                        </m:r>
                        <m:r>
                          <a:rPr lang="en-US" sz="1200" b="0" i="1">
                            <a:latin typeface="Cambria Math" panose="02040503050406030204" pitchFamily="18" charset="0"/>
                          </a:rPr>
                          <m:t>−</m:t>
                        </m:r>
                        <m:r>
                          <a:rPr lang="en-US" sz="1200" b="0" i="1">
                            <a:latin typeface="Cambria Math" panose="02040503050406030204" pitchFamily="18" charset="0"/>
                          </a:rPr>
                          <m:t>𝑛</m:t>
                        </m:r>
                        <m:r>
                          <a:rPr lang="en-US" sz="1200" b="0" i="1">
                            <a:latin typeface="Cambria Math" panose="02040503050406030204" pitchFamily="18" charset="0"/>
                          </a:rPr>
                          <m:t>+1)</m:t>
                        </m:r>
                      </m:num>
                      <m:den>
                        <m:r>
                          <a:rPr lang="en-US" sz="1200" b="0" i="1">
                            <a:latin typeface="Cambria Math" panose="02040503050406030204" pitchFamily="18" charset="0"/>
                          </a:rPr>
                          <m:t>𝑁</m:t>
                        </m:r>
                        <m:r>
                          <a:rPr lang="en-US" sz="1200" b="0" i="1">
                            <a:latin typeface="Cambria Math" panose="02040503050406030204" pitchFamily="18" charset="0"/>
                          </a:rPr>
                          <m:t> (</m:t>
                        </m:r>
                        <m:r>
                          <a:rPr lang="en-US" sz="1200" b="0" i="1">
                            <a:latin typeface="Cambria Math" panose="02040503050406030204" pitchFamily="18" charset="0"/>
                          </a:rPr>
                          <m:t>𝑁</m:t>
                        </m:r>
                        <m:r>
                          <a:rPr lang="en-US" sz="1200" b="0" i="1">
                            <a:latin typeface="Cambria Math" panose="02040503050406030204" pitchFamily="18" charset="0"/>
                          </a:rPr>
                          <m:t>+1)</m:t>
                        </m:r>
                      </m:den>
                    </m:f>
                    <m:r>
                      <a:rPr lang="en-US" sz="1200" b="0" i="1">
                        <a:latin typeface="Cambria Math" panose="02040503050406030204" pitchFamily="18" charset="0"/>
                      </a:rPr>
                      <m:t> </m:t>
                    </m:r>
                    <m:d>
                      <m:dPr>
                        <m:ctrlPr>
                          <a:rPr lang="en-US" sz="1200" b="0" i="1">
                            <a:latin typeface="Cambria Math" panose="02040503050406030204" pitchFamily="18" charset="0"/>
                          </a:rPr>
                        </m:ctrlPr>
                      </m:dPr>
                      <m:e>
                        <m:r>
                          <a:rPr lang="en-US" sz="1200" b="0" i="1">
                            <a:latin typeface="Cambria Math" panose="02040503050406030204" pitchFamily="18" charset="0"/>
                          </a:rPr>
                          <m:t>𝐼</m:t>
                        </m:r>
                        <m:r>
                          <a:rPr lang="en-US" sz="1200" b="0" i="1">
                            <a:latin typeface="Cambria Math" panose="02040503050406030204" pitchFamily="18" charset="0"/>
                          </a:rPr>
                          <m:t> −</m:t>
                        </m:r>
                        <m:r>
                          <a:rPr lang="en-US" sz="1200" b="0" i="1">
                            <a:latin typeface="Cambria Math" panose="02040503050406030204" pitchFamily="18" charset="0"/>
                          </a:rPr>
                          <m:t>𝐿</m:t>
                        </m:r>
                      </m:e>
                    </m:d>
                  </m:oMath>
                </m:oMathPara>
              </a14:m>
              <a:endParaRPr lang="en-ID" sz="1200"/>
            </a:p>
          </xdr:txBody>
        </xdr:sp>
      </mc:Choice>
      <mc:Fallback xmlns="">
        <xdr:sp macro="" textlink="">
          <xdr:nvSpPr>
            <xdr:cNvPr id="20" name="TextBox 29">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1FF284D6-5E2B-4C3B-ABA9-5564F2415E1A}"/>
                </a:ext>
              </a:extLst>
            </xdr:cNvPr>
            <xdr:cNvSpPr txBox="1"/>
          </xdr:nvSpPr>
          <xdr:spPr>
            <a:xfrm>
              <a:off x="5562600" y="7419975"/>
              <a:ext cx="2600325" cy="38446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a:t>
              </a:r>
              <a:r>
                <a:rPr lang="en-ID" sz="1200" b="0" i="0">
                  <a:latin typeface="Cambria Math" panose="02040503050406030204" pitchFamily="18" charset="0"/>
                </a:rPr>
                <a:t>_(</a:t>
              </a:r>
              <a:r>
                <a:rPr lang="en-US" sz="1200" b="0" i="0">
                  <a:latin typeface="Cambria Math" panose="02040503050406030204" pitchFamily="18" charset="0"/>
                </a:rPr>
                <a:t>𝑛−1</a:t>
              </a:r>
              <a:r>
                <a:rPr lang="en-ID" sz="1200" b="0" i="0">
                  <a:latin typeface="Cambria Math" panose="02040503050406030204" pitchFamily="18" charset="0"/>
                </a:rPr>
                <a:t>)</a:t>
              </a:r>
              <a:r>
                <a:rPr lang="en-US" sz="1200" b="0" i="0">
                  <a:latin typeface="Cambria Math" panose="02040503050406030204" pitchFamily="18" charset="0"/>
                </a:rPr>
                <a:t>  −  (2 (𝑁−𝑛+1))/(𝑁 (𝑁+1))  (𝐼 −𝐿)</a:t>
              </a:r>
              <a:endParaRPr lang="en-ID" sz="1200"/>
            </a:p>
          </xdr:txBody>
        </xdr:sp>
      </mc:Fallback>
    </mc:AlternateContent>
    <xdr:clientData/>
  </xdr:twoCellAnchor>
  <xdr:twoCellAnchor>
    <xdr:from>
      <xdr:col>5</xdr:col>
      <xdr:colOff>537883</xdr:colOff>
      <xdr:row>53</xdr:row>
      <xdr:rowOff>197784</xdr:rowOff>
    </xdr:from>
    <xdr:to>
      <xdr:col>15</xdr:col>
      <xdr:colOff>378758</xdr:colOff>
      <xdr:row>55</xdr:row>
      <xdr:rowOff>182198</xdr:rowOff>
    </xdr:to>
    <mc:AlternateContent xmlns:mc="http://schemas.openxmlformats.org/markup-compatibility/2006" xmlns:a14="http://schemas.microsoft.com/office/drawing/2010/main">
      <mc:Choice Requires="a14">
        <xdr:sp macro="" textlink="">
          <xdr:nvSpPr>
            <xdr:cNvPr id="21" name="TextBox 36">
              <a:extLst>
                <a:ext uri="{FF2B5EF4-FFF2-40B4-BE49-F238E27FC236}">
                  <a16:creationId xmlns:a16="http://schemas.microsoft.com/office/drawing/2014/main" id="{00000000-0008-0000-0100-000015000000}"/>
                </a:ext>
              </a:extLst>
            </xdr:cNvPr>
            <xdr:cNvSpPr txBox="1"/>
          </xdr:nvSpPr>
          <xdr:spPr>
            <a:xfrm>
              <a:off x="6432177" y="10708902"/>
              <a:ext cx="5892052" cy="38782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10</m:t>
                        </m:r>
                      </m:sub>
                    </m:sSub>
                    <m:r>
                      <a:rPr lang="en-ID" sz="120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57,457,142,857− </m:t>
                    </m:r>
                    <m:f>
                      <m:fPr>
                        <m:ctrlPr>
                          <a:rPr lang="en-US" sz="1200" b="0" i="1">
                            <a:latin typeface="Cambria Math" panose="02040503050406030204" pitchFamily="18" charset="0"/>
                          </a:rPr>
                        </m:ctrlPr>
                      </m:fPr>
                      <m:num>
                        <m:r>
                          <a:rPr lang="en-US" sz="1200" b="0" i="1">
                            <a:latin typeface="Cambria Math" panose="02040503050406030204" pitchFamily="18" charset="0"/>
                          </a:rPr>
                          <m:t>2 </m:t>
                        </m:r>
                        <m:d>
                          <m:dPr>
                            <m:ctrlPr>
                              <a:rPr lang="en-US" sz="1200" b="0" i="1">
                                <a:latin typeface="Cambria Math" panose="02040503050406030204" pitchFamily="18" charset="0"/>
                              </a:rPr>
                            </m:ctrlPr>
                          </m:dPr>
                          <m:e>
                            <m:r>
                              <a:rPr lang="en-US" sz="1200" b="0" i="1">
                                <a:latin typeface="Cambria Math" panose="02040503050406030204" pitchFamily="18" charset="0"/>
                              </a:rPr>
                              <m:t>20−10+1</m:t>
                            </m:r>
                          </m:e>
                        </m:d>
                      </m:num>
                      <m:den>
                        <m:r>
                          <a:rPr lang="en-US" sz="1200" b="0" i="1">
                            <a:latin typeface="Cambria Math" panose="02040503050406030204" pitchFamily="18" charset="0"/>
                          </a:rPr>
                          <m:t>20 </m:t>
                        </m:r>
                        <m:d>
                          <m:dPr>
                            <m:ctrlPr>
                              <a:rPr lang="en-US" sz="1200" b="0" i="1">
                                <a:latin typeface="Cambria Math" panose="02040503050406030204" pitchFamily="18" charset="0"/>
                              </a:rPr>
                            </m:ctrlPr>
                          </m:dPr>
                          <m:e>
                            <m:r>
                              <a:rPr lang="en-US" sz="1200" b="0" i="1">
                                <a:latin typeface="Cambria Math" panose="02040503050406030204" pitchFamily="18" charset="0"/>
                              </a:rPr>
                              <m:t>20+1</m:t>
                            </m:r>
                          </m:e>
                        </m:d>
                      </m:den>
                    </m:f>
                    <m:r>
                      <a:rPr lang="en-US" sz="1200" b="0" i="1">
                        <a:latin typeface="Cambria Math" panose="02040503050406030204" pitchFamily="18" charset="0"/>
                      </a:rPr>
                      <m:t> </m:t>
                    </m:r>
                    <m:d>
                      <m:dPr>
                        <m:ctrlPr>
                          <a:rPr kumimoji="0" lang="en-US" sz="1200" b="0" i="1" u="none" strike="noStrike" kern="0" cap="none" spc="0" normalizeH="0" baseline="0" noProof="0">
                            <a:ln>
                              <a:noFill/>
                            </a:ln>
                            <a:solidFill>
                              <a:sysClr val="windowText" lastClr="000000"/>
                            </a:solidFill>
                            <a:effectLst/>
                            <a:uLnTx/>
                            <a:uFillTx/>
                            <a:latin typeface="Cambria Math" panose="02040503050406030204" pitchFamily="18" charset="0"/>
                          </a:rPr>
                        </m:ctrlPr>
                      </m:dPr>
                      <m:e>
                        <m:r>
                          <m:rPr>
                            <m:nor/>
                          </m:rPr>
                          <a:rPr lang="en-US" sz="1200" b="0" i="0" kern="1200" baseline="0">
                            <a:solidFill>
                              <a:sysClr val="windowText" lastClr="000000"/>
                            </a:solidFill>
                            <a:effectLst/>
                            <a:latin typeface="Times New Roman" panose="02020603050405020304" pitchFamily="18" charset="0"/>
                            <a:ea typeface=""/>
                            <a:cs typeface="Times New Roman" panose="02020603050405020304" pitchFamily="18" charset="0"/>
                          </a:rPr>
                          <m:t>Rp</m:t>
                        </m:r>
                        <m:r>
                          <m:rPr>
                            <m:nor/>
                          </m:rPr>
                          <a:rPr lang="en-US" sz="1200" b="0" i="0" kern="1200" baseline="0">
                            <a:solidFill>
                              <a:sysClr val="windowText" lastClr="000000"/>
                            </a:solidFill>
                            <a:effectLst/>
                            <a:latin typeface="Times New Roman" panose="02020603050405020304" pitchFamily="18" charset="0"/>
                            <a:ea typeface=""/>
                            <a:cs typeface="Times New Roman" panose="02020603050405020304" pitchFamily="18" charset="0"/>
                          </a:rPr>
                          <m:t>. 89,000,000,000 − </m:t>
                        </m:r>
                        <m:r>
                          <m:rPr>
                            <m:nor/>
                          </m:rPr>
                          <a:rPr lang="en-US" sz="1200" b="0" i="0" kern="1200" baseline="0">
                            <a:solidFill>
                              <a:sysClr val="windowText" lastClr="000000"/>
                            </a:solidFill>
                            <a:effectLst/>
                            <a:latin typeface="Times New Roman" panose="02020603050405020304" pitchFamily="18" charset="0"/>
                            <a:ea typeface=""/>
                            <a:cs typeface="Times New Roman" panose="02020603050405020304" pitchFamily="18" charset="0"/>
                          </a:rPr>
                          <m:t>Rp</m:t>
                        </m:r>
                        <m:r>
                          <m:rPr>
                            <m:nor/>
                          </m:rPr>
                          <a:rPr lang="en-US" sz="1200" b="0" i="0" kern="1200" baseline="0">
                            <a:solidFill>
                              <a:sysClr val="windowText" lastClr="000000"/>
                            </a:solidFill>
                            <a:effectLst/>
                            <a:latin typeface="Times New Roman" panose="02020603050405020304" pitchFamily="18" charset="0"/>
                            <a:ea typeface=""/>
                            <a:cs typeface="Times New Roman" panose="02020603050405020304" pitchFamily="18" charset="0"/>
                          </a:rPr>
                          <m:t>. 43,000,000,000</m:t>
                        </m:r>
                      </m:e>
                    </m:d>
                  </m:oMath>
                </m:oMathPara>
              </a14:m>
              <a:endParaRPr lang="en-ID" sz="1200"/>
            </a:p>
          </xdr:txBody>
        </xdr:sp>
      </mc:Choice>
      <mc:Fallback xmlns="">
        <xdr:sp macro="" textlink="">
          <xdr:nvSpPr>
            <xdr:cNvPr id="21" name="TextBox 36">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A3903AC2-1E3D-4464-A1D2-030A2BF0AA87}"/>
                </a:ext>
              </a:extLst>
            </xdr:cNvPr>
            <xdr:cNvSpPr txBox="1"/>
          </xdr:nvSpPr>
          <xdr:spPr>
            <a:xfrm>
              <a:off x="6432177" y="10708902"/>
              <a:ext cx="5892052" cy="38782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10</a:t>
              </a:r>
              <a:r>
                <a:rPr lang="en-ID" sz="1200" i="0">
                  <a:latin typeface="Cambria Math" panose="02040503050406030204" pitchFamily="18" charset="0"/>
                </a:rPr>
                <a:t>=</a:t>
              </a:r>
              <a:r>
                <a:rPr lang="en-US" sz="1200" b="0" i="0">
                  <a:latin typeface="Cambria Math" panose="02040503050406030204" pitchFamily="18" charset="0"/>
                </a:rPr>
                <a:t>𝑅𝑝. 57,457,142,857−  (2 (20−10+1))/(20 (20+1) )  </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rPr>
                <a:t>(</a:t>
              </a:r>
              <a:r>
                <a:rPr kumimoji="0" lang="en-US" sz="1200" b="0" i="0" u="none" strike="noStrike" kern="1200" cap="none" spc="0" normalizeH="0" baseline="0" noProof="0">
                  <a:ln>
                    <a:noFill/>
                  </a:ln>
                  <a:solidFill>
                    <a:sysClr val="windowText" lastClr="000000"/>
                  </a:solidFill>
                  <a:effectLst/>
                  <a:uLnTx/>
                  <a:uFillTx/>
                  <a:latin typeface="Cambria Math" panose="02040503050406030204" pitchFamily="18" charset="0"/>
                </a:rPr>
                <a:t>"</a:t>
              </a:r>
              <a:r>
                <a:rPr lang="en-US" sz="1200" b="0" i="0" kern="1200" baseline="0">
                  <a:solidFill>
                    <a:sysClr val="windowText" lastClr="000000"/>
                  </a:solidFill>
                  <a:effectLst/>
                  <a:latin typeface="Times New Roman" panose="02020603050405020304" pitchFamily="18" charset="0"/>
                  <a:ea typeface=""/>
                  <a:cs typeface="Times New Roman" panose="02020603050405020304" pitchFamily="18" charset="0"/>
                </a:rPr>
                <a:t>Rp. 89,000,000,000 − Rp. 43,000,000,000</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ea typeface=""/>
                  <a:cs typeface="Times New Roman" panose="02020603050405020304" pitchFamily="18" charset="0"/>
                </a:rPr>
                <a:t>" )</a:t>
              </a:r>
              <a:endParaRPr lang="en-ID" sz="1200"/>
            </a:p>
          </xdr:txBody>
        </xdr:sp>
      </mc:Fallback>
    </mc:AlternateContent>
    <xdr:clientData/>
  </xdr:twoCellAnchor>
  <xdr:twoCellAnchor>
    <xdr:from>
      <xdr:col>5</xdr:col>
      <xdr:colOff>560295</xdr:colOff>
      <xdr:row>56</xdr:row>
      <xdr:rowOff>7844</xdr:rowOff>
    </xdr:from>
    <xdr:to>
      <xdr:col>9</xdr:col>
      <xdr:colOff>47625</xdr:colOff>
      <xdr:row>58</xdr:row>
      <xdr:rowOff>12880</xdr:rowOff>
    </xdr:to>
    <mc:AlternateContent xmlns:mc="http://schemas.openxmlformats.org/markup-compatibility/2006" xmlns:a14="http://schemas.microsoft.com/office/drawing/2010/main">
      <mc:Choice Requires="a14">
        <xdr:sp macro="" textlink="">
          <xdr:nvSpPr>
            <xdr:cNvPr id="22" name="TextBox 19">
              <a:extLst>
                <a:ext uri="{FF2B5EF4-FFF2-40B4-BE49-F238E27FC236}">
                  <a16:creationId xmlns:a16="http://schemas.microsoft.com/office/drawing/2014/main" id="{00000000-0008-0000-0100-000016000000}"/>
                </a:ext>
              </a:extLst>
            </xdr:cNvPr>
            <xdr:cNvSpPr txBox="1"/>
          </xdr:nvSpPr>
          <xdr:spPr>
            <a:xfrm>
              <a:off x="6456270" y="11028269"/>
              <a:ext cx="1925730" cy="405086"/>
            </a:xfrm>
            <a:prstGeom prst="rect">
              <a:avLst/>
            </a:prstGeom>
            <a:noFill/>
          </xdr:spPr>
          <xdr:txBody>
            <a:bodyPr wrap="square" lIns="0" tIns="0" rIns="0" bIns="0" rtlCol="0" anchor="ctr">
              <a:no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10</m:t>
                        </m:r>
                      </m:sub>
                    </m:sSub>
                    <m:r>
                      <a:rPr lang="en-ID" sz="120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55,047,619,048</m:t>
                    </m:r>
                  </m:oMath>
                </m:oMathPara>
              </a14:m>
              <a:endParaRPr lang="en-ID" sz="1200"/>
            </a:p>
          </xdr:txBody>
        </xdr:sp>
      </mc:Choice>
      <mc:Fallback xmlns="">
        <xdr:sp macro="" textlink="">
          <xdr:nvSpPr>
            <xdr:cNvPr id="22" name="TextBox 19">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54375A48-05F1-4EFD-A350-ECC83E7BC526}"/>
                </a:ext>
              </a:extLst>
            </xdr:cNvPr>
            <xdr:cNvSpPr txBox="1"/>
          </xdr:nvSpPr>
          <xdr:spPr>
            <a:xfrm>
              <a:off x="6456270" y="11028269"/>
              <a:ext cx="1925730" cy="405086"/>
            </a:xfrm>
            <a:prstGeom prst="rect">
              <a:avLst/>
            </a:prstGeom>
            <a:noFill/>
          </xdr:spPr>
          <xdr:txBody>
            <a:bodyPr wrap="square" lIns="0" tIns="0" rIns="0" bIns="0" rtlCol="0" anchor="ctr">
              <a:no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10</a:t>
              </a:r>
              <a:r>
                <a:rPr lang="en-ID" sz="1200" i="0">
                  <a:latin typeface="Cambria Math" panose="02040503050406030204" pitchFamily="18" charset="0"/>
                </a:rPr>
                <a:t>=</a:t>
              </a:r>
              <a:r>
                <a:rPr lang="en-US" sz="1200" b="0" i="0">
                  <a:latin typeface="Cambria Math" panose="02040503050406030204" pitchFamily="18" charset="0"/>
                </a:rPr>
                <a:t>𝑅𝑝. 55,047,619,048</a:t>
              </a:r>
              <a:endParaRPr lang="en-ID" sz="1200"/>
            </a:p>
          </xdr:txBody>
        </xdr:sp>
      </mc:Fallback>
    </mc:AlternateContent>
    <xdr:clientData/>
  </xdr:twoCellAnchor>
  <xdr:twoCellAnchor>
    <xdr:from>
      <xdr:col>5</xdr:col>
      <xdr:colOff>523875</xdr:colOff>
      <xdr:row>40</xdr:row>
      <xdr:rowOff>104775</xdr:rowOff>
    </xdr:from>
    <xdr:to>
      <xdr:col>10</xdr:col>
      <xdr:colOff>219075</xdr:colOff>
      <xdr:row>42</xdr:row>
      <xdr:rowOff>55206</xdr:rowOff>
    </xdr:to>
    <mc:AlternateContent xmlns:mc="http://schemas.openxmlformats.org/markup-compatibility/2006" xmlns:a14="http://schemas.microsoft.com/office/drawing/2010/main">
      <mc:Choice Requires="a14">
        <xdr:sp macro="" textlink="">
          <xdr:nvSpPr>
            <xdr:cNvPr id="23" name="TextBox 12">
              <a:extLst>
                <a:ext uri="{FF2B5EF4-FFF2-40B4-BE49-F238E27FC236}">
                  <a16:creationId xmlns:a16="http://schemas.microsoft.com/office/drawing/2014/main" id="{00000000-0008-0000-0100-000017000000}"/>
                </a:ext>
              </a:extLst>
            </xdr:cNvPr>
            <xdr:cNvSpPr txBox="1"/>
          </xdr:nvSpPr>
          <xdr:spPr>
            <a:xfrm>
              <a:off x="6419850" y="7924800"/>
              <a:ext cx="2743200" cy="350481"/>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𝑆</m:t>
                    </m:r>
                    <m:r>
                      <a:rPr lang="en-ID" sz="1200" i="1">
                        <a:latin typeface="Cambria Math" panose="02040503050406030204" pitchFamily="18" charset="0"/>
                      </a:rPr>
                      <m:t>=</m:t>
                    </m:r>
                    <m:f>
                      <m:fPr>
                        <m:ctrlPr>
                          <a:rPr lang="en-US" sz="1200" b="0" i="1">
                            <a:latin typeface="Cambria Math" panose="02040503050406030204" pitchFamily="18" charset="0"/>
                          </a:rPr>
                        </m:ctrlPr>
                      </m:fPr>
                      <m:num>
                        <m:r>
                          <a:rPr lang="en-US" sz="1200" b="0" i="1">
                            <a:latin typeface="Cambria Math" panose="02040503050406030204" pitchFamily="18" charset="0"/>
                          </a:rPr>
                          <m:t>𝑁</m:t>
                        </m:r>
                        <m:r>
                          <a:rPr lang="en-US" sz="1200" b="0" i="1">
                            <a:latin typeface="Cambria Math" panose="02040503050406030204" pitchFamily="18" charset="0"/>
                          </a:rPr>
                          <m:t> (</m:t>
                        </m:r>
                        <m:r>
                          <a:rPr lang="en-US" sz="1200" b="0" i="1">
                            <a:latin typeface="Cambria Math" panose="02040503050406030204" pitchFamily="18" charset="0"/>
                          </a:rPr>
                          <m:t>𝑁</m:t>
                        </m:r>
                        <m:r>
                          <a:rPr lang="en-US" sz="1200" b="0" i="1">
                            <a:latin typeface="Cambria Math" panose="02040503050406030204" pitchFamily="18" charset="0"/>
                          </a:rPr>
                          <m:t>+1)</m:t>
                        </m:r>
                      </m:num>
                      <m:den>
                        <m:r>
                          <a:rPr lang="en-US" sz="1200" b="0" i="1">
                            <a:latin typeface="Cambria Math" panose="02040503050406030204" pitchFamily="18" charset="0"/>
                          </a:rPr>
                          <m:t>2</m:t>
                        </m:r>
                      </m:den>
                    </m:f>
                    <m:r>
                      <a:rPr lang="en-US" sz="1200" b="0" i="1">
                        <a:latin typeface="Cambria Math" panose="02040503050406030204" pitchFamily="18" charset="0"/>
                      </a:rPr>
                      <m:t>=</m:t>
                    </m:r>
                    <m:f>
                      <m:fPr>
                        <m:ctrlPr>
                          <a:rPr lang="en-US" sz="1200" i="1">
                            <a:latin typeface="Cambria Math" panose="02040503050406030204" pitchFamily="18" charset="0"/>
                          </a:rPr>
                        </m:ctrlPr>
                      </m:fPr>
                      <m:num>
                        <m:r>
                          <a:rPr lang="en-US" sz="1200" b="0" i="1">
                            <a:latin typeface="Cambria Math" panose="02040503050406030204" pitchFamily="18" charset="0"/>
                          </a:rPr>
                          <m:t>20</m:t>
                        </m:r>
                        <m:r>
                          <a:rPr lang="en-US" sz="1200" i="1">
                            <a:latin typeface="Cambria Math" panose="02040503050406030204" pitchFamily="18" charset="0"/>
                          </a:rPr>
                          <m:t> (</m:t>
                        </m:r>
                        <m:r>
                          <a:rPr lang="en-US" sz="1200" b="0" i="1">
                            <a:latin typeface="Cambria Math" panose="02040503050406030204" pitchFamily="18" charset="0"/>
                          </a:rPr>
                          <m:t>20</m:t>
                        </m:r>
                        <m:r>
                          <a:rPr lang="en-US" sz="1200" i="1">
                            <a:latin typeface="Cambria Math" panose="02040503050406030204" pitchFamily="18" charset="0"/>
                          </a:rPr>
                          <m:t>+1)</m:t>
                        </m:r>
                      </m:num>
                      <m:den>
                        <m:r>
                          <a:rPr lang="en-US" sz="1200" i="1">
                            <a:latin typeface="Cambria Math" panose="02040503050406030204" pitchFamily="18" charset="0"/>
                          </a:rPr>
                          <m:t>2</m:t>
                        </m:r>
                      </m:den>
                    </m:f>
                    <m:r>
                      <a:rPr lang="en-US" sz="1200" b="0" i="1">
                        <a:latin typeface="Cambria Math" panose="02040503050406030204" pitchFamily="18" charset="0"/>
                      </a:rPr>
                      <m:t>=210</m:t>
                    </m:r>
                  </m:oMath>
                </m:oMathPara>
              </a14:m>
              <a:endParaRPr lang="en-ID" sz="1200"/>
            </a:p>
          </xdr:txBody>
        </xdr:sp>
      </mc:Choice>
      <mc:Fallback xmlns="">
        <xdr:sp macro="" textlink="">
          <xdr:nvSpPr>
            <xdr:cNvPr id="23" name="TextBox 12">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3F6518C9-C57B-45D1-9AB7-FF31517E3794}"/>
                </a:ext>
              </a:extLst>
            </xdr:cNvPr>
            <xdr:cNvSpPr txBox="1"/>
          </xdr:nvSpPr>
          <xdr:spPr>
            <a:xfrm>
              <a:off x="6419850" y="7924800"/>
              <a:ext cx="2743200" cy="350481"/>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𝑆</a:t>
              </a:r>
              <a:r>
                <a:rPr lang="en-ID" sz="1200" i="0">
                  <a:latin typeface="Cambria Math" panose="02040503050406030204" pitchFamily="18" charset="0"/>
                </a:rPr>
                <a:t>=</a:t>
              </a:r>
              <a:r>
                <a:rPr lang="en-US" sz="1200" b="0" i="0">
                  <a:latin typeface="Cambria Math" panose="02040503050406030204" pitchFamily="18" charset="0"/>
                </a:rPr>
                <a:t>(𝑁 (𝑁+1))/2=</a:t>
              </a:r>
              <a:r>
                <a:rPr lang="en-US" sz="1200" i="0">
                  <a:latin typeface="Cambria Math" panose="02040503050406030204" pitchFamily="18" charset="0"/>
                </a:rPr>
                <a:t>(</a:t>
              </a:r>
              <a:r>
                <a:rPr lang="en-US" sz="1200" b="0" i="0">
                  <a:latin typeface="Cambria Math" panose="02040503050406030204" pitchFamily="18" charset="0"/>
                </a:rPr>
                <a:t>20</a:t>
              </a:r>
              <a:r>
                <a:rPr lang="en-US" sz="1200" i="0">
                  <a:latin typeface="Cambria Math" panose="02040503050406030204" pitchFamily="18" charset="0"/>
                </a:rPr>
                <a:t> (</a:t>
              </a:r>
              <a:r>
                <a:rPr lang="en-US" sz="1200" b="0" i="0">
                  <a:latin typeface="Cambria Math" panose="02040503050406030204" pitchFamily="18" charset="0"/>
                </a:rPr>
                <a:t>20</a:t>
              </a:r>
              <a:r>
                <a:rPr lang="en-US" sz="1200" i="0">
                  <a:latin typeface="Cambria Math" panose="02040503050406030204" pitchFamily="18" charset="0"/>
                </a:rPr>
                <a:t>+1))/2</a:t>
              </a:r>
              <a:r>
                <a:rPr lang="en-US" sz="1200" b="0" i="0">
                  <a:latin typeface="Cambria Math" panose="02040503050406030204" pitchFamily="18" charset="0"/>
                </a:rPr>
                <a:t>=210</a:t>
              </a:r>
              <a:endParaRPr lang="en-ID" sz="1200"/>
            </a:p>
          </xdr:txBody>
        </xdr:sp>
      </mc:Fallback>
    </mc:AlternateContent>
    <xdr:clientData/>
  </xdr:twoCellAnchor>
  <xdr:twoCellAnchor>
    <xdr:from>
      <xdr:col>6</xdr:col>
      <xdr:colOff>70179</xdr:colOff>
      <xdr:row>71</xdr:row>
      <xdr:rowOff>9525</xdr:rowOff>
    </xdr:from>
    <xdr:to>
      <xdr:col>8</xdr:col>
      <xdr:colOff>277328</xdr:colOff>
      <xdr:row>72</xdr:row>
      <xdr:rowOff>735</xdr:rowOff>
    </xdr:to>
    <mc:AlternateContent xmlns:mc="http://schemas.openxmlformats.org/markup-compatibility/2006" xmlns:a14="http://schemas.microsoft.com/office/drawing/2010/main">
      <mc:Choice Requires="a14">
        <xdr:sp macro="" textlink="">
          <xdr:nvSpPr>
            <xdr:cNvPr id="25" name="TextBox 38">
              <a:extLst>
                <a:ext uri="{FF2B5EF4-FFF2-40B4-BE49-F238E27FC236}">
                  <a16:creationId xmlns:a16="http://schemas.microsoft.com/office/drawing/2014/main" id="{00000000-0008-0000-0100-000019000000}"/>
                </a:ext>
              </a:extLst>
            </xdr:cNvPr>
            <xdr:cNvSpPr txBox="1"/>
          </xdr:nvSpPr>
          <xdr:spPr>
            <a:xfrm>
              <a:off x="5642304" y="10210800"/>
              <a:ext cx="1426349" cy="19123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𝑛</m:t>
                        </m:r>
                      </m:sub>
                    </m:sSub>
                    <m:r>
                      <a:rPr lang="en-ID" sz="1200" i="1">
                        <a:latin typeface="Cambria Math" panose="02040503050406030204" pitchFamily="18" charset="0"/>
                      </a:rPr>
                      <m:t>=</m:t>
                    </m:r>
                    <m:r>
                      <a:rPr lang="en-US" sz="1200" b="0" i="1">
                        <a:latin typeface="Cambria Math" panose="02040503050406030204" pitchFamily="18" charset="0"/>
                      </a:rPr>
                      <m:t>𝐼</m:t>
                    </m:r>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m:t>
                        </m:r>
                        <m:r>
                          <a:rPr lang="en-US" sz="1200" b="0" i="1">
                            <a:latin typeface="Cambria Math" panose="02040503050406030204" pitchFamily="18" charset="0"/>
                          </a:rPr>
                          <m:t>𝐹</m:t>
                        </m:r>
                        <m:r>
                          <a:rPr lang="en-US" sz="1200" b="0" i="1">
                            <a:latin typeface="Cambria Math" panose="02040503050406030204" pitchFamily="18" charset="0"/>
                          </a:rPr>
                          <m:t>)</m:t>
                        </m:r>
                      </m:e>
                      <m:sup>
                        <m:r>
                          <a:rPr lang="en-US" sz="1200" b="0" i="1">
                            <a:latin typeface="Cambria Math" panose="02040503050406030204" pitchFamily="18" charset="0"/>
                          </a:rPr>
                          <m:t>𝑛</m:t>
                        </m:r>
                        <m:r>
                          <a:rPr lang="en-US" sz="1200" b="0" i="1">
                            <a:latin typeface="Cambria Math" panose="02040503050406030204" pitchFamily="18" charset="0"/>
                          </a:rPr>
                          <m:t>−1</m:t>
                        </m:r>
                      </m:sup>
                    </m:sSup>
                    <m:r>
                      <a:rPr lang="en-US" sz="1200" b="0" i="1">
                        <a:latin typeface="Cambria Math" panose="02040503050406030204" pitchFamily="18" charset="0"/>
                      </a:rPr>
                      <m:t> </m:t>
                    </m:r>
                    <m:r>
                      <a:rPr lang="en-US" sz="1200" b="0" i="1">
                        <a:latin typeface="Cambria Math" panose="02040503050406030204" pitchFamily="18" charset="0"/>
                      </a:rPr>
                      <m:t>𝐹</m:t>
                    </m:r>
                  </m:oMath>
                </m:oMathPara>
              </a14:m>
              <a:endParaRPr lang="en-ID" sz="1200"/>
            </a:p>
          </xdr:txBody>
        </xdr:sp>
      </mc:Choice>
      <mc:Fallback xmlns="">
        <xdr:sp macro="" textlink="">
          <xdr:nvSpPr>
            <xdr:cNvPr id="25" name="TextBox 38">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F2164ADA-1250-4BE1-BF24-FB4A5D912336}"/>
                </a:ext>
              </a:extLst>
            </xdr:cNvPr>
            <xdr:cNvSpPr txBox="1"/>
          </xdr:nvSpPr>
          <xdr:spPr>
            <a:xfrm>
              <a:off x="5642304" y="10210800"/>
              <a:ext cx="1426349" cy="19123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 〖(1−𝐹)〗^(𝑛−1)  𝐹</a:t>
              </a:r>
              <a:endParaRPr lang="en-ID" sz="1200"/>
            </a:p>
          </xdr:txBody>
        </xdr:sp>
      </mc:Fallback>
    </mc:AlternateContent>
    <xdr:clientData/>
  </xdr:twoCellAnchor>
  <xdr:twoCellAnchor>
    <xdr:from>
      <xdr:col>6</xdr:col>
      <xdr:colOff>76200</xdr:colOff>
      <xdr:row>72</xdr:row>
      <xdr:rowOff>16094</xdr:rowOff>
    </xdr:from>
    <xdr:to>
      <xdr:col>11</xdr:col>
      <xdr:colOff>247650</xdr:colOff>
      <xdr:row>73</xdr:row>
      <xdr:rowOff>7019</xdr:rowOff>
    </xdr:to>
    <mc:AlternateContent xmlns:mc="http://schemas.openxmlformats.org/markup-compatibility/2006" xmlns:a14="http://schemas.microsoft.com/office/drawing/2010/main">
      <mc:Choice Requires="a14">
        <xdr:sp macro="" textlink="">
          <xdr:nvSpPr>
            <xdr:cNvPr id="26" name="TextBox 40">
              <a:extLst>
                <a:ext uri="{FF2B5EF4-FFF2-40B4-BE49-F238E27FC236}">
                  <a16:creationId xmlns:a16="http://schemas.microsoft.com/office/drawing/2014/main" id="{00000000-0008-0000-0100-00001A000000}"/>
                </a:ext>
              </a:extLst>
            </xdr:cNvPr>
            <xdr:cNvSpPr txBox="1"/>
          </xdr:nvSpPr>
          <xdr:spPr>
            <a:xfrm>
              <a:off x="6581775" y="13836869"/>
              <a:ext cx="3219450"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1</m:t>
                        </m:r>
                      </m:sub>
                    </m:sSub>
                    <m:r>
                      <a:rPr lang="en-ID" sz="120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89,000,000,000</m:t>
                    </m:r>
                    <m:sSup>
                      <m:sSupPr>
                        <m:ctrlPr>
                          <a:rPr lang="en-US" sz="1200" b="0" i="1">
                            <a:latin typeface="Cambria Math" panose="02040503050406030204" pitchFamily="18" charset="0"/>
                          </a:rPr>
                        </m:ctrlPr>
                      </m:sSupPr>
                      <m:e>
                        <m:r>
                          <a:rPr lang="en-US" sz="1200" b="0" i="1">
                            <a:latin typeface="Cambria Math" panose="02040503050406030204" pitchFamily="18" charset="0"/>
                          </a:rPr>
                          <m:t>(1−0.036)</m:t>
                        </m:r>
                      </m:e>
                      <m:sup>
                        <m:r>
                          <a:rPr lang="en-US" sz="1200" b="0" i="1">
                            <a:latin typeface="Cambria Math" panose="02040503050406030204" pitchFamily="18" charset="0"/>
                          </a:rPr>
                          <m:t>1−1</m:t>
                        </m:r>
                      </m:sup>
                    </m:sSup>
                    <m:r>
                      <a:rPr lang="en-US" sz="1200" b="0" i="1">
                        <a:latin typeface="Cambria Math" panose="02040503050406030204" pitchFamily="18" charset="0"/>
                      </a:rPr>
                      <m:t> </m:t>
                    </m:r>
                    <m:r>
                      <a:rPr lang="en-US" sz="1200" b="0" i="1">
                        <a:latin typeface="Cambria Math" panose="02040503050406030204" pitchFamily="18" charset="0"/>
                        <a:ea typeface="Cambria Math" panose="02040503050406030204" pitchFamily="18" charset="0"/>
                      </a:rPr>
                      <m:t>×</m:t>
                    </m:r>
                    <m:r>
                      <a:rPr lang="en-US" sz="1200" b="0" i="1">
                        <a:latin typeface="Cambria Math" panose="02040503050406030204" pitchFamily="18" charset="0"/>
                      </a:rPr>
                      <m:t>0.036</m:t>
                    </m:r>
                  </m:oMath>
                </m:oMathPara>
              </a14:m>
              <a:endParaRPr lang="en-ID" sz="1200"/>
            </a:p>
          </xdr:txBody>
        </xdr:sp>
      </mc:Choice>
      <mc:Fallback xmlns="">
        <xdr:sp macro="" textlink="">
          <xdr:nvSpPr>
            <xdr:cNvPr id="26" name="TextBox 40">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72B6E405-79CD-477B-B301-307FC5C874C8}"/>
                </a:ext>
              </a:extLst>
            </xdr:cNvPr>
            <xdr:cNvSpPr txBox="1"/>
          </xdr:nvSpPr>
          <xdr:spPr>
            <a:xfrm>
              <a:off x="6581775" y="13836869"/>
              <a:ext cx="3219450"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r>
                <a:rPr lang="en-US" sz="1200" b="0" i="0">
                  <a:latin typeface="Cambria Math" panose="02040503050406030204" pitchFamily="18" charset="0"/>
                </a:rPr>
                <a:t>𝑅𝑝. 89,000,000,000〖(1−0.036)〗^(1−1)  </a:t>
              </a:r>
              <a:r>
                <a:rPr lang="en-US" sz="1200" b="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rPr>
                <a:t>0.036</a:t>
              </a:r>
              <a:endParaRPr lang="en-ID" sz="1200"/>
            </a:p>
          </xdr:txBody>
        </xdr:sp>
      </mc:Fallback>
    </mc:AlternateContent>
    <xdr:clientData/>
  </xdr:twoCellAnchor>
  <xdr:twoCellAnchor>
    <xdr:from>
      <xdr:col>6</xdr:col>
      <xdr:colOff>9524</xdr:colOff>
      <xdr:row>73</xdr:row>
      <xdr:rowOff>38757</xdr:rowOff>
    </xdr:from>
    <xdr:to>
      <xdr:col>8</xdr:col>
      <xdr:colOff>600075</xdr:colOff>
      <xdr:row>74</xdr:row>
      <xdr:rowOff>26604</xdr:rowOff>
    </xdr:to>
    <mc:AlternateContent xmlns:mc="http://schemas.openxmlformats.org/markup-compatibility/2006" xmlns:a14="http://schemas.microsoft.com/office/drawing/2010/main">
      <mc:Choice Requires="a14">
        <xdr:sp macro="" textlink="">
          <xdr:nvSpPr>
            <xdr:cNvPr id="27" name="TextBox 41">
              <a:extLst>
                <a:ext uri="{FF2B5EF4-FFF2-40B4-BE49-F238E27FC236}">
                  <a16:creationId xmlns:a16="http://schemas.microsoft.com/office/drawing/2014/main" id="{00000000-0008-0000-0100-00001B000000}"/>
                </a:ext>
              </a:extLst>
            </xdr:cNvPr>
            <xdr:cNvSpPr txBox="1"/>
          </xdr:nvSpPr>
          <xdr:spPr>
            <a:xfrm>
              <a:off x="6515099" y="14059557"/>
              <a:ext cx="1809751"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1</m:t>
                        </m:r>
                      </m:sub>
                    </m:sSub>
                    <m:r>
                      <a:rPr lang="en-ID" sz="120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3,178,929,177 </m:t>
                    </m:r>
                  </m:oMath>
                </m:oMathPara>
              </a14:m>
              <a:endParaRPr lang="en-ID" sz="1200"/>
            </a:p>
          </xdr:txBody>
        </xdr:sp>
      </mc:Choice>
      <mc:Fallback xmlns="">
        <xdr:sp macro="" textlink="">
          <xdr:nvSpPr>
            <xdr:cNvPr id="27" name="TextBox 41">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A492A9A3-67B1-4811-A25E-79FB84334AFB}"/>
                </a:ext>
              </a:extLst>
            </xdr:cNvPr>
            <xdr:cNvSpPr txBox="1"/>
          </xdr:nvSpPr>
          <xdr:spPr>
            <a:xfrm>
              <a:off x="6515099" y="14059557"/>
              <a:ext cx="1809751"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r>
                <a:rPr lang="en-US" sz="1200" b="0" i="0">
                  <a:latin typeface="Cambria Math" panose="02040503050406030204" pitchFamily="18" charset="0"/>
                </a:rPr>
                <a:t>𝑅𝑝. 3,178,929,177 </a:t>
              </a:r>
              <a:endParaRPr lang="en-ID" sz="1200"/>
            </a:p>
          </xdr:txBody>
        </xdr:sp>
      </mc:Fallback>
    </mc:AlternateContent>
    <xdr:clientData/>
  </xdr:twoCellAnchor>
  <xdr:twoCellAnchor>
    <xdr:from>
      <xdr:col>12</xdr:col>
      <xdr:colOff>32080</xdr:colOff>
      <xdr:row>71</xdr:row>
      <xdr:rowOff>0</xdr:rowOff>
    </xdr:from>
    <xdr:to>
      <xdr:col>14</xdr:col>
      <xdr:colOff>239229</xdr:colOff>
      <xdr:row>71</xdr:row>
      <xdr:rowOff>191235</xdr:rowOff>
    </xdr:to>
    <mc:AlternateContent xmlns:mc="http://schemas.openxmlformats.org/markup-compatibility/2006" xmlns:a14="http://schemas.microsoft.com/office/drawing/2010/main">
      <mc:Choice Requires="a14">
        <xdr:sp macro="" textlink="">
          <xdr:nvSpPr>
            <xdr:cNvPr id="28" name="TextBox 38">
              <a:extLst>
                <a:ext uri="{FF2B5EF4-FFF2-40B4-BE49-F238E27FC236}">
                  <a16:creationId xmlns:a16="http://schemas.microsoft.com/office/drawing/2014/main" id="{00000000-0008-0000-0100-00001C000000}"/>
                </a:ext>
              </a:extLst>
            </xdr:cNvPr>
            <xdr:cNvSpPr txBox="1"/>
          </xdr:nvSpPr>
          <xdr:spPr>
            <a:xfrm>
              <a:off x="8814130" y="10201275"/>
              <a:ext cx="1426349" cy="19123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𝑛</m:t>
                        </m:r>
                      </m:sub>
                    </m:sSub>
                    <m:r>
                      <a:rPr lang="en-ID" sz="1200" i="1">
                        <a:latin typeface="Cambria Math" panose="02040503050406030204" pitchFamily="18" charset="0"/>
                      </a:rPr>
                      <m:t>=</m:t>
                    </m:r>
                    <m:r>
                      <a:rPr lang="en-US" sz="1200" b="0" i="1">
                        <a:latin typeface="Cambria Math" panose="02040503050406030204" pitchFamily="18" charset="0"/>
                      </a:rPr>
                      <m:t>𝐼</m:t>
                    </m:r>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m:t>
                        </m:r>
                        <m:r>
                          <a:rPr lang="en-US" sz="1200" b="0" i="1">
                            <a:latin typeface="Cambria Math" panose="02040503050406030204" pitchFamily="18" charset="0"/>
                          </a:rPr>
                          <m:t>𝐹</m:t>
                        </m:r>
                        <m:r>
                          <a:rPr lang="en-US" sz="1200" b="0" i="1">
                            <a:latin typeface="Cambria Math" panose="02040503050406030204" pitchFamily="18" charset="0"/>
                          </a:rPr>
                          <m:t>)</m:t>
                        </m:r>
                      </m:e>
                      <m:sup>
                        <m:r>
                          <a:rPr lang="en-US" sz="1200" b="0" i="1">
                            <a:latin typeface="Cambria Math" panose="02040503050406030204" pitchFamily="18" charset="0"/>
                          </a:rPr>
                          <m:t>𝑛</m:t>
                        </m:r>
                        <m:r>
                          <a:rPr lang="en-US" sz="1200" b="0" i="1">
                            <a:latin typeface="Cambria Math" panose="02040503050406030204" pitchFamily="18" charset="0"/>
                          </a:rPr>
                          <m:t>−1</m:t>
                        </m:r>
                      </m:sup>
                    </m:sSup>
                    <m:r>
                      <a:rPr lang="en-US" sz="1200" b="0" i="1">
                        <a:latin typeface="Cambria Math" panose="02040503050406030204" pitchFamily="18" charset="0"/>
                      </a:rPr>
                      <m:t> </m:t>
                    </m:r>
                    <m:r>
                      <a:rPr lang="en-US" sz="1200" b="0" i="1">
                        <a:latin typeface="Cambria Math" panose="02040503050406030204" pitchFamily="18" charset="0"/>
                      </a:rPr>
                      <m:t>𝐹</m:t>
                    </m:r>
                  </m:oMath>
                </m:oMathPara>
              </a14:m>
              <a:endParaRPr lang="en-ID" sz="1200"/>
            </a:p>
          </xdr:txBody>
        </xdr:sp>
      </mc:Choice>
      <mc:Fallback xmlns="">
        <xdr:sp macro="" textlink="">
          <xdr:nvSpPr>
            <xdr:cNvPr id="28" name="TextBox 38">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F2164ADA-1250-4BE1-BF24-FB4A5D912336}"/>
                </a:ext>
              </a:extLst>
            </xdr:cNvPr>
            <xdr:cNvSpPr txBox="1"/>
          </xdr:nvSpPr>
          <xdr:spPr>
            <a:xfrm>
              <a:off x="8814130" y="10201275"/>
              <a:ext cx="1426349" cy="19123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 〖(1−𝐹)〗^(𝑛−1)  𝐹</a:t>
              </a:r>
              <a:endParaRPr lang="en-ID" sz="1200"/>
            </a:p>
          </xdr:txBody>
        </xdr:sp>
      </mc:Fallback>
    </mc:AlternateContent>
    <xdr:clientData/>
  </xdr:twoCellAnchor>
  <xdr:twoCellAnchor>
    <xdr:from>
      <xdr:col>12</xdr:col>
      <xdr:colOff>19050</xdr:colOff>
      <xdr:row>73</xdr:row>
      <xdr:rowOff>19706</xdr:rowOff>
    </xdr:from>
    <xdr:to>
      <xdr:col>14</xdr:col>
      <xdr:colOff>542925</xdr:colOff>
      <xdr:row>74</xdr:row>
      <xdr:rowOff>9524</xdr:rowOff>
    </xdr:to>
    <mc:AlternateContent xmlns:mc="http://schemas.openxmlformats.org/markup-compatibility/2006" xmlns:a14="http://schemas.microsoft.com/office/drawing/2010/main">
      <mc:Choice Requires="a14">
        <xdr:sp macro="" textlink="">
          <xdr:nvSpPr>
            <xdr:cNvPr id="30" name="TextBox 41">
              <a:extLst>
                <a:ext uri="{FF2B5EF4-FFF2-40B4-BE49-F238E27FC236}">
                  <a16:creationId xmlns:a16="http://schemas.microsoft.com/office/drawing/2014/main" id="{00000000-0008-0000-0100-00001E000000}"/>
                </a:ext>
              </a:extLst>
            </xdr:cNvPr>
            <xdr:cNvSpPr txBox="1"/>
          </xdr:nvSpPr>
          <xdr:spPr>
            <a:xfrm>
              <a:off x="10182225" y="14040506"/>
              <a:ext cx="1743075" cy="189843"/>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2</m:t>
                        </m:r>
                      </m:sub>
                    </m:sSub>
                    <m:r>
                      <a:rPr lang="en-ID" sz="120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3,065,383,214 </m:t>
                    </m:r>
                  </m:oMath>
                </m:oMathPara>
              </a14:m>
              <a:endParaRPr lang="en-ID" sz="1200"/>
            </a:p>
          </xdr:txBody>
        </xdr:sp>
      </mc:Choice>
      <mc:Fallback xmlns="">
        <xdr:sp macro="" textlink="">
          <xdr:nvSpPr>
            <xdr:cNvPr id="30" name="TextBox 41">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A492A9A3-67B1-4811-A25E-79FB84334AFB}"/>
                </a:ext>
              </a:extLst>
            </xdr:cNvPr>
            <xdr:cNvSpPr txBox="1"/>
          </xdr:nvSpPr>
          <xdr:spPr>
            <a:xfrm>
              <a:off x="10182225" y="14040506"/>
              <a:ext cx="1743075" cy="189843"/>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2</a:t>
              </a:r>
              <a:r>
                <a:rPr lang="en-ID" sz="1200" i="0">
                  <a:latin typeface="Cambria Math" panose="02040503050406030204" pitchFamily="18" charset="0"/>
                </a:rPr>
                <a:t>=</a:t>
              </a:r>
              <a:r>
                <a:rPr lang="en-US" sz="1200" b="0" i="0">
                  <a:latin typeface="Cambria Math" panose="02040503050406030204" pitchFamily="18" charset="0"/>
                </a:rPr>
                <a:t>𝑅𝑝. 3,065,383,214 </a:t>
              </a:r>
              <a:endParaRPr lang="en-ID" sz="1200"/>
            </a:p>
          </xdr:txBody>
        </xdr:sp>
      </mc:Fallback>
    </mc:AlternateContent>
    <xdr:clientData/>
  </xdr:twoCellAnchor>
  <xdr:twoCellAnchor>
    <xdr:from>
      <xdr:col>18</xdr:col>
      <xdr:colOff>51130</xdr:colOff>
      <xdr:row>71</xdr:row>
      <xdr:rowOff>0</xdr:rowOff>
    </xdr:from>
    <xdr:to>
      <xdr:col>20</xdr:col>
      <xdr:colOff>258279</xdr:colOff>
      <xdr:row>71</xdr:row>
      <xdr:rowOff>191235</xdr:rowOff>
    </xdr:to>
    <mc:AlternateContent xmlns:mc="http://schemas.openxmlformats.org/markup-compatibility/2006" xmlns:a14="http://schemas.microsoft.com/office/drawing/2010/main">
      <mc:Choice Requires="a14">
        <xdr:sp macro="" textlink="">
          <xdr:nvSpPr>
            <xdr:cNvPr id="31" name="TextBox 38">
              <a:extLst>
                <a:ext uri="{FF2B5EF4-FFF2-40B4-BE49-F238E27FC236}">
                  <a16:creationId xmlns:a16="http://schemas.microsoft.com/office/drawing/2014/main" id="{00000000-0008-0000-0100-00001F000000}"/>
                </a:ext>
              </a:extLst>
            </xdr:cNvPr>
            <xdr:cNvSpPr txBox="1"/>
          </xdr:nvSpPr>
          <xdr:spPr>
            <a:xfrm>
              <a:off x="11881180" y="10201275"/>
              <a:ext cx="1426349" cy="19123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𝑛</m:t>
                        </m:r>
                      </m:sub>
                    </m:sSub>
                    <m:r>
                      <a:rPr lang="en-ID" sz="1200" i="1">
                        <a:latin typeface="Cambria Math" panose="02040503050406030204" pitchFamily="18" charset="0"/>
                      </a:rPr>
                      <m:t>=</m:t>
                    </m:r>
                    <m:r>
                      <a:rPr lang="en-US" sz="1200" b="0" i="1">
                        <a:latin typeface="Cambria Math" panose="02040503050406030204" pitchFamily="18" charset="0"/>
                      </a:rPr>
                      <m:t>𝐼</m:t>
                    </m:r>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m:t>
                        </m:r>
                        <m:r>
                          <a:rPr lang="en-US" sz="1200" b="0" i="1">
                            <a:latin typeface="Cambria Math" panose="02040503050406030204" pitchFamily="18" charset="0"/>
                          </a:rPr>
                          <m:t>𝐹</m:t>
                        </m:r>
                        <m:r>
                          <a:rPr lang="en-US" sz="1200" b="0" i="1">
                            <a:latin typeface="Cambria Math" panose="02040503050406030204" pitchFamily="18" charset="0"/>
                          </a:rPr>
                          <m:t>)</m:t>
                        </m:r>
                      </m:e>
                      <m:sup>
                        <m:r>
                          <a:rPr lang="en-US" sz="1200" b="0" i="1">
                            <a:latin typeface="Cambria Math" panose="02040503050406030204" pitchFamily="18" charset="0"/>
                          </a:rPr>
                          <m:t>𝑛</m:t>
                        </m:r>
                        <m:r>
                          <a:rPr lang="en-US" sz="1200" b="0" i="1">
                            <a:latin typeface="Cambria Math" panose="02040503050406030204" pitchFamily="18" charset="0"/>
                          </a:rPr>
                          <m:t>−1</m:t>
                        </m:r>
                      </m:sup>
                    </m:sSup>
                    <m:r>
                      <a:rPr lang="en-US" sz="1200" b="0" i="1">
                        <a:latin typeface="Cambria Math" panose="02040503050406030204" pitchFamily="18" charset="0"/>
                      </a:rPr>
                      <m:t> </m:t>
                    </m:r>
                    <m:r>
                      <a:rPr lang="en-US" sz="1200" b="0" i="1">
                        <a:latin typeface="Cambria Math" panose="02040503050406030204" pitchFamily="18" charset="0"/>
                      </a:rPr>
                      <m:t>𝐹</m:t>
                    </m:r>
                  </m:oMath>
                </m:oMathPara>
              </a14:m>
              <a:endParaRPr lang="en-ID" sz="1200"/>
            </a:p>
          </xdr:txBody>
        </xdr:sp>
      </mc:Choice>
      <mc:Fallback xmlns="">
        <xdr:sp macro="" textlink="">
          <xdr:nvSpPr>
            <xdr:cNvPr id="31" name="TextBox 38">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F2164ADA-1250-4BE1-BF24-FB4A5D912336}"/>
                </a:ext>
              </a:extLst>
            </xdr:cNvPr>
            <xdr:cNvSpPr txBox="1"/>
          </xdr:nvSpPr>
          <xdr:spPr>
            <a:xfrm>
              <a:off x="11881180" y="10201275"/>
              <a:ext cx="1426349" cy="19123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 〖(1−𝐹)〗^(𝑛−1)  𝐹</a:t>
              </a:r>
              <a:endParaRPr lang="en-ID" sz="1200"/>
            </a:p>
          </xdr:txBody>
        </xdr:sp>
      </mc:Fallback>
    </mc:AlternateContent>
    <xdr:clientData/>
  </xdr:twoCellAnchor>
  <xdr:twoCellAnchor>
    <xdr:from>
      <xdr:col>18</xdr:col>
      <xdr:colOff>28575</xdr:colOff>
      <xdr:row>73</xdr:row>
      <xdr:rowOff>19706</xdr:rowOff>
    </xdr:from>
    <xdr:to>
      <xdr:col>20</xdr:col>
      <xdr:colOff>552450</xdr:colOff>
      <xdr:row>74</xdr:row>
      <xdr:rowOff>9524</xdr:rowOff>
    </xdr:to>
    <mc:AlternateContent xmlns:mc="http://schemas.openxmlformats.org/markup-compatibility/2006" xmlns:a14="http://schemas.microsoft.com/office/drawing/2010/main">
      <mc:Choice Requires="a14">
        <xdr:sp macro="" textlink="">
          <xdr:nvSpPr>
            <xdr:cNvPr id="33" name="TextBox 41">
              <a:extLst>
                <a:ext uri="{FF2B5EF4-FFF2-40B4-BE49-F238E27FC236}">
                  <a16:creationId xmlns:a16="http://schemas.microsoft.com/office/drawing/2014/main" id="{00000000-0008-0000-0100-000021000000}"/>
                </a:ext>
              </a:extLst>
            </xdr:cNvPr>
            <xdr:cNvSpPr txBox="1"/>
          </xdr:nvSpPr>
          <xdr:spPr>
            <a:xfrm>
              <a:off x="13849350" y="14040506"/>
              <a:ext cx="1743075" cy="189843"/>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3</m:t>
                        </m:r>
                      </m:sub>
                    </m:sSub>
                    <m:r>
                      <a:rPr lang="en-ID" sz="120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2,955,892,920 </m:t>
                    </m:r>
                  </m:oMath>
                </m:oMathPara>
              </a14:m>
              <a:endParaRPr lang="en-ID" sz="1200"/>
            </a:p>
          </xdr:txBody>
        </xdr:sp>
      </mc:Choice>
      <mc:Fallback xmlns="">
        <xdr:sp macro="" textlink="">
          <xdr:nvSpPr>
            <xdr:cNvPr id="33" name="TextBox 41">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A492A9A3-67B1-4811-A25E-79FB84334AFB}"/>
                </a:ext>
              </a:extLst>
            </xdr:cNvPr>
            <xdr:cNvSpPr txBox="1"/>
          </xdr:nvSpPr>
          <xdr:spPr>
            <a:xfrm>
              <a:off x="13849350" y="14040506"/>
              <a:ext cx="1743075" cy="189843"/>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3</a:t>
              </a:r>
              <a:r>
                <a:rPr lang="en-ID" sz="1200" i="0">
                  <a:latin typeface="Cambria Math" panose="02040503050406030204" pitchFamily="18" charset="0"/>
                </a:rPr>
                <a:t>=</a:t>
              </a:r>
              <a:r>
                <a:rPr lang="en-US" sz="1200" b="0" i="0">
                  <a:latin typeface="Cambria Math" panose="02040503050406030204" pitchFamily="18" charset="0"/>
                </a:rPr>
                <a:t>𝑅𝑝. 2,955,892,920 </a:t>
              </a:r>
              <a:endParaRPr lang="en-ID" sz="1200"/>
            </a:p>
          </xdr:txBody>
        </xdr:sp>
      </mc:Fallback>
    </mc:AlternateContent>
    <xdr:clientData/>
  </xdr:twoCellAnchor>
  <xdr:twoCellAnchor>
    <xdr:from>
      <xdr:col>6</xdr:col>
      <xdr:colOff>15438</xdr:colOff>
      <xdr:row>76</xdr:row>
      <xdr:rowOff>28575</xdr:rowOff>
    </xdr:from>
    <xdr:to>
      <xdr:col>8</xdr:col>
      <xdr:colOff>314326</xdr:colOff>
      <xdr:row>77</xdr:row>
      <xdr:rowOff>16422</xdr:rowOff>
    </xdr:to>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00000000-0008-0000-0100-000022000000}"/>
                </a:ext>
              </a:extLst>
            </xdr:cNvPr>
            <xdr:cNvSpPr txBox="1"/>
          </xdr:nvSpPr>
          <xdr:spPr>
            <a:xfrm>
              <a:off x="5587563" y="11029950"/>
              <a:ext cx="1518088"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𝑛</m:t>
                        </m:r>
                      </m:sub>
                    </m:sSub>
                    <m:r>
                      <a:rPr lang="en-ID" sz="1200" i="1">
                        <a:latin typeface="Cambria Math" panose="02040503050406030204" pitchFamily="18" charset="0"/>
                      </a:rPr>
                      <m:t>=</m:t>
                    </m:r>
                    <m:sSub>
                      <m:sSubPr>
                        <m:ctrlPr>
                          <a:rPr lang="en-ID" sz="1200" i="1">
                            <a:latin typeface="Cambria Math" panose="02040503050406030204" pitchFamily="18" charset="0"/>
                          </a:rPr>
                        </m:ctrlPr>
                      </m:sSubPr>
                      <m:e>
                        <m:r>
                          <a:rPr lang="en-US" sz="1200" b="0" i="1">
                            <a:latin typeface="Cambria Math" panose="02040503050406030204" pitchFamily="18" charset="0"/>
                          </a:rPr>
                          <m:t>𝐼</m:t>
                        </m:r>
                      </m:e>
                      <m:sub>
                        <m:r>
                          <a:rPr lang="en-US" sz="1200" b="0" i="1">
                            <a:latin typeface="Cambria Math" panose="02040503050406030204" pitchFamily="18" charset="0"/>
                          </a:rPr>
                          <m:t>𝑛</m:t>
                        </m:r>
                        <m:r>
                          <a:rPr lang="en-US" sz="1200" b="0" i="1">
                            <a:latin typeface="Cambria Math" panose="02040503050406030204" pitchFamily="18" charset="0"/>
                          </a:rPr>
                          <m:t>−1</m:t>
                        </m:r>
                      </m:sub>
                    </m:sSub>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m:t>
                        </m:r>
                        <m:r>
                          <a:rPr lang="en-US" sz="1200" b="0" i="1">
                            <a:latin typeface="Cambria Math" panose="02040503050406030204" pitchFamily="18" charset="0"/>
                          </a:rPr>
                          <m:t>𝐹</m:t>
                        </m:r>
                        <m:r>
                          <a:rPr lang="en-US" sz="1200" b="0" i="1">
                            <a:latin typeface="Cambria Math" panose="02040503050406030204" pitchFamily="18" charset="0"/>
                          </a:rPr>
                          <m:t>)</m:t>
                        </m:r>
                      </m:e>
                      <m:sup>
                        <m:r>
                          <a:rPr lang="en-US" sz="1200" b="0" i="1">
                            <a:latin typeface="Cambria Math" panose="02040503050406030204" pitchFamily="18" charset="0"/>
                          </a:rPr>
                          <m:t>𝑛</m:t>
                        </m:r>
                      </m:sup>
                    </m:sSup>
                  </m:oMath>
                </m:oMathPara>
              </a14:m>
              <a:endParaRPr lang="en-ID" sz="1200"/>
            </a:p>
          </xdr:txBody>
        </xdr:sp>
      </mc:Choice>
      <mc:Fallback xmlns="">
        <xdr:sp macro="" textlink="">
          <xdr:nvSpPr>
            <xdr:cNvPr id="34" name="TextBox 33">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A70C1CC3-A65E-4DC7-9790-2070EA6899A9}"/>
                </a:ext>
              </a:extLst>
            </xdr:cNvPr>
            <xdr:cNvSpPr txBox="1"/>
          </xdr:nvSpPr>
          <xdr:spPr>
            <a:xfrm>
              <a:off x="5587563" y="11029950"/>
              <a:ext cx="1518088"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a:t>
              </a:r>
              <a:r>
                <a:rPr lang="en-ID" sz="1200" b="0" i="0">
                  <a:latin typeface="Cambria Math" panose="02040503050406030204" pitchFamily="18" charset="0"/>
                </a:rPr>
                <a:t>_(</a:t>
              </a:r>
              <a:r>
                <a:rPr lang="en-US" sz="1200" b="0" i="0">
                  <a:latin typeface="Cambria Math" panose="02040503050406030204" pitchFamily="18" charset="0"/>
                </a:rPr>
                <a:t>𝑛−1</a:t>
              </a:r>
              <a:r>
                <a:rPr lang="en-ID" sz="1200" b="0" i="0">
                  <a:latin typeface="Cambria Math" panose="02040503050406030204" pitchFamily="18" charset="0"/>
                </a:rPr>
                <a:t>)</a:t>
              </a:r>
              <a:r>
                <a:rPr lang="en-US" sz="1200" b="0" i="0">
                  <a:latin typeface="Cambria Math" panose="02040503050406030204" pitchFamily="18" charset="0"/>
                </a:rPr>
                <a:t>  〖(1−𝐹)〗^𝑛</a:t>
              </a:r>
              <a:endParaRPr lang="en-ID" sz="1200"/>
            </a:p>
          </xdr:txBody>
        </xdr:sp>
      </mc:Fallback>
    </mc:AlternateContent>
    <xdr:clientData/>
  </xdr:twoCellAnchor>
  <xdr:twoCellAnchor>
    <xdr:from>
      <xdr:col>6</xdr:col>
      <xdr:colOff>85724</xdr:colOff>
      <xdr:row>77</xdr:row>
      <xdr:rowOff>54194</xdr:rowOff>
    </xdr:from>
    <xdr:to>
      <xdr:col>10</xdr:col>
      <xdr:colOff>380999</xdr:colOff>
      <xdr:row>78</xdr:row>
      <xdr:rowOff>45503</xdr:rowOff>
    </xdr:to>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6591299" y="14875094"/>
              <a:ext cx="2733675" cy="19133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10</m:t>
                        </m:r>
                      </m:sub>
                    </m:sSub>
                    <m:r>
                      <a:rPr lang="en-ID" sz="120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64,154,231,753 </m:t>
                    </m:r>
                    <m:sSup>
                      <m:sSupPr>
                        <m:ctrlPr>
                          <a:rPr lang="en-US" sz="1200" b="0" i="1">
                            <a:latin typeface="Cambria Math" panose="02040503050406030204" pitchFamily="18" charset="0"/>
                          </a:rPr>
                        </m:ctrlPr>
                      </m:sSupPr>
                      <m:e>
                        <m:r>
                          <a:rPr lang="en-US" sz="1200" b="0" i="1">
                            <a:latin typeface="Cambria Math" panose="02040503050406030204" pitchFamily="18" charset="0"/>
                          </a:rPr>
                          <m:t>(1−0.036)</m:t>
                        </m:r>
                      </m:e>
                      <m:sup>
                        <m:r>
                          <a:rPr lang="en-US" sz="1200" b="0" i="1">
                            <a:latin typeface="Cambria Math" panose="02040503050406030204" pitchFamily="18" charset="0"/>
                          </a:rPr>
                          <m:t>10</m:t>
                        </m:r>
                      </m:sup>
                    </m:sSup>
                    <m:r>
                      <a:rPr lang="en-US" sz="1200" b="0" i="1">
                        <a:latin typeface="Cambria Math" panose="02040503050406030204" pitchFamily="18" charset="0"/>
                      </a:rPr>
                      <m:t> </m:t>
                    </m:r>
                  </m:oMath>
                </m:oMathPara>
              </a14:m>
              <a:endParaRPr lang="en-ID" sz="1200"/>
            </a:p>
          </xdr:txBody>
        </xdr:sp>
      </mc:Choice>
      <mc:Fallback xmlns="">
        <xdr:sp macro="" textlink="">
          <xdr:nvSpPr>
            <xdr:cNvPr id="35" name="TextBox 34">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A762F11F-7D6A-483A-8180-38A7401D6757}"/>
                </a:ext>
              </a:extLst>
            </xdr:cNvPr>
            <xdr:cNvSpPr txBox="1"/>
          </xdr:nvSpPr>
          <xdr:spPr>
            <a:xfrm>
              <a:off x="6591299" y="14875094"/>
              <a:ext cx="2733675" cy="19133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10</a:t>
              </a:r>
              <a:r>
                <a:rPr lang="en-ID" sz="1200" i="0">
                  <a:latin typeface="Cambria Math" panose="02040503050406030204" pitchFamily="18" charset="0"/>
                </a:rPr>
                <a:t>=</a:t>
              </a:r>
              <a:r>
                <a:rPr lang="en-US" sz="1200" b="0" i="0">
                  <a:latin typeface="Cambria Math" panose="02040503050406030204" pitchFamily="18" charset="0"/>
                </a:rPr>
                <a:t>𝑅𝑝. 64,154,231,753 〖(1−0.036)〗^10  </a:t>
              </a:r>
              <a:endParaRPr lang="en-ID" sz="1200"/>
            </a:p>
          </xdr:txBody>
        </xdr:sp>
      </mc:Fallback>
    </mc:AlternateContent>
    <xdr:clientData/>
  </xdr:twoCellAnchor>
  <xdr:twoCellAnchor>
    <xdr:from>
      <xdr:col>6</xdr:col>
      <xdr:colOff>76200</xdr:colOff>
      <xdr:row>78</xdr:row>
      <xdr:rowOff>95249</xdr:rowOff>
    </xdr:from>
    <xdr:to>
      <xdr:col>9</xdr:col>
      <xdr:colOff>76200</xdr:colOff>
      <xdr:row>79</xdr:row>
      <xdr:rowOff>83096</xdr:rowOff>
    </xdr:to>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6581775" y="15116174"/>
              <a:ext cx="1828800"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10</m:t>
                        </m:r>
                      </m:sub>
                    </m:sSub>
                    <m:r>
                      <a:rPr lang="en-ID" sz="120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61,862,751,313 </m:t>
                    </m:r>
                  </m:oMath>
                </m:oMathPara>
              </a14:m>
              <a:endParaRPr lang="en-ID" sz="1200"/>
            </a:p>
          </xdr:txBody>
        </xdr:sp>
      </mc:Choice>
      <mc:Fallback xmlns="">
        <xdr:sp macro="" textlink="">
          <xdr:nvSpPr>
            <xdr:cNvPr id="36" name="TextBox 35">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A762F11F-7D6A-483A-8180-38A7401D6757}"/>
                </a:ext>
              </a:extLst>
            </xdr:cNvPr>
            <xdr:cNvSpPr txBox="1"/>
          </xdr:nvSpPr>
          <xdr:spPr>
            <a:xfrm>
              <a:off x="6581775" y="15116174"/>
              <a:ext cx="1828800"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10</a:t>
              </a:r>
              <a:r>
                <a:rPr lang="en-ID" sz="1200" i="0">
                  <a:latin typeface="Cambria Math" panose="02040503050406030204" pitchFamily="18" charset="0"/>
                </a:rPr>
                <a:t>=</a:t>
              </a:r>
              <a:r>
                <a:rPr lang="en-US" sz="1200" b="0" i="0">
                  <a:latin typeface="Cambria Math" panose="02040503050406030204" pitchFamily="18" charset="0"/>
                </a:rPr>
                <a:t>𝑅𝑝. 61,862,751,313 </a:t>
              </a:r>
              <a:endParaRPr lang="en-ID" sz="1200"/>
            </a:p>
          </xdr:txBody>
        </xdr:sp>
      </mc:Fallback>
    </mc:AlternateContent>
    <xdr:clientData/>
  </xdr:twoCellAnchor>
  <xdr:twoCellAnchor>
    <xdr:from>
      <xdr:col>6</xdr:col>
      <xdr:colOff>1</xdr:colOff>
      <xdr:row>66</xdr:row>
      <xdr:rowOff>0</xdr:rowOff>
    </xdr:from>
    <xdr:to>
      <xdr:col>11</xdr:col>
      <xdr:colOff>438151</xdr:colOff>
      <xdr:row>68</xdr:row>
      <xdr:rowOff>161194</xdr:rowOff>
    </xdr:to>
    <mc:AlternateContent xmlns:mc="http://schemas.openxmlformats.org/markup-compatibility/2006" xmlns:a14="http://schemas.microsoft.com/office/drawing/2010/main">
      <mc:Choice Requires="a14">
        <xdr:sp macro="" textlink="">
          <xdr:nvSpPr>
            <xdr:cNvPr id="37" name="TextBox 37">
              <a:extLst>
                <a:ext uri="{FF2B5EF4-FFF2-40B4-BE49-F238E27FC236}">
                  <a16:creationId xmlns:a16="http://schemas.microsoft.com/office/drawing/2014/main" id="{00000000-0008-0000-0100-000025000000}"/>
                </a:ext>
              </a:extLst>
            </xdr:cNvPr>
            <xdr:cNvSpPr txBox="1"/>
          </xdr:nvSpPr>
          <xdr:spPr>
            <a:xfrm>
              <a:off x="6505576" y="12620625"/>
              <a:ext cx="3486150" cy="56124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𝐹</m:t>
                    </m:r>
                    <m:r>
                      <a:rPr lang="en-ID" sz="1200" i="1">
                        <a:latin typeface="Cambria Math" panose="02040503050406030204" pitchFamily="18" charset="0"/>
                      </a:rPr>
                      <m:t>=</m:t>
                    </m:r>
                    <m:r>
                      <a:rPr lang="en-US" sz="1200" b="0" i="1">
                        <a:latin typeface="Cambria Math" panose="02040503050406030204" pitchFamily="18" charset="0"/>
                      </a:rPr>
                      <m:t>1−</m:t>
                    </m:r>
                    <m:rad>
                      <m:radPr>
                        <m:ctrlPr>
                          <a:rPr lang="en-US" sz="1200" b="0" i="1">
                            <a:latin typeface="Cambria Math" panose="02040503050406030204" pitchFamily="18" charset="0"/>
                          </a:rPr>
                        </m:ctrlPr>
                      </m:radPr>
                      <m:deg>
                        <m:r>
                          <m:rPr>
                            <m:brk m:alnAt="7"/>
                          </m:rPr>
                          <a:rPr lang="en-US" sz="1200" b="0" i="1">
                            <a:latin typeface="Cambria Math" panose="02040503050406030204" pitchFamily="18" charset="0"/>
                          </a:rPr>
                          <m:t>𝑁</m:t>
                        </m:r>
                      </m:deg>
                      <m:e>
                        <m:f>
                          <m:fPr>
                            <m:ctrlPr>
                              <a:rPr lang="en-US" sz="1200" b="0" i="1">
                                <a:latin typeface="Cambria Math" panose="02040503050406030204" pitchFamily="18" charset="0"/>
                              </a:rPr>
                            </m:ctrlPr>
                          </m:fPr>
                          <m:num>
                            <m:r>
                              <a:rPr lang="en-US" sz="1200" b="0" i="1">
                                <a:latin typeface="Cambria Math" panose="02040503050406030204" pitchFamily="18" charset="0"/>
                              </a:rPr>
                              <m:t>𝐿</m:t>
                            </m:r>
                          </m:num>
                          <m:den>
                            <m:r>
                              <a:rPr lang="en-US" sz="1200" b="0" i="1">
                                <a:latin typeface="Cambria Math" panose="02040503050406030204" pitchFamily="18" charset="0"/>
                              </a:rPr>
                              <m:t>𝐼</m:t>
                            </m:r>
                          </m:den>
                        </m:f>
                      </m:e>
                    </m:rad>
                    <m:r>
                      <a:rPr lang="en-US" sz="1200" i="1">
                        <a:latin typeface="Cambria Math" panose="02040503050406030204" pitchFamily="18" charset="0"/>
                      </a:rPr>
                      <m:t>=1−</m:t>
                    </m:r>
                    <m:rad>
                      <m:radPr>
                        <m:ctrlPr>
                          <a:rPr lang="en-US" sz="1200" i="1">
                            <a:latin typeface="Cambria Math" panose="02040503050406030204" pitchFamily="18" charset="0"/>
                          </a:rPr>
                        </m:ctrlPr>
                      </m:radPr>
                      <m:deg>
                        <m:r>
                          <a:rPr lang="en-US" sz="1200" b="0" i="1">
                            <a:latin typeface="Cambria Math" panose="02040503050406030204" pitchFamily="18" charset="0"/>
                          </a:rPr>
                          <m:t>4</m:t>
                        </m:r>
                      </m:deg>
                      <m:e>
                        <m:f>
                          <m:fPr>
                            <m:ctrlPr>
                              <a:rPr lang="en-US" sz="1200" i="1">
                                <a:latin typeface="Cambria Math" panose="02040503050406030204" pitchFamily="18" charset="0"/>
                              </a:rPr>
                            </m:ctrlPr>
                          </m:fPr>
                          <m:num>
                            <m:r>
                              <a:rPr lang="en-US" sz="1200" b="0" i="1" kern="1200">
                                <a:solidFill>
                                  <a:sysClr val="windowText" lastClr="000000"/>
                                </a:solidFill>
                                <a:effectLst/>
                                <a:latin typeface="Cambria Math" panose="02040503050406030204" pitchFamily="18" charset="0"/>
                                <a:ea typeface=""/>
                                <a:cs typeface=""/>
                              </a:rPr>
                              <m:t>𝑅𝑝</m:t>
                            </m:r>
                            <m:r>
                              <a:rPr lang="en-US" sz="1200" b="0" i="1" kern="1200">
                                <a:solidFill>
                                  <a:sysClr val="windowText" lastClr="000000"/>
                                </a:solidFill>
                                <a:effectLst/>
                                <a:latin typeface="Cambria Math" panose="02040503050406030204" pitchFamily="18" charset="0"/>
                                <a:ea typeface=""/>
                                <a:cs typeface=""/>
                              </a:rPr>
                              <m:t>. 43,000,000,000 </m:t>
                            </m:r>
                          </m:num>
                          <m:den>
                            <m:r>
                              <a:rPr lang="en-US" sz="1200" b="0" i="1" kern="1200">
                                <a:solidFill>
                                  <a:sysClr val="windowText" lastClr="000000"/>
                                </a:solidFill>
                                <a:effectLst/>
                                <a:latin typeface="Cambria Math" panose="02040503050406030204" pitchFamily="18" charset="0"/>
                                <a:ea typeface=""/>
                                <a:cs typeface=""/>
                              </a:rPr>
                              <m:t>𝑅𝑝</m:t>
                            </m:r>
                            <m:r>
                              <a:rPr lang="en-US" sz="1200" b="0" i="1" kern="1200">
                                <a:solidFill>
                                  <a:sysClr val="windowText" lastClr="000000"/>
                                </a:solidFill>
                                <a:effectLst/>
                                <a:latin typeface="Cambria Math" panose="02040503050406030204" pitchFamily="18" charset="0"/>
                                <a:ea typeface=""/>
                                <a:cs typeface=""/>
                              </a:rPr>
                              <m:t>. 89,000,000,000</m:t>
                            </m:r>
                          </m:den>
                        </m:f>
                      </m:e>
                    </m:rad>
                    <m:r>
                      <a:rPr lang="en-US" sz="1200" b="0" i="1">
                        <a:latin typeface="Cambria Math" panose="02040503050406030204" pitchFamily="18" charset="0"/>
                      </a:rPr>
                      <m:t>=0.036</m:t>
                    </m:r>
                  </m:oMath>
                </m:oMathPara>
              </a14:m>
              <a:endParaRPr lang="en-ID" sz="1200"/>
            </a:p>
          </xdr:txBody>
        </xdr:sp>
      </mc:Choice>
      <mc:Fallback xmlns="">
        <xdr:sp macro="" textlink="">
          <xdr:nvSpPr>
            <xdr:cNvPr id="37" name="TextBox 37">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B0C2165F-45D1-4CFB-8443-DB2656453617}"/>
                </a:ext>
              </a:extLst>
            </xdr:cNvPr>
            <xdr:cNvSpPr txBox="1"/>
          </xdr:nvSpPr>
          <xdr:spPr>
            <a:xfrm>
              <a:off x="6505576" y="12620625"/>
              <a:ext cx="3486150" cy="56124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𝐹</a:t>
              </a:r>
              <a:r>
                <a:rPr lang="en-ID" sz="1200" i="0">
                  <a:latin typeface="Cambria Math" panose="02040503050406030204" pitchFamily="18" charset="0"/>
                </a:rPr>
                <a:t>=</a:t>
              </a:r>
              <a:r>
                <a:rPr lang="en-US" sz="1200" b="0" i="0">
                  <a:latin typeface="Cambria Math" panose="02040503050406030204" pitchFamily="18" charset="0"/>
                </a:rPr>
                <a:t>1−√(𝑁&amp;𝐿/𝐼)</a:t>
              </a:r>
              <a:r>
                <a:rPr lang="en-US" sz="1200" i="0">
                  <a:latin typeface="Cambria Math" panose="02040503050406030204" pitchFamily="18" charset="0"/>
                </a:rPr>
                <a:t>=1−∜((</a:t>
              </a:r>
              <a:r>
                <a:rPr lang="en-US" sz="1200" b="0" i="0" kern="1200">
                  <a:solidFill>
                    <a:sysClr val="windowText" lastClr="000000"/>
                  </a:solidFill>
                  <a:effectLst/>
                  <a:latin typeface="Cambria Math" panose="02040503050406030204" pitchFamily="18" charset="0"/>
                  <a:ea typeface=""/>
                  <a:cs typeface=""/>
                </a:rPr>
                <a:t>𝑅𝑝. 43,000,000,000 )/(𝑅𝑝. 89,000,000,000))</a:t>
              </a:r>
              <a:r>
                <a:rPr lang="en-US" sz="1200" b="0" i="0">
                  <a:latin typeface="Cambria Math" panose="02040503050406030204" pitchFamily="18" charset="0"/>
                </a:rPr>
                <a:t>=0.036</a:t>
              </a:r>
              <a:endParaRPr lang="en-ID" sz="1200"/>
            </a:p>
          </xdr:txBody>
        </xdr:sp>
      </mc:Fallback>
    </mc:AlternateContent>
    <xdr:clientData/>
  </xdr:twoCellAnchor>
  <xdr:twoCellAnchor>
    <xdr:from>
      <xdr:col>9</xdr:col>
      <xdr:colOff>485776</xdr:colOff>
      <xdr:row>52</xdr:row>
      <xdr:rowOff>187544</xdr:rowOff>
    </xdr:from>
    <xdr:to>
      <xdr:col>15</xdr:col>
      <xdr:colOff>47626</xdr:colOff>
      <xdr:row>53</xdr:row>
      <xdr:rowOff>178469</xdr:rowOff>
    </xdr:to>
    <mc:AlternateContent xmlns:mc="http://schemas.openxmlformats.org/markup-compatibility/2006" xmlns:a14="http://schemas.microsoft.com/office/drawing/2010/main">
      <mc:Choice Requires="a14">
        <xdr:sp macro="" textlink="">
          <xdr:nvSpPr>
            <xdr:cNvPr id="38" name="TextBox 40">
              <a:extLst>
                <a:ext uri="{FF2B5EF4-FFF2-40B4-BE49-F238E27FC236}">
                  <a16:creationId xmlns:a16="http://schemas.microsoft.com/office/drawing/2014/main" id="{00000000-0008-0000-0100-000026000000}"/>
                </a:ext>
              </a:extLst>
            </xdr:cNvPr>
            <xdr:cNvSpPr txBox="1"/>
          </xdr:nvSpPr>
          <xdr:spPr>
            <a:xfrm>
              <a:off x="8820151" y="10407869"/>
              <a:ext cx="3219450"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1</m:t>
                        </m:r>
                      </m:sub>
                    </m:sSub>
                    <m:r>
                      <a:rPr lang="en-ID" sz="120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89,000,000,000</m:t>
                    </m:r>
                    <m:sSup>
                      <m:sSupPr>
                        <m:ctrlPr>
                          <a:rPr lang="en-US" sz="1200" b="0" i="1">
                            <a:latin typeface="Cambria Math" panose="02040503050406030204" pitchFamily="18" charset="0"/>
                          </a:rPr>
                        </m:ctrlPr>
                      </m:sSupPr>
                      <m:e>
                        <m:r>
                          <a:rPr lang="en-US" sz="1200" b="0" i="1">
                            <a:latin typeface="Cambria Math" panose="02040503050406030204" pitchFamily="18" charset="0"/>
                          </a:rPr>
                          <m:t>(1−0.036)</m:t>
                        </m:r>
                      </m:e>
                      <m:sup>
                        <m:r>
                          <a:rPr lang="en-US" sz="1200" b="0" i="1">
                            <a:latin typeface="Cambria Math" panose="02040503050406030204" pitchFamily="18" charset="0"/>
                          </a:rPr>
                          <m:t>1−1</m:t>
                        </m:r>
                      </m:sup>
                    </m:sSup>
                    <m:r>
                      <a:rPr lang="en-US" sz="1200" b="0" i="1">
                        <a:latin typeface="Cambria Math" panose="02040503050406030204" pitchFamily="18" charset="0"/>
                      </a:rPr>
                      <m:t> </m:t>
                    </m:r>
                    <m:r>
                      <a:rPr lang="en-US" sz="1200" b="0" i="1">
                        <a:latin typeface="Cambria Math" panose="02040503050406030204" pitchFamily="18" charset="0"/>
                        <a:ea typeface="Cambria Math" panose="02040503050406030204" pitchFamily="18" charset="0"/>
                      </a:rPr>
                      <m:t>×</m:t>
                    </m:r>
                    <m:r>
                      <a:rPr lang="en-US" sz="1200" b="0" i="1">
                        <a:latin typeface="Cambria Math" panose="02040503050406030204" pitchFamily="18" charset="0"/>
                      </a:rPr>
                      <m:t>0.036</m:t>
                    </m:r>
                  </m:oMath>
                </m:oMathPara>
              </a14:m>
              <a:endParaRPr lang="en-ID" sz="1200"/>
            </a:p>
          </xdr:txBody>
        </xdr:sp>
      </mc:Choice>
      <mc:Fallback xmlns="">
        <xdr:sp macro="" textlink="">
          <xdr:nvSpPr>
            <xdr:cNvPr id="38" name="TextBox 40">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72B6E405-79CD-477B-B301-307FC5C874C8}"/>
                </a:ext>
              </a:extLst>
            </xdr:cNvPr>
            <xdr:cNvSpPr txBox="1"/>
          </xdr:nvSpPr>
          <xdr:spPr>
            <a:xfrm>
              <a:off x="8820151" y="10407869"/>
              <a:ext cx="3219450"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r>
                <a:rPr lang="en-US" sz="1200" b="0" i="0">
                  <a:latin typeface="Cambria Math" panose="02040503050406030204" pitchFamily="18" charset="0"/>
                </a:rPr>
                <a:t>𝑅𝑝. 89,000,000,000〖(1−0.036)〗^(1−1)  </a:t>
              </a:r>
              <a:r>
                <a:rPr lang="en-US" sz="1200" b="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rPr>
                <a:t>0.036</a:t>
              </a:r>
              <a:endParaRPr lang="en-ID" sz="1200"/>
            </a:p>
          </xdr:txBody>
        </xdr:sp>
      </mc:Fallback>
    </mc:AlternateContent>
    <xdr:clientData/>
  </xdr:twoCellAnchor>
  <xdr:twoCellAnchor>
    <xdr:from>
      <xdr:col>12</xdr:col>
      <xdr:colOff>66675</xdr:colOff>
      <xdr:row>72</xdr:row>
      <xdr:rowOff>0</xdr:rowOff>
    </xdr:from>
    <xdr:to>
      <xdr:col>17</xdr:col>
      <xdr:colOff>238125</xdr:colOff>
      <xdr:row>72</xdr:row>
      <xdr:rowOff>190950</xdr:rowOff>
    </xdr:to>
    <mc:AlternateContent xmlns:mc="http://schemas.openxmlformats.org/markup-compatibility/2006" xmlns:a14="http://schemas.microsoft.com/office/drawing/2010/main">
      <mc:Choice Requires="a14">
        <xdr:sp macro="" textlink="">
          <xdr:nvSpPr>
            <xdr:cNvPr id="39" name="TextBox 40">
              <a:extLst>
                <a:ext uri="{FF2B5EF4-FFF2-40B4-BE49-F238E27FC236}">
                  <a16:creationId xmlns:a16="http://schemas.microsoft.com/office/drawing/2014/main" id="{00000000-0008-0000-0100-000027000000}"/>
                </a:ext>
              </a:extLst>
            </xdr:cNvPr>
            <xdr:cNvSpPr txBox="1"/>
          </xdr:nvSpPr>
          <xdr:spPr>
            <a:xfrm>
              <a:off x="10229850" y="13820775"/>
              <a:ext cx="3219450"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2</m:t>
                        </m:r>
                      </m:sub>
                    </m:sSub>
                    <m:r>
                      <a:rPr lang="en-ID" sz="120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89,000,000,000</m:t>
                    </m:r>
                    <m:sSup>
                      <m:sSupPr>
                        <m:ctrlPr>
                          <a:rPr lang="en-US" sz="1200" b="0" i="1">
                            <a:latin typeface="Cambria Math" panose="02040503050406030204" pitchFamily="18" charset="0"/>
                          </a:rPr>
                        </m:ctrlPr>
                      </m:sSupPr>
                      <m:e>
                        <m:r>
                          <a:rPr lang="en-US" sz="1200" b="0" i="1">
                            <a:latin typeface="Cambria Math" panose="02040503050406030204" pitchFamily="18" charset="0"/>
                          </a:rPr>
                          <m:t>(1−0.036)</m:t>
                        </m:r>
                      </m:e>
                      <m:sup>
                        <m:r>
                          <a:rPr lang="en-US" sz="1200" b="0" i="1">
                            <a:latin typeface="Cambria Math" panose="02040503050406030204" pitchFamily="18" charset="0"/>
                          </a:rPr>
                          <m:t>2−1</m:t>
                        </m:r>
                      </m:sup>
                    </m:sSup>
                    <m:r>
                      <a:rPr lang="en-US" sz="1200" b="0" i="1">
                        <a:latin typeface="Cambria Math" panose="02040503050406030204" pitchFamily="18" charset="0"/>
                      </a:rPr>
                      <m:t> </m:t>
                    </m:r>
                    <m:r>
                      <a:rPr lang="en-US" sz="1200" b="0" i="1">
                        <a:latin typeface="Cambria Math" panose="02040503050406030204" pitchFamily="18" charset="0"/>
                        <a:ea typeface="Cambria Math" panose="02040503050406030204" pitchFamily="18" charset="0"/>
                      </a:rPr>
                      <m:t>×</m:t>
                    </m:r>
                    <m:r>
                      <a:rPr lang="en-US" sz="1200" b="0" i="1">
                        <a:latin typeface="Cambria Math" panose="02040503050406030204" pitchFamily="18" charset="0"/>
                      </a:rPr>
                      <m:t>0.036</m:t>
                    </m:r>
                  </m:oMath>
                </m:oMathPara>
              </a14:m>
              <a:endParaRPr lang="en-ID" sz="1200"/>
            </a:p>
          </xdr:txBody>
        </xdr:sp>
      </mc:Choice>
      <mc:Fallback xmlns="">
        <xdr:sp macro="" textlink="">
          <xdr:nvSpPr>
            <xdr:cNvPr id="39" name="TextBox 40">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72B6E405-79CD-477B-B301-307FC5C874C8}"/>
                </a:ext>
              </a:extLst>
            </xdr:cNvPr>
            <xdr:cNvSpPr txBox="1"/>
          </xdr:nvSpPr>
          <xdr:spPr>
            <a:xfrm>
              <a:off x="10229850" y="13820775"/>
              <a:ext cx="3219450"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2</a:t>
              </a:r>
              <a:r>
                <a:rPr lang="en-ID" sz="1200" i="0">
                  <a:latin typeface="Cambria Math" panose="02040503050406030204" pitchFamily="18" charset="0"/>
                </a:rPr>
                <a:t>=</a:t>
              </a:r>
              <a:r>
                <a:rPr lang="en-US" sz="1200" b="0" i="0">
                  <a:latin typeface="Cambria Math" panose="02040503050406030204" pitchFamily="18" charset="0"/>
                </a:rPr>
                <a:t>𝑅𝑝. 89,000,000,000〖(1−0.036)〗^(2−1)  </a:t>
              </a:r>
              <a:r>
                <a:rPr lang="en-US" sz="1200" b="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rPr>
                <a:t>0.036</a:t>
              </a:r>
              <a:endParaRPr lang="en-ID" sz="1200"/>
            </a:p>
          </xdr:txBody>
        </xdr:sp>
      </mc:Fallback>
    </mc:AlternateContent>
    <xdr:clientData/>
  </xdr:twoCellAnchor>
  <xdr:twoCellAnchor>
    <xdr:from>
      <xdr:col>18</xdr:col>
      <xdr:colOff>66675</xdr:colOff>
      <xdr:row>72</xdr:row>
      <xdr:rowOff>0</xdr:rowOff>
    </xdr:from>
    <xdr:to>
      <xdr:col>23</xdr:col>
      <xdr:colOff>238125</xdr:colOff>
      <xdr:row>72</xdr:row>
      <xdr:rowOff>190950</xdr:rowOff>
    </xdr:to>
    <mc:AlternateContent xmlns:mc="http://schemas.openxmlformats.org/markup-compatibility/2006" xmlns:a14="http://schemas.microsoft.com/office/drawing/2010/main">
      <mc:Choice Requires="a14">
        <xdr:sp macro="" textlink="">
          <xdr:nvSpPr>
            <xdr:cNvPr id="40" name="TextBox 40">
              <a:extLst>
                <a:ext uri="{FF2B5EF4-FFF2-40B4-BE49-F238E27FC236}">
                  <a16:creationId xmlns:a16="http://schemas.microsoft.com/office/drawing/2014/main" id="{00000000-0008-0000-0100-000028000000}"/>
                </a:ext>
              </a:extLst>
            </xdr:cNvPr>
            <xdr:cNvSpPr txBox="1"/>
          </xdr:nvSpPr>
          <xdr:spPr>
            <a:xfrm>
              <a:off x="13887450" y="13820775"/>
              <a:ext cx="3219450"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3</m:t>
                        </m:r>
                      </m:sub>
                    </m:sSub>
                    <m:r>
                      <a:rPr lang="en-ID" sz="1200" i="1">
                        <a:latin typeface="Cambria Math" panose="02040503050406030204" pitchFamily="18" charset="0"/>
                      </a:rPr>
                      <m:t>=</m:t>
                    </m:r>
                    <m:r>
                      <a:rPr lang="en-US" sz="1200" b="0" i="1">
                        <a:latin typeface="Cambria Math" panose="02040503050406030204" pitchFamily="18" charset="0"/>
                      </a:rPr>
                      <m:t>𝑅𝑝</m:t>
                    </m:r>
                    <m:r>
                      <a:rPr lang="en-US" sz="1200" b="0" i="1">
                        <a:latin typeface="Cambria Math" panose="02040503050406030204" pitchFamily="18" charset="0"/>
                      </a:rPr>
                      <m:t>. 89,000,000,000</m:t>
                    </m:r>
                    <m:sSup>
                      <m:sSupPr>
                        <m:ctrlPr>
                          <a:rPr lang="en-US" sz="1200" b="0" i="1">
                            <a:latin typeface="Cambria Math" panose="02040503050406030204" pitchFamily="18" charset="0"/>
                          </a:rPr>
                        </m:ctrlPr>
                      </m:sSupPr>
                      <m:e>
                        <m:r>
                          <a:rPr lang="en-US" sz="1200" b="0" i="1">
                            <a:latin typeface="Cambria Math" panose="02040503050406030204" pitchFamily="18" charset="0"/>
                          </a:rPr>
                          <m:t>(1−0.036)</m:t>
                        </m:r>
                      </m:e>
                      <m:sup>
                        <m:r>
                          <a:rPr lang="en-US" sz="1200" b="0" i="1">
                            <a:latin typeface="Cambria Math" panose="02040503050406030204" pitchFamily="18" charset="0"/>
                          </a:rPr>
                          <m:t>3−1</m:t>
                        </m:r>
                      </m:sup>
                    </m:sSup>
                    <m:r>
                      <a:rPr lang="en-US" sz="1200" b="0" i="1">
                        <a:latin typeface="Cambria Math" panose="02040503050406030204" pitchFamily="18" charset="0"/>
                      </a:rPr>
                      <m:t> </m:t>
                    </m:r>
                    <m:r>
                      <a:rPr lang="en-US" sz="1200" b="0" i="1">
                        <a:latin typeface="Cambria Math" panose="02040503050406030204" pitchFamily="18" charset="0"/>
                        <a:ea typeface="Cambria Math" panose="02040503050406030204" pitchFamily="18" charset="0"/>
                      </a:rPr>
                      <m:t>×</m:t>
                    </m:r>
                    <m:r>
                      <a:rPr lang="en-US" sz="1200" b="0" i="1">
                        <a:latin typeface="Cambria Math" panose="02040503050406030204" pitchFamily="18" charset="0"/>
                      </a:rPr>
                      <m:t>0.036</m:t>
                    </m:r>
                  </m:oMath>
                </m:oMathPara>
              </a14:m>
              <a:endParaRPr lang="en-ID" sz="1200"/>
            </a:p>
          </xdr:txBody>
        </xdr:sp>
      </mc:Choice>
      <mc:Fallback xmlns="">
        <xdr:sp macro="" textlink="">
          <xdr:nvSpPr>
            <xdr:cNvPr id="40" name="TextBox 40">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72B6E405-79CD-477B-B301-307FC5C874C8}"/>
                </a:ext>
              </a:extLst>
            </xdr:cNvPr>
            <xdr:cNvSpPr txBox="1"/>
          </xdr:nvSpPr>
          <xdr:spPr>
            <a:xfrm>
              <a:off x="13887450" y="13820775"/>
              <a:ext cx="3219450"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3</a:t>
              </a:r>
              <a:r>
                <a:rPr lang="en-ID" sz="1200" i="0">
                  <a:latin typeface="Cambria Math" panose="02040503050406030204" pitchFamily="18" charset="0"/>
                </a:rPr>
                <a:t>=</a:t>
              </a:r>
              <a:r>
                <a:rPr lang="en-US" sz="1200" b="0" i="0">
                  <a:latin typeface="Cambria Math" panose="02040503050406030204" pitchFamily="18" charset="0"/>
                </a:rPr>
                <a:t>𝑅𝑝. 89,000,000,000〖(1−0.036)〗^(3−1)  </a:t>
              </a:r>
              <a:r>
                <a:rPr lang="en-US" sz="1200" b="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rPr>
                <a:t>0.036</a:t>
              </a:r>
              <a:endParaRPr lang="en-ID" sz="1200"/>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405087</xdr:colOff>
      <xdr:row>5</xdr:row>
      <xdr:rowOff>131379</xdr:rowOff>
    </xdr:from>
    <xdr:to>
      <xdr:col>3</xdr:col>
      <xdr:colOff>87587</xdr:colOff>
      <xdr:row>7</xdr:row>
      <xdr:rowOff>54636</xdr:rowOff>
    </xdr:to>
    <mc:AlternateContent xmlns:mc="http://schemas.openxmlformats.org/markup-compatibility/2006" xmlns:a14="http://schemas.microsoft.com/office/drawing/2010/main">
      <mc:Choice Requires="a14">
        <xdr:sp macro="" textlink="">
          <xdr:nvSpPr>
            <xdr:cNvPr id="2" name="TextBox 15">
              <a:extLst>
                <a:ext uri="{FF2B5EF4-FFF2-40B4-BE49-F238E27FC236}">
                  <a16:creationId xmlns:a16="http://schemas.microsoft.com/office/drawing/2014/main" id="{00000000-0008-0000-0200-000002000000}"/>
                </a:ext>
              </a:extLst>
            </xdr:cNvPr>
            <xdr:cNvSpPr txBox="1"/>
          </xdr:nvSpPr>
          <xdr:spPr>
            <a:xfrm>
              <a:off x="405087" y="1083879"/>
              <a:ext cx="1511300" cy="30425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100" i="1">
                            <a:latin typeface="Cambria Math" panose="02040503050406030204" pitchFamily="18" charset="0"/>
                          </a:rPr>
                        </m:ctrlPr>
                      </m:sSubPr>
                      <m:e>
                        <m:r>
                          <a:rPr lang="en-US" sz="1100" b="0" i="1">
                            <a:latin typeface="Cambria Math" panose="02040503050406030204" pitchFamily="18" charset="0"/>
                          </a:rPr>
                          <m:t>𝑑</m:t>
                        </m:r>
                      </m:e>
                      <m:sub>
                        <m:r>
                          <a:rPr lang="en-US" sz="1100" b="0" i="1">
                            <a:latin typeface="Cambria Math" panose="02040503050406030204" pitchFamily="18" charset="0"/>
                          </a:rPr>
                          <m:t>𝑛</m:t>
                        </m:r>
                      </m:sub>
                    </m:sSub>
                    <m:r>
                      <a:rPr lang="en-ID" sz="1100" i="1">
                        <a:latin typeface="Cambria Math" panose="02040503050406030204" pitchFamily="18" charset="0"/>
                      </a:rPr>
                      <m:t>=</m:t>
                    </m:r>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𝐼</m:t>
                        </m:r>
                        <m:r>
                          <a:rPr lang="en-US" sz="1100" b="0" i="1">
                            <a:latin typeface="Cambria Math" panose="02040503050406030204" pitchFamily="18" charset="0"/>
                          </a:rPr>
                          <m:t> −</m:t>
                        </m:r>
                        <m:r>
                          <a:rPr lang="en-US" sz="1100" b="0" i="1">
                            <a:latin typeface="Cambria Math" panose="02040503050406030204" pitchFamily="18" charset="0"/>
                          </a:rPr>
                          <m:t>𝐿</m:t>
                        </m:r>
                      </m:num>
                      <m:den>
                        <m:r>
                          <a:rPr lang="en-US" sz="1100" b="0" i="1">
                            <a:latin typeface="Cambria Math" panose="02040503050406030204" pitchFamily="18" charset="0"/>
                          </a:rPr>
                          <m:t>𝑁</m:t>
                        </m:r>
                      </m:den>
                    </m:f>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43 </m:t>
                        </m:r>
                        <m:r>
                          <a:rPr lang="en-US" sz="1100" b="0" i="1">
                            <a:latin typeface="Cambria Math" panose="02040503050406030204" pitchFamily="18" charset="0"/>
                          </a:rPr>
                          <m:t>𝑀</m:t>
                        </m:r>
                        <m:r>
                          <a:rPr lang="en-US" sz="1100" b="0" i="1">
                            <a:latin typeface="Cambria Math" panose="02040503050406030204" pitchFamily="18" charset="0"/>
                          </a:rPr>
                          <m:t> −18 </m:t>
                        </m:r>
                        <m:r>
                          <a:rPr lang="en-US" sz="1100" b="0" i="1">
                            <a:latin typeface="Cambria Math" panose="02040503050406030204" pitchFamily="18" charset="0"/>
                          </a:rPr>
                          <m:t>𝑀</m:t>
                        </m:r>
                      </m:num>
                      <m:den>
                        <m:r>
                          <a:rPr lang="en-US" sz="1100" b="0" i="1">
                            <a:latin typeface="Cambria Math" panose="02040503050406030204" pitchFamily="18" charset="0"/>
                          </a:rPr>
                          <m:t>20</m:t>
                        </m:r>
                      </m:den>
                    </m:f>
                    <m:r>
                      <a:rPr lang="en-US" sz="1100" b="0" i="1">
                        <a:latin typeface="Cambria Math" panose="02040503050406030204" pitchFamily="18" charset="0"/>
                      </a:rPr>
                      <m:t>=</m:t>
                    </m:r>
                  </m:oMath>
                </m:oMathPara>
              </a14:m>
              <a:endParaRPr lang="en-ID" sz="1100" i="0"/>
            </a:p>
          </xdr:txBody>
        </xdr:sp>
      </mc:Choice>
      <mc:Fallback xmlns="">
        <xdr:sp macro="" textlink="">
          <xdr:nvSpPr>
            <xdr:cNvPr id="2" name="TextBox 15">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4D191D04-B9B7-4605-8277-14C1E8B38B10}"/>
                </a:ext>
              </a:extLst>
            </xdr:cNvPr>
            <xdr:cNvSpPr txBox="1"/>
          </xdr:nvSpPr>
          <xdr:spPr>
            <a:xfrm>
              <a:off x="405087" y="1083879"/>
              <a:ext cx="1511300" cy="30425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100" b="0" i="0">
                  <a:latin typeface="Cambria Math" panose="02040503050406030204" pitchFamily="18" charset="0"/>
                </a:rPr>
                <a:t>𝑑</a:t>
              </a:r>
              <a:r>
                <a:rPr lang="en-ID" sz="1100" b="0" i="0">
                  <a:latin typeface="Cambria Math" panose="02040503050406030204" pitchFamily="18" charset="0"/>
                </a:rPr>
                <a:t>_</a:t>
              </a:r>
              <a:r>
                <a:rPr lang="en-US" sz="1100" b="0" i="0">
                  <a:latin typeface="Cambria Math" panose="02040503050406030204" pitchFamily="18" charset="0"/>
                </a:rPr>
                <a:t>𝑛</a:t>
              </a:r>
              <a:r>
                <a:rPr lang="en-ID" sz="1100" i="0">
                  <a:latin typeface="Cambria Math" panose="02040503050406030204" pitchFamily="18" charset="0"/>
                </a:rPr>
                <a:t>=</a:t>
              </a:r>
              <a:r>
                <a:rPr lang="en-US" sz="1100" b="0" i="0">
                  <a:latin typeface="Cambria Math" panose="02040503050406030204" pitchFamily="18" charset="0"/>
                </a:rPr>
                <a:t>  (𝐼 −𝐿)/𝑁=  (43 𝑀 −18 𝑀)/20=</a:t>
              </a:r>
              <a:endParaRPr lang="en-ID" sz="1100" i="0"/>
            </a:p>
          </xdr:txBody>
        </xdr:sp>
      </mc:Fallback>
    </mc:AlternateContent>
    <xdr:clientData/>
  </xdr:twoCellAnchor>
  <xdr:twoCellAnchor>
    <xdr:from>
      <xdr:col>0</xdr:col>
      <xdr:colOff>328449</xdr:colOff>
      <xdr:row>9</xdr:row>
      <xdr:rowOff>87584</xdr:rowOff>
    </xdr:from>
    <xdr:to>
      <xdr:col>3</xdr:col>
      <xdr:colOff>645950</xdr:colOff>
      <xdr:row>11</xdr:row>
      <xdr:rowOff>54741</xdr:rowOff>
    </xdr:to>
    <mc:AlternateContent xmlns:mc="http://schemas.openxmlformats.org/markup-compatibility/2006" xmlns:a14="http://schemas.microsoft.com/office/drawing/2010/main">
      <mc:Choice Requires="a14">
        <xdr:sp macro="" textlink="">
          <xdr:nvSpPr>
            <xdr:cNvPr id="3" name="TextBox 17">
              <a:extLst>
                <a:ext uri="{FF2B5EF4-FFF2-40B4-BE49-F238E27FC236}">
                  <a16:creationId xmlns:a16="http://schemas.microsoft.com/office/drawing/2014/main" id="{00000000-0008-0000-0200-000003000000}"/>
                </a:ext>
              </a:extLst>
            </xdr:cNvPr>
            <xdr:cNvSpPr txBox="1"/>
          </xdr:nvSpPr>
          <xdr:spPr>
            <a:xfrm>
              <a:off x="328449" y="1802084"/>
              <a:ext cx="2108201" cy="348157"/>
            </a:xfrm>
            <a:prstGeom prst="rect">
              <a:avLst/>
            </a:prstGeom>
            <a:noFill/>
          </xdr:spPr>
          <xdr:txBody>
            <a:bodyPr wrap="square" lIns="0" tIns="0" rIns="0" bIns="0"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ID" sz="1400" i="1">
                          <a:latin typeface="Cambria Math" panose="02040503050406030204" pitchFamily="18" charset="0"/>
                        </a:rPr>
                      </m:ctrlPr>
                    </m:sSubPr>
                    <m:e>
                      <m:r>
                        <a:rPr lang="en-US" sz="1400" b="0" i="1">
                          <a:latin typeface="Cambria Math" panose="02040503050406030204" pitchFamily="18" charset="0"/>
                        </a:rPr>
                        <m:t>𝐷</m:t>
                      </m:r>
                    </m:e>
                    <m:sub>
                      <m:r>
                        <a:rPr lang="en-US" sz="1400" b="0" i="1">
                          <a:latin typeface="Cambria Math" panose="02040503050406030204" pitchFamily="18" charset="0"/>
                        </a:rPr>
                        <m:t>8</m:t>
                      </m:r>
                    </m:sub>
                  </m:sSub>
                  <m:r>
                    <a:rPr lang="en-ID" sz="1400" i="1">
                      <a:latin typeface="Cambria Math" panose="02040503050406030204" pitchFamily="18" charset="0"/>
                    </a:rPr>
                    <m:t>=</m:t>
                  </m:r>
                  <m:r>
                    <a:rPr lang="en-US" sz="1400" b="0" i="1">
                      <a:latin typeface="Cambria Math" panose="02040503050406030204" pitchFamily="18" charset="0"/>
                    </a:rPr>
                    <m:t>8 </m:t>
                  </m:r>
                  <m:r>
                    <a:rPr lang="en-US" sz="1400" b="0" i="1">
                      <a:latin typeface="Cambria Math" panose="02040503050406030204" pitchFamily="18" charset="0"/>
                    </a:rPr>
                    <m:t>𝑑</m:t>
                  </m:r>
                  <m:r>
                    <a:rPr lang="en-US" sz="1400" b="0" i="1">
                      <a:latin typeface="Cambria Math" panose="02040503050406030204" pitchFamily="18" charset="0"/>
                    </a:rPr>
                    <m:t>=8 </m:t>
                  </m:r>
                  <m:r>
                    <a:rPr lang="en-US" sz="1400" b="0" i="1">
                      <a:latin typeface="Cambria Math" panose="02040503050406030204" pitchFamily="18" charset="0"/>
                    </a:rPr>
                    <m:t>𝑥</m:t>
                  </m:r>
                  <m:r>
                    <a:rPr kumimoji="0" lang="en-US" sz="1200" b="0" i="1" u="none" strike="noStrike" kern="0" cap="none" spc="0" normalizeH="0" baseline="0" noProof="0">
                      <a:ln>
                        <a:noFill/>
                      </a:ln>
                      <a:solidFill>
                        <a:sysClr val="windowText" lastClr="000000"/>
                      </a:solidFill>
                      <a:effectLst/>
                      <a:uLnTx/>
                      <a:uFillTx/>
                      <a:latin typeface="Cambria Math" panose="02040503050406030204" pitchFamily="18" charset="0"/>
                    </a:rPr>
                    <m:t>1,250,000,000 </m:t>
                  </m:r>
                  <m:r>
                    <m:rPr>
                      <m:sty m:val="p"/>
                    </m:rP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rPr>
                    <m:t>M</m:t>
                  </m:r>
                  <m: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rPr>
                    <m:t> </m:t>
                  </m:r>
                </m:oMath>
              </a14:m>
              <a:r>
                <a:rPr lang="en-ID" sz="1400"/>
                <a:t> =</a:t>
              </a:r>
            </a:p>
          </xdr:txBody>
        </xdr:sp>
      </mc:Choice>
      <mc:Fallback xmlns="">
        <xdr:sp macro="" textlink="">
          <xdr:nvSpPr>
            <xdr:cNvPr id="3" name="TextBox 17">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E88FF01C-D322-421D-8CFD-0B53BCA08B67}"/>
                </a:ext>
              </a:extLst>
            </xdr:cNvPr>
            <xdr:cNvSpPr txBox="1"/>
          </xdr:nvSpPr>
          <xdr:spPr>
            <a:xfrm>
              <a:off x="328449" y="1802084"/>
              <a:ext cx="2108201" cy="348157"/>
            </a:xfrm>
            <a:prstGeom prst="rect">
              <a:avLst/>
            </a:prstGeom>
            <a:noFill/>
          </xdr:spPr>
          <xdr:txBody>
            <a:bodyPr wrap="square" lIns="0" tIns="0" rIns="0" bIns="0"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0" i="0">
                  <a:latin typeface="Cambria Math" panose="02040503050406030204" pitchFamily="18" charset="0"/>
                </a:rPr>
                <a:t>𝐷</a:t>
              </a:r>
              <a:r>
                <a:rPr lang="en-ID" sz="1400" b="0" i="0">
                  <a:latin typeface="Cambria Math" panose="02040503050406030204" pitchFamily="18" charset="0"/>
                </a:rPr>
                <a:t>_</a:t>
              </a:r>
              <a:r>
                <a:rPr lang="en-US" sz="1400" b="0" i="0">
                  <a:latin typeface="Cambria Math" panose="02040503050406030204" pitchFamily="18" charset="0"/>
                </a:rPr>
                <a:t>8</a:t>
              </a:r>
              <a:r>
                <a:rPr lang="en-ID" sz="1400" i="0">
                  <a:latin typeface="Cambria Math" panose="02040503050406030204" pitchFamily="18" charset="0"/>
                </a:rPr>
                <a:t>=</a:t>
              </a:r>
              <a:r>
                <a:rPr lang="en-US" sz="1400" b="0" i="0">
                  <a:latin typeface="Cambria Math" panose="02040503050406030204" pitchFamily="18" charset="0"/>
                </a:rPr>
                <a:t>8 𝑑=8 𝑥</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rPr>
                <a:t>1,250,000,000 M </a:t>
              </a:r>
              <a:r>
                <a:rPr lang="en-ID" sz="1400"/>
                <a:t> =</a:t>
              </a:r>
            </a:p>
          </xdr:txBody>
        </xdr:sp>
      </mc:Fallback>
    </mc:AlternateContent>
    <xdr:clientData/>
  </xdr:twoCellAnchor>
  <xdr:twoCellAnchor>
    <xdr:from>
      <xdr:col>0</xdr:col>
      <xdr:colOff>394137</xdr:colOff>
      <xdr:row>13</xdr:row>
      <xdr:rowOff>87587</xdr:rowOff>
    </xdr:from>
    <xdr:to>
      <xdr:col>3</xdr:col>
      <xdr:colOff>208017</xdr:colOff>
      <xdr:row>15</xdr:row>
      <xdr:rowOff>98535</xdr:rowOff>
    </xdr:to>
    <mc:AlternateContent xmlns:mc="http://schemas.openxmlformats.org/markup-compatibility/2006" xmlns:a14="http://schemas.microsoft.com/office/drawing/2010/main">
      <mc:Choice Requires="a14">
        <xdr:sp macro="" textlink="">
          <xdr:nvSpPr>
            <xdr:cNvPr id="4" name="TextBox 19">
              <a:extLst>
                <a:ext uri="{FF2B5EF4-FFF2-40B4-BE49-F238E27FC236}">
                  <a16:creationId xmlns:a16="http://schemas.microsoft.com/office/drawing/2014/main" id="{00000000-0008-0000-0200-000004000000}"/>
                </a:ext>
              </a:extLst>
            </xdr:cNvPr>
            <xdr:cNvSpPr txBox="1"/>
          </xdr:nvSpPr>
          <xdr:spPr>
            <a:xfrm>
              <a:off x="394137" y="2564087"/>
              <a:ext cx="1642680" cy="391948"/>
            </a:xfrm>
            <a:prstGeom prst="rect">
              <a:avLst/>
            </a:prstGeom>
            <a:noFill/>
          </xdr:spPr>
          <xdr:txBody>
            <a:bodyPr wrap="square" lIns="0" tIns="0" rIns="0" bIns="0" rtlCol="0" anchor="ctr">
              <a:no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8</m:t>
                        </m:r>
                      </m:sub>
                    </m:sSub>
                    <m:r>
                      <a:rPr lang="en-ID" sz="1200" i="1">
                        <a:latin typeface="Cambria Math" panose="02040503050406030204" pitchFamily="18" charset="0"/>
                      </a:rPr>
                      <m:t>=</m:t>
                    </m:r>
                    <m:r>
                      <a:rPr lang="en-US" sz="1200" b="0" i="1">
                        <a:latin typeface="Cambria Math" panose="02040503050406030204" pitchFamily="18" charset="0"/>
                      </a:rPr>
                      <m:t>𝐼</m:t>
                    </m:r>
                    <m:r>
                      <a:rPr lang="en-US" sz="1200" b="0" i="1">
                        <a:latin typeface="Cambria Math" panose="02040503050406030204" pitchFamily="18" charset="0"/>
                      </a:rPr>
                      <m:t> − </m:t>
                    </m:r>
                    <m:sSub>
                      <m:sSubPr>
                        <m:ctrlPr>
                          <a:rPr lang="en-US" sz="1200" b="0" i="1">
                            <a:latin typeface="Cambria Math" panose="02040503050406030204" pitchFamily="18" charset="0"/>
                          </a:rPr>
                        </m:ctrlPr>
                      </m:sSubPr>
                      <m:e>
                        <m:r>
                          <a:rPr lang="en-US" sz="1200" b="0" i="1">
                            <a:latin typeface="Cambria Math" panose="02040503050406030204" pitchFamily="18" charset="0"/>
                          </a:rPr>
                          <m:t>𝐷</m:t>
                        </m:r>
                      </m:e>
                      <m:sub>
                        <m:r>
                          <a:rPr lang="en-US" sz="1200" b="0" i="1">
                            <a:latin typeface="Cambria Math" panose="02040503050406030204" pitchFamily="18" charset="0"/>
                          </a:rPr>
                          <m:t>8</m:t>
                        </m:r>
                      </m:sub>
                    </m:sSub>
                    <m:r>
                      <a:rPr lang="en-US" sz="1200" b="0" i="1">
                        <a:latin typeface="Cambria Math" panose="02040503050406030204" pitchFamily="18" charset="0"/>
                      </a:rPr>
                      <m:t>=43 </m:t>
                    </m:r>
                    <m:r>
                      <a:rPr lang="en-US" sz="1200" b="0" i="1">
                        <a:latin typeface="Cambria Math" panose="02040503050406030204" pitchFamily="18" charset="0"/>
                      </a:rPr>
                      <m:t>𝑀</m:t>
                    </m:r>
                    <m:r>
                      <a:rPr lang="en-US" sz="1200" b="0" i="1">
                        <a:latin typeface="Cambria Math" panose="02040503050406030204" pitchFamily="18" charset="0"/>
                      </a:rPr>
                      <m:t>−10 </m:t>
                    </m:r>
                    <m:r>
                      <a:rPr lang="en-US" sz="1200" b="0" i="1">
                        <a:latin typeface="Cambria Math" panose="02040503050406030204" pitchFamily="18" charset="0"/>
                      </a:rPr>
                      <m:t>𝑀</m:t>
                    </m:r>
                    <m:r>
                      <a:rPr lang="en-US" sz="1200" b="0" i="1">
                        <a:latin typeface="Cambria Math" panose="02040503050406030204" pitchFamily="18" charset="0"/>
                      </a:rPr>
                      <m:t>=</m:t>
                    </m:r>
                  </m:oMath>
                </m:oMathPara>
              </a14:m>
              <a:endParaRPr lang="en-ID" sz="1200"/>
            </a:p>
          </xdr:txBody>
        </xdr:sp>
      </mc:Choice>
      <mc:Fallback xmlns="">
        <xdr:sp macro="" textlink="">
          <xdr:nvSpPr>
            <xdr:cNvPr id="4" name="TextBox 19">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54375A48-05F1-4EFD-A350-ECC83E7BC526}"/>
                </a:ext>
              </a:extLst>
            </xdr:cNvPr>
            <xdr:cNvSpPr txBox="1"/>
          </xdr:nvSpPr>
          <xdr:spPr>
            <a:xfrm>
              <a:off x="394137" y="2564087"/>
              <a:ext cx="1642680" cy="391948"/>
            </a:xfrm>
            <a:prstGeom prst="rect">
              <a:avLst/>
            </a:prstGeom>
            <a:noFill/>
          </xdr:spPr>
          <xdr:txBody>
            <a:bodyPr wrap="square" lIns="0" tIns="0" rIns="0" bIns="0" rtlCol="0" anchor="ctr">
              <a:no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8</a:t>
              </a:r>
              <a:r>
                <a:rPr lang="en-ID" sz="1200" i="0">
                  <a:latin typeface="Cambria Math" panose="02040503050406030204" pitchFamily="18" charset="0"/>
                </a:rPr>
                <a:t>=</a:t>
              </a:r>
              <a:r>
                <a:rPr lang="en-US" sz="1200" b="0" i="0">
                  <a:latin typeface="Cambria Math" panose="02040503050406030204" pitchFamily="18" charset="0"/>
                </a:rPr>
                <a:t>𝐼 − 𝐷_8=43 𝑀−10 𝑀=</a:t>
              </a:r>
              <a:endParaRPr lang="en-ID" sz="1200"/>
            </a:p>
          </xdr:txBody>
        </xdr:sp>
      </mc:Fallback>
    </mc:AlternateContent>
    <xdr:clientData/>
  </xdr:twoCellAnchor>
  <xdr:twoCellAnchor>
    <xdr:from>
      <xdr:col>1</xdr:col>
      <xdr:colOff>19050</xdr:colOff>
      <xdr:row>41</xdr:row>
      <xdr:rowOff>114300</xdr:rowOff>
    </xdr:from>
    <xdr:to>
      <xdr:col>2</xdr:col>
      <xdr:colOff>1622575</xdr:colOff>
      <xdr:row>43</xdr:row>
      <xdr:rowOff>83781</xdr:rowOff>
    </xdr:to>
    <mc:AlternateContent xmlns:mc="http://schemas.openxmlformats.org/markup-compatibility/2006" xmlns:a14="http://schemas.microsoft.com/office/drawing/2010/main">
      <mc:Choice Requires="a14">
        <xdr:sp macro="" textlink="">
          <xdr:nvSpPr>
            <xdr:cNvPr id="5" name="TextBox 12">
              <a:extLst>
                <a:ext uri="{FF2B5EF4-FFF2-40B4-BE49-F238E27FC236}">
                  <a16:creationId xmlns:a16="http://schemas.microsoft.com/office/drawing/2014/main" id="{00000000-0008-0000-0200-000005000000}"/>
                </a:ext>
              </a:extLst>
            </xdr:cNvPr>
            <xdr:cNvSpPr txBox="1"/>
          </xdr:nvSpPr>
          <xdr:spPr>
            <a:xfrm>
              <a:off x="628650" y="7924800"/>
              <a:ext cx="1203475" cy="350481"/>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𝑆</m:t>
                    </m:r>
                    <m:r>
                      <a:rPr lang="en-ID" sz="1200" i="1">
                        <a:latin typeface="Cambria Math" panose="02040503050406030204" pitchFamily="18" charset="0"/>
                      </a:rPr>
                      <m:t>=</m:t>
                    </m:r>
                    <m:f>
                      <m:fPr>
                        <m:ctrlPr>
                          <a:rPr lang="en-US" sz="1200" b="0" i="1">
                            <a:latin typeface="Cambria Math" panose="02040503050406030204" pitchFamily="18" charset="0"/>
                          </a:rPr>
                        </m:ctrlPr>
                      </m:fPr>
                      <m:num>
                        <m:r>
                          <a:rPr lang="en-US" sz="1200" b="0" i="1">
                            <a:latin typeface="Cambria Math" panose="02040503050406030204" pitchFamily="18" charset="0"/>
                          </a:rPr>
                          <m:t>𝑁</m:t>
                        </m:r>
                        <m:r>
                          <a:rPr lang="en-US" sz="1200" b="0" i="1">
                            <a:latin typeface="Cambria Math" panose="02040503050406030204" pitchFamily="18" charset="0"/>
                          </a:rPr>
                          <m:t> (</m:t>
                        </m:r>
                        <m:r>
                          <a:rPr lang="en-US" sz="1200" b="0" i="1">
                            <a:latin typeface="Cambria Math" panose="02040503050406030204" pitchFamily="18" charset="0"/>
                          </a:rPr>
                          <m:t>𝑁</m:t>
                        </m:r>
                        <m:r>
                          <a:rPr lang="en-US" sz="1200" b="0" i="1">
                            <a:latin typeface="Cambria Math" panose="02040503050406030204" pitchFamily="18" charset="0"/>
                          </a:rPr>
                          <m:t>+1)</m:t>
                        </m:r>
                      </m:num>
                      <m:den>
                        <m:r>
                          <a:rPr lang="en-US" sz="1200" b="0" i="1">
                            <a:latin typeface="Cambria Math" panose="02040503050406030204" pitchFamily="18" charset="0"/>
                          </a:rPr>
                          <m:t>2</m:t>
                        </m:r>
                      </m:den>
                    </m:f>
                    <m:r>
                      <a:rPr lang="en-US" sz="1200" b="0" i="1">
                        <a:latin typeface="Cambria Math" panose="02040503050406030204" pitchFamily="18" charset="0"/>
                      </a:rPr>
                      <m:t>=</m:t>
                    </m:r>
                    <m:f>
                      <m:fPr>
                        <m:ctrlPr>
                          <a:rPr lang="en-US" sz="1200" i="1">
                            <a:latin typeface="Cambria Math" panose="02040503050406030204" pitchFamily="18" charset="0"/>
                          </a:rPr>
                        </m:ctrlPr>
                      </m:fPr>
                      <m:num>
                        <m:r>
                          <a:rPr lang="en-US" sz="1200" b="0" i="1">
                            <a:latin typeface="Cambria Math" panose="02040503050406030204" pitchFamily="18" charset="0"/>
                          </a:rPr>
                          <m:t>20</m:t>
                        </m:r>
                        <m:r>
                          <a:rPr lang="en-US" sz="1200" i="1">
                            <a:latin typeface="Cambria Math" panose="02040503050406030204" pitchFamily="18" charset="0"/>
                          </a:rPr>
                          <m:t> (</m:t>
                        </m:r>
                        <m:r>
                          <a:rPr lang="en-US" sz="1200" b="0" i="1">
                            <a:latin typeface="Cambria Math" panose="02040503050406030204" pitchFamily="18" charset="0"/>
                          </a:rPr>
                          <m:t>20</m:t>
                        </m:r>
                        <m:r>
                          <a:rPr lang="en-US" sz="1200" i="1">
                            <a:latin typeface="Cambria Math" panose="02040503050406030204" pitchFamily="18" charset="0"/>
                          </a:rPr>
                          <m:t>+1)</m:t>
                        </m:r>
                      </m:num>
                      <m:den>
                        <m:r>
                          <a:rPr lang="en-US" sz="1200" i="1">
                            <a:latin typeface="Cambria Math" panose="02040503050406030204" pitchFamily="18" charset="0"/>
                          </a:rPr>
                          <m:t>2</m:t>
                        </m:r>
                      </m:den>
                    </m:f>
                    <m:r>
                      <a:rPr lang="en-US" sz="1200" b="0" i="1">
                        <a:latin typeface="Cambria Math" panose="02040503050406030204" pitchFamily="18" charset="0"/>
                      </a:rPr>
                      <m:t>=</m:t>
                    </m:r>
                  </m:oMath>
                </m:oMathPara>
              </a14:m>
              <a:endParaRPr lang="en-ID" sz="1200"/>
            </a:p>
          </xdr:txBody>
        </xdr:sp>
      </mc:Choice>
      <mc:Fallback xmlns="">
        <xdr:sp macro="" textlink="">
          <xdr:nvSpPr>
            <xdr:cNvPr id="5" name="TextBox 12">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3F6518C9-C57B-45D1-9AB7-FF31517E3794}"/>
                </a:ext>
              </a:extLst>
            </xdr:cNvPr>
            <xdr:cNvSpPr txBox="1"/>
          </xdr:nvSpPr>
          <xdr:spPr>
            <a:xfrm>
              <a:off x="628650" y="7924800"/>
              <a:ext cx="1203475" cy="350481"/>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𝑆</a:t>
              </a:r>
              <a:r>
                <a:rPr lang="en-ID" sz="1200" i="0">
                  <a:latin typeface="Cambria Math" panose="02040503050406030204" pitchFamily="18" charset="0"/>
                </a:rPr>
                <a:t>=</a:t>
              </a:r>
              <a:r>
                <a:rPr lang="en-US" sz="1200" b="0" i="0">
                  <a:latin typeface="Cambria Math" panose="02040503050406030204" pitchFamily="18" charset="0"/>
                </a:rPr>
                <a:t>(𝑁 (𝑁+1))/2=</a:t>
              </a:r>
              <a:r>
                <a:rPr lang="en-US" sz="1200" i="0">
                  <a:latin typeface="Cambria Math" panose="02040503050406030204" pitchFamily="18" charset="0"/>
                </a:rPr>
                <a:t>(</a:t>
              </a:r>
              <a:r>
                <a:rPr lang="en-US" sz="1200" b="0" i="0">
                  <a:latin typeface="Cambria Math" panose="02040503050406030204" pitchFamily="18" charset="0"/>
                </a:rPr>
                <a:t>20</a:t>
              </a:r>
              <a:r>
                <a:rPr lang="en-US" sz="1200" i="0">
                  <a:latin typeface="Cambria Math" panose="02040503050406030204" pitchFamily="18" charset="0"/>
                </a:rPr>
                <a:t> (</a:t>
              </a:r>
              <a:r>
                <a:rPr lang="en-US" sz="1200" b="0" i="0">
                  <a:latin typeface="Cambria Math" panose="02040503050406030204" pitchFamily="18" charset="0"/>
                </a:rPr>
                <a:t>20</a:t>
              </a:r>
              <a:r>
                <a:rPr lang="en-US" sz="1200" i="0">
                  <a:latin typeface="Cambria Math" panose="02040503050406030204" pitchFamily="18" charset="0"/>
                </a:rPr>
                <a:t>+1))/2</a:t>
              </a:r>
              <a:r>
                <a:rPr lang="en-US" sz="1200" b="0" i="0">
                  <a:latin typeface="Cambria Math" panose="02040503050406030204" pitchFamily="18" charset="0"/>
                </a:rPr>
                <a:t>=</a:t>
              </a:r>
              <a:endParaRPr lang="en-ID" sz="1200"/>
            </a:p>
          </xdr:txBody>
        </xdr:sp>
      </mc:Fallback>
    </mc:AlternateContent>
    <xdr:clientData/>
  </xdr:twoCellAnchor>
  <xdr:twoCellAnchor>
    <xdr:from>
      <xdr:col>1</xdr:col>
      <xdr:colOff>123825</xdr:colOff>
      <xdr:row>46</xdr:row>
      <xdr:rowOff>28575</xdr:rowOff>
    </xdr:from>
    <xdr:to>
      <xdr:col>2</xdr:col>
      <xdr:colOff>634358</xdr:colOff>
      <xdr:row>47</xdr:row>
      <xdr:rowOff>183875</xdr:rowOff>
    </xdr:to>
    <mc:AlternateContent xmlns:mc="http://schemas.openxmlformats.org/markup-compatibility/2006" xmlns:a14="http://schemas.microsoft.com/office/drawing/2010/main">
      <mc:Choice Requires="a14">
        <xdr:sp macro="" textlink="">
          <xdr:nvSpPr>
            <xdr:cNvPr id="6" name="TextBox 13">
              <a:extLst>
                <a:ext uri="{FF2B5EF4-FFF2-40B4-BE49-F238E27FC236}">
                  <a16:creationId xmlns:a16="http://schemas.microsoft.com/office/drawing/2014/main" id="{00000000-0008-0000-0200-000006000000}"/>
                </a:ext>
              </a:extLst>
            </xdr:cNvPr>
            <xdr:cNvSpPr txBox="1"/>
          </xdr:nvSpPr>
          <xdr:spPr>
            <a:xfrm>
              <a:off x="733425" y="8791575"/>
              <a:ext cx="1091558" cy="34580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1</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a:rPr lang="en-US" sz="1200" b="0" i="1">
                            <a:latin typeface="Cambria Math" panose="02040503050406030204" pitchFamily="18" charset="0"/>
                          </a:rPr>
                          <m:t>𝑁</m:t>
                        </m:r>
                      </m:num>
                      <m:den>
                        <m:r>
                          <a:rPr lang="en-US" sz="1200" b="0" i="1">
                            <a:latin typeface="Cambria Math" panose="02040503050406030204" pitchFamily="18" charset="0"/>
                          </a:rPr>
                          <m:t>𝑆</m:t>
                        </m:r>
                      </m:den>
                    </m:f>
                    <m:r>
                      <a:rPr lang="en-US" sz="1200" b="0" i="1">
                        <a:latin typeface="Cambria Math" panose="02040503050406030204" pitchFamily="18" charset="0"/>
                      </a:rPr>
                      <m:t> (</m:t>
                    </m:r>
                    <m:r>
                      <a:rPr lang="en-US" sz="1200" b="0" i="1">
                        <a:latin typeface="Cambria Math" panose="02040503050406030204" pitchFamily="18" charset="0"/>
                      </a:rPr>
                      <m:t>𝐼</m:t>
                    </m:r>
                    <m:r>
                      <a:rPr lang="en-US" sz="1200" b="0" i="1">
                        <a:latin typeface="Cambria Math" panose="02040503050406030204" pitchFamily="18" charset="0"/>
                      </a:rPr>
                      <m:t>−</m:t>
                    </m:r>
                    <m:r>
                      <a:rPr lang="en-US" sz="1200" b="0" i="1">
                        <a:latin typeface="Cambria Math" panose="02040503050406030204" pitchFamily="18" charset="0"/>
                      </a:rPr>
                      <m:t>𝐿</m:t>
                    </m:r>
                    <m:r>
                      <a:rPr lang="en-US" sz="1200" b="0" i="1">
                        <a:latin typeface="Cambria Math" panose="02040503050406030204" pitchFamily="18" charset="0"/>
                      </a:rPr>
                      <m:t>)</m:t>
                    </m:r>
                  </m:oMath>
                </m:oMathPara>
              </a14:m>
              <a:endParaRPr lang="en-ID" sz="1200"/>
            </a:p>
          </xdr:txBody>
        </xdr:sp>
      </mc:Choice>
      <mc:Fallback xmlns="">
        <xdr:sp macro="" textlink="">
          <xdr:nvSpPr>
            <xdr:cNvPr id="6" name="TextBox 13">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75900F6-1EFA-44BE-803B-C2048BFF7B93}"/>
                </a:ext>
              </a:extLst>
            </xdr:cNvPr>
            <xdr:cNvSpPr txBox="1"/>
          </xdr:nvSpPr>
          <xdr:spPr>
            <a:xfrm>
              <a:off x="733425" y="8791575"/>
              <a:ext cx="1091558" cy="34580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r>
                <a:rPr lang="en-US" sz="1200" b="0" i="0">
                  <a:latin typeface="Cambria Math" panose="02040503050406030204" pitchFamily="18" charset="0"/>
                </a:rPr>
                <a:t>  𝑁/𝑆  (𝐼−𝐿)</a:t>
              </a:r>
              <a:endParaRPr lang="en-ID" sz="1200"/>
            </a:p>
          </xdr:txBody>
        </xdr:sp>
      </mc:Fallback>
    </mc:AlternateContent>
    <xdr:clientData/>
  </xdr:twoCellAnchor>
  <xdr:twoCellAnchor>
    <xdr:from>
      <xdr:col>1</xdr:col>
      <xdr:colOff>12153</xdr:colOff>
      <xdr:row>48</xdr:row>
      <xdr:rowOff>93826</xdr:rowOff>
    </xdr:from>
    <xdr:to>
      <xdr:col>3</xdr:col>
      <xdr:colOff>796706</xdr:colOff>
      <xdr:row>50</xdr:row>
      <xdr:rowOff>58433</xdr:rowOff>
    </xdr:to>
    <mc:AlternateContent xmlns:mc="http://schemas.openxmlformats.org/markup-compatibility/2006" xmlns:a14="http://schemas.microsoft.com/office/drawing/2010/main">
      <mc:Choice Requires="a14">
        <xdr:sp macro="" textlink="">
          <xdr:nvSpPr>
            <xdr:cNvPr id="7" name="TextBox 13">
              <a:extLst>
                <a:ext uri="{FF2B5EF4-FFF2-40B4-BE49-F238E27FC236}">
                  <a16:creationId xmlns:a16="http://schemas.microsoft.com/office/drawing/2014/main" id="{00000000-0008-0000-0200-000007000000}"/>
                </a:ext>
              </a:extLst>
            </xdr:cNvPr>
            <xdr:cNvSpPr txBox="1"/>
          </xdr:nvSpPr>
          <xdr:spPr>
            <a:xfrm>
              <a:off x="621753" y="9237826"/>
              <a:ext cx="1813253" cy="34560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1</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m:rPr>
                            <m:nor/>
                          </m:rPr>
                          <a:rPr lang="en-US" sz="1200" b="0" i="0">
                            <a:latin typeface="Times New Roman" panose="02020603050405020304" pitchFamily="18" charset="0"/>
                            <a:cs typeface="Times New Roman" panose="02020603050405020304" pitchFamily="18" charset="0"/>
                          </a:rPr>
                          <m:t>20</m:t>
                        </m:r>
                      </m:num>
                      <m:den>
                        <m:r>
                          <m:rPr>
                            <m:nor/>
                          </m:rPr>
                          <a:rPr lang="en-US" sz="1200" b="0" i="0">
                            <a:latin typeface="Times New Roman" panose="02020603050405020304" pitchFamily="18" charset="0"/>
                            <a:cs typeface="Times New Roman" panose="02020603050405020304" pitchFamily="18" charset="0"/>
                          </a:rPr>
                          <m:t>2</m:t>
                        </m:r>
                        <m:r>
                          <a:rPr lang="en-US" sz="1200" b="0" i="1">
                            <a:latin typeface="Cambria Math" panose="02040503050406030204" pitchFamily="18" charset="0"/>
                            <a:cs typeface="Times New Roman" panose="02020603050405020304" pitchFamily="18" charset="0"/>
                          </a:rPr>
                          <m:t>10</m:t>
                        </m:r>
                      </m:den>
                    </m:f>
                    <m:r>
                      <a:rPr lang="en-US" sz="1200" b="0" i="1">
                        <a:latin typeface="Cambria Math" panose="02040503050406030204" pitchFamily="18" charset="0"/>
                      </a:rPr>
                      <m:t> (</m:t>
                    </m:r>
                    <m:r>
                      <m:rPr>
                        <m:nor/>
                      </m:rPr>
                      <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cs typeface="Times New Roman" panose="02020603050405020304" pitchFamily="18" charset="0"/>
                      </a:rPr>
                      <m:t>43,000,000,000 − 18,000,000,000</m:t>
                    </m:r>
                    <m:r>
                      <a:rPr lang="en-US" sz="1200" b="0" i="1">
                        <a:latin typeface="Cambria Math" panose="02040503050406030204" pitchFamily="18" charset="0"/>
                      </a:rPr>
                      <m:t>)</m:t>
                    </m:r>
                  </m:oMath>
                </m:oMathPara>
              </a14:m>
              <a:endParaRPr lang="en-ID" sz="1200"/>
            </a:p>
          </xdr:txBody>
        </xdr:sp>
      </mc:Choice>
      <mc:Fallback xmlns="">
        <xdr:sp macro="" textlink="">
          <xdr:nvSpPr>
            <xdr:cNvPr id="7" name="TextBox 13">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75900F6-1EFA-44BE-803B-C2048BFF7B93}"/>
                </a:ext>
              </a:extLst>
            </xdr:cNvPr>
            <xdr:cNvSpPr txBox="1"/>
          </xdr:nvSpPr>
          <xdr:spPr>
            <a:xfrm>
              <a:off x="621753" y="9237826"/>
              <a:ext cx="1813253" cy="34560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r>
                <a:rPr lang="en-US" sz="1200" b="0" i="0">
                  <a:latin typeface="Cambria Math" panose="02040503050406030204" pitchFamily="18" charset="0"/>
                </a:rPr>
                <a:t> </a:t>
              </a:r>
              <a:r>
                <a:rPr lang="en-US" sz="1200" b="0" i="0">
                  <a:latin typeface="Times New Roman" panose="02020603050405020304" pitchFamily="18" charset="0"/>
                  <a:cs typeface="Times New Roman" panose="02020603050405020304" pitchFamily="18" charset="0"/>
                </a:rPr>
                <a:t> "20</a:t>
              </a:r>
              <a:r>
                <a:rPr lang="en-US" sz="1200" b="0" i="0">
                  <a:latin typeface="Cambria Math" panose="02040503050406030204" pitchFamily="18" charset="0"/>
                  <a:cs typeface="Times New Roman" panose="02020603050405020304" pitchFamily="18" charset="0"/>
                </a:rPr>
                <a:t>" /("</a:t>
              </a:r>
              <a:r>
                <a:rPr lang="en-US" sz="1200" b="0" i="0">
                  <a:latin typeface="Times New Roman" panose="02020603050405020304" pitchFamily="18" charset="0"/>
                  <a:cs typeface="Times New Roman" panose="02020603050405020304" pitchFamily="18" charset="0"/>
                </a:rPr>
                <a:t>2</a:t>
              </a:r>
              <a:r>
                <a:rPr lang="en-US" sz="1200" b="0" i="0">
                  <a:latin typeface="Cambria Math" panose="02040503050406030204" pitchFamily="18" charset="0"/>
                  <a:cs typeface="Times New Roman" panose="02020603050405020304" pitchFamily="18" charset="0"/>
                </a:rPr>
                <a:t>" 10) </a:t>
              </a:r>
              <a:r>
                <a:rPr lang="en-US" sz="1200" b="0" i="0">
                  <a:latin typeface="Cambria Math" panose="02040503050406030204" pitchFamily="18" charset="0"/>
                </a:rPr>
                <a:t> (</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rPr>
                <a:t>"</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cs typeface="Times New Roman" panose="02020603050405020304" pitchFamily="18" charset="0"/>
                </a:rPr>
                <a:t>43,000,000,000 − 18,000,000,000"</a:t>
              </a:r>
              <a:r>
                <a:rPr lang="en-US" sz="1200" b="0" i="0">
                  <a:latin typeface="Cambria Math" panose="02040503050406030204" pitchFamily="18" charset="0"/>
                </a:rPr>
                <a:t>)</a:t>
              </a:r>
              <a:endParaRPr lang="en-ID" sz="1200"/>
            </a:p>
          </xdr:txBody>
        </xdr:sp>
      </mc:Fallback>
    </mc:AlternateContent>
    <xdr:clientData/>
  </xdr:twoCellAnchor>
  <xdr:twoCellAnchor>
    <xdr:from>
      <xdr:col>0</xdr:col>
      <xdr:colOff>352425</xdr:colOff>
      <xdr:row>50</xdr:row>
      <xdr:rowOff>180975</xdr:rowOff>
    </xdr:from>
    <xdr:to>
      <xdr:col>2</xdr:col>
      <xdr:colOff>273428</xdr:colOff>
      <xdr:row>51</xdr:row>
      <xdr:rowOff>178347</xdr:rowOff>
    </xdr:to>
    <mc:AlternateContent xmlns:mc="http://schemas.openxmlformats.org/markup-compatibility/2006" xmlns:a14="http://schemas.microsoft.com/office/drawing/2010/main">
      <mc:Choice Requires="a14">
        <xdr:sp macro="" textlink="">
          <xdr:nvSpPr>
            <xdr:cNvPr id="8" name="TextBox 26">
              <a:extLst>
                <a:ext uri="{FF2B5EF4-FFF2-40B4-BE49-F238E27FC236}">
                  <a16:creationId xmlns:a16="http://schemas.microsoft.com/office/drawing/2014/main" id="{00000000-0008-0000-0200-000008000000}"/>
                </a:ext>
              </a:extLst>
            </xdr:cNvPr>
            <xdr:cNvSpPr txBox="1"/>
          </xdr:nvSpPr>
          <xdr:spPr>
            <a:xfrm>
              <a:off x="352425" y="9705975"/>
              <a:ext cx="1140203"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1</m:t>
                        </m:r>
                      </m:sub>
                    </m:sSub>
                    <m:r>
                      <a:rPr lang="en-ID" sz="1200" i="1">
                        <a:latin typeface="Cambria Math" panose="02040503050406030204" pitchFamily="18" charset="0"/>
                      </a:rPr>
                      <m:t>=</m:t>
                    </m:r>
                  </m:oMath>
                </m:oMathPara>
              </a14:m>
              <a:endParaRPr lang="en-ID" sz="1200"/>
            </a:p>
          </xdr:txBody>
        </xdr:sp>
      </mc:Choice>
      <mc:Fallback xmlns="">
        <xdr:sp macro="" textlink="">
          <xdr:nvSpPr>
            <xdr:cNvPr id="8" name="TextBox 26">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987144A8-7385-4FD5-B022-A98DAEF62595}"/>
                </a:ext>
              </a:extLst>
            </xdr:cNvPr>
            <xdr:cNvSpPr txBox="1"/>
          </xdr:nvSpPr>
          <xdr:spPr>
            <a:xfrm>
              <a:off x="352425" y="9705975"/>
              <a:ext cx="1140203"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endParaRPr lang="en-ID" sz="1200"/>
            </a:p>
          </xdr:txBody>
        </xdr:sp>
      </mc:Fallback>
    </mc:AlternateContent>
    <xdr:clientData/>
  </xdr:twoCellAnchor>
  <xdr:twoCellAnchor>
    <xdr:from>
      <xdr:col>0</xdr:col>
      <xdr:colOff>295275</xdr:colOff>
      <xdr:row>54</xdr:row>
      <xdr:rowOff>38100</xdr:rowOff>
    </xdr:from>
    <xdr:to>
      <xdr:col>2</xdr:col>
      <xdr:colOff>1320158</xdr:colOff>
      <xdr:row>56</xdr:row>
      <xdr:rowOff>2900</xdr:rowOff>
    </xdr:to>
    <mc:AlternateContent xmlns:mc="http://schemas.openxmlformats.org/markup-compatibility/2006" xmlns:a14="http://schemas.microsoft.com/office/drawing/2010/main">
      <mc:Choice Requires="a14">
        <xdr:sp macro="" textlink="">
          <xdr:nvSpPr>
            <xdr:cNvPr id="9" name="TextBox 13">
              <a:extLst>
                <a:ext uri="{FF2B5EF4-FFF2-40B4-BE49-F238E27FC236}">
                  <a16:creationId xmlns:a16="http://schemas.microsoft.com/office/drawing/2014/main" id="{00000000-0008-0000-0200-000009000000}"/>
                </a:ext>
              </a:extLst>
            </xdr:cNvPr>
            <xdr:cNvSpPr txBox="1"/>
          </xdr:nvSpPr>
          <xdr:spPr>
            <a:xfrm>
              <a:off x="295275" y="10325100"/>
              <a:ext cx="1529708" cy="34580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2</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a:rPr lang="en-US" sz="1200" b="0" i="1">
                            <a:latin typeface="Cambria Math" panose="02040503050406030204" pitchFamily="18" charset="0"/>
                          </a:rPr>
                          <m:t>𝑁</m:t>
                        </m:r>
                        <m:r>
                          <a:rPr lang="en-US" sz="1200" b="0" i="1">
                            <a:latin typeface="Cambria Math" panose="02040503050406030204" pitchFamily="18" charset="0"/>
                          </a:rPr>
                          <m:t>−1</m:t>
                        </m:r>
                      </m:num>
                      <m:den>
                        <m:r>
                          <a:rPr lang="en-US" sz="1200" b="0" i="1">
                            <a:latin typeface="Cambria Math" panose="02040503050406030204" pitchFamily="18" charset="0"/>
                          </a:rPr>
                          <m:t>𝑆</m:t>
                        </m:r>
                      </m:den>
                    </m:f>
                    <m:r>
                      <a:rPr lang="en-US" sz="1200" b="0" i="1">
                        <a:latin typeface="Cambria Math" panose="02040503050406030204" pitchFamily="18" charset="0"/>
                      </a:rPr>
                      <m:t> (</m:t>
                    </m:r>
                    <m:r>
                      <a:rPr lang="en-US" sz="1200" b="0" i="1">
                        <a:latin typeface="Cambria Math" panose="02040503050406030204" pitchFamily="18" charset="0"/>
                      </a:rPr>
                      <m:t>𝐼</m:t>
                    </m:r>
                    <m:r>
                      <a:rPr lang="en-US" sz="1200" b="0" i="1">
                        <a:latin typeface="Cambria Math" panose="02040503050406030204" pitchFamily="18" charset="0"/>
                      </a:rPr>
                      <m:t>−</m:t>
                    </m:r>
                    <m:r>
                      <a:rPr lang="en-US" sz="1200" b="0" i="1">
                        <a:latin typeface="Cambria Math" panose="02040503050406030204" pitchFamily="18" charset="0"/>
                      </a:rPr>
                      <m:t>𝐿</m:t>
                    </m:r>
                    <m:r>
                      <a:rPr lang="en-US" sz="1200" b="0" i="1">
                        <a:latin typeface="Cambria Math" panose="02040503050406030204" pitchFamily="18" charset="0"/>
                      </a:rPr>
                      <m:t>)</m:t>
                    </m:r>
                  </m:oMath>
                </m:oMathPara>
              </a14:m>
              <a:endParaRPr lang="en-ID" sz="1200"/>
            </a:p>
          </xdr:txBody>
        </xdr:sp>
      </mc:Choice>
      <mc:Fallback xmlns="">
        <xdr:sp macro="" textlink="">
          <xdr:nvSpPr>
            <xdr:cNvPr id="9" name="TextBox 13">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75900F6-1EFA-44BE-803B-C2048BFF7B93}"/>
                </a:ext>
              </a:extLst>
            </xdr:cNvPr>
            <xdr:cNvSpPr txBox="1"/>
          </xdr:nvSpPr>
          <xdr:spPr>
            <a:xfrm>
              <a:off x="295275" y="10325100"/>
              <a:ext cx="1529708" cy="34580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2</a:t>
              </a:r>
              <a:r>
                <a:rPr lang="en-ID" sz="1200" i="0">
                  <a:latin typeface="Cambria Math" panose="02040503050406030204" pitchFamily="18" charset="0"/>
                </a:rPr>
                <a:t>=</a:t>
              </a:r>
              <a:r>
                <a:rPr lang="en-US" sz="1200" b="0" i="0">
                  <a:latin typeface="Cambria Math" panose="02040503050406030204" pitchFamily="18" charset="0"/>
                </a:rPr>
                <a:t>  (𝑁−1)/𝑆  (𝐼−𝐿)</a:t>
              </a:r>
              <a:endParaRPr lang="en-ID" sz="1200"/>
            </a:p>
          </xdr:txBody>
        </xdr:sp>
      </mc:Fallback>
    </mc:AlternateContent>
    <xdr:clientData/>
  </xdr:twoCellAnchor>
  <xdr:twoCellAnchor>
    <xdr:from>
      <xdr:col>0</xdr:col>
      <xdr:colOff>304253</xdr:colOff>
      <xdr:row>56</xdr:row>
      <xdr:rowOff>93828</xdr:rowOff>
    </xdr:from>
    <xdr:to>
      <xdr:col>3</xdr:col>
      <xdr:colOff>1237703</xdr:colOff>
      <xdr:row>58</xdr:row>
      <xdr:rowOff>58435</xdr:rowOff>
    </xdr:to>
    <mc:AlternateContent xmlns:mc="http://schemas.openxmlformats.org/markup-compatibility/2006" xmlns:a14="http://schemas.microsoft.com/office/drawing/2010/main">
      <mc:Choice Requires="a14">
        <xdr:sp macro="" textlink="">
          <xdr:nvSpPr>
            <xdr:cNvPr id="10" name="TextBox 13">
              <a:extLst>
                <a:ext uri="{FF2B5EF4-FFF2-40B4-BE49-F238E27FC236}">
                  <a16:creationId xmlns:a16="http://schemas.microsoft.com/office/drawing/2014/main" id="{00000000-0008-0000-0200-00000A000000}"/>
                </a:ext>
              </a:extLst>
            </xdr:cNvPr>
            <xdr:cNvSpPr txBox="1"/>
          </xdr:nvSpPr>
          <xdr:spPr>
            <a:xfrm>
              <a:off x="304253" y="10761828"/>
              <a:ext cx="2133600" cy="34560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2</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m:rPr>
                            <m:nor/>
                          </m:rPr>
                          <a:rPr lang="en-US" sz="1200" b="0" i="0">
                            <a:latin typeface="Cambria Math" panose="02040503050406030204" pitchFamily="18" charset="0"/>
                          </a:rPr>
                          <m:t>20</m:t>
                        </m:r>
                        <m:r>
                          <m:rPr>
                            <m:nor/>
                          </m:rPr>
                          <a:rPr lang="en-US" sz="1200" b="0" i="0">
                            <a:latin typeface="Times New Roman" panose="02020603050405020304" pitchFamily="18" charset="0"/>
                            <a:cs typeface="Times New Roman" panose="02020603050405020304" pitchFamily="18" charset="0"/>
                          </a:rPr>
                          <m:t> − 1 </m:t>
                        </m:r>
                      </m:num>
                      <m:den>
                        <m:r>
                          <m:rPr>
                            <m:nor/>
                          </m:rPr>
                          <a:rPr lang="en-US" sz="1200" b="0" i="0">
                            <a:latin typeface="Times New Roman" panose="02020603050405020304" pitchFamily="18" charset="0"/>
                            <a:cs typeface="Times New Roman" panose="02020603050405020304" pitchFamily="18" charset="0"/>
                          </a:rPr>
                          <m:t>2</m:t>
                        </m:r>
                        <m:r>
                          <a:rPr lang="en-US" sz="1200" b="0" i="1">
                            <a:latin typeface="Cambria Math" panose="02040503050406030204" pitchFamily="18" charset="0"/>
                            <a:cs typeface="Times New Roman" panose="02020603050405020304" pitchFamily="18" charset="0"/>
                          </a:rPr>
                          <m:t>10</m:t>
                        </m:r>
                      </m:den>
                    </m:f>
                    <m:r>
                      <a:rPr lang="en-US" sz="1200" b="0" i="1">
                        <a:latin typeface="Cambria Math" panose="02040503050406030204" pitchFamily="18" charset="0"/>
                      </a:rPr>
                      <m:t> (</m:t>
                    </m:r>
                    <m:r>
                      <m:rPr>
                        <m:nor/>
                      </m:rPr>
                      <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cs typeface="Times New Roman" panose="02020603050405020304" pitchFamily="18" charset="0"/>
                      </a:rPr>
                      <m:t>43,000,000,000 − 18,000,000,000</m:t>
                    </m:r>
                    <m:r>
                      <a:rPr lang="en-US" sz="1200" b="0" i="1">
                        <a:latin typeface="Cambria Math" panose="02040503050406030204" pitchFamily="18" charset="0"/>
                      </a:rPr>
                      <m:t>)</m:t>
                    </m:r>
                  </m:oMath>
                </m:oMathPara>
              </a14:m>
              <a:endParaRPr lang="en-ID" sz="1200"/>
            </a:p>
          </xdr:txBody>
        </xdr:sp>
      </mc:Choice>
      <mc:Fallback xmlns="">
        <xdr:sp macro="" textlink="">
          <xdr:nvSpPr>
            <xdr:cNvPr id="10" name="TextBox 13">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75900F6-1EFA-44BE-803B-C2048BFF7B93}"/>
                </a:ext>
              </a:extLst>
            </xdr:cNvPr>
            <xdr:cNvSpPr txBox="1"/>
          </xdr:nvSpPr>
          <xdr:spPr>
            <a:xfrm>
              <a:off x="304253" y="10761828"/>
              <a:ext cx="2133600" cy="34560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2</a:t>
              </a:r>
              <a:r>
                <a:rPr lang="en-ID" sz="1200" i="0">
                  <a:latin typeface="Cambria Math" panose="02040503050406030204" pitchFamily="18" charset="0"/>
                </a:rPr>
                <a:t>=</a:t>
              </a:r>
              <a:r>
                <a:rPr lang="en-US" sz="1200" b="0" i="0">
                  <a:latin typeface="Cambria Math" panose="02040503050406030204" pitchFamily="18" charset="0"/>
                </a:rPr>
                <a:t>  "20</a:t>
              </a:r>
              <a:r>
                <a:rPr lang="en-US" sz="1200" b="0" i="0">
                  <a:latin typeface="Times New Roman" panose="02020603050405020304" pitchFamily="18" charset="0"/>
                  <a:cs typeface="Times New Roman" panose="02020603050405020304" pitchFamily="18" charset="0"/>
                </a:rPr>
                <a:t> − 1 </a:t>
              </a:r>
              <a:r>
                <a:rPr lang="en-US" sz="1200" b="0" i="0">
                  <a:latin typeface="Cambria Math" panose="02040503050406030204" pitchFamily="18" charset="0"/>
                  <a:cs typeface="Times New Roman" panose="02020603050405020304" pitchFamily="18" charset="0"/>
                </a:rPr>
                <a:t>" /("</a:t>
              </a:r>
              <a:r>
                <a:rPr lang="en-US" sz="1200" b="0" i="0">
                  <a:latin typeface="Times New Roman" panose="02020603050405020304" pitchFamily="18" charset="0"/>
                  <a:cs typeface="Times New Roman" panose="02020603050405020304" pitchFamily="18" charset="0"/>
                </a:rPr>
                <a:t>2</a:t>
              </a:r>
              <a:r>
                <a:rPr lang="en-US" sz="1200" b="0" i="0">
                  <a:latin typeface="Cambria Math" panose="02040503050406030204" pitchFamily="18" charset="0"/>
                  <a:cs typeface="Times New Roman" panose="02020603050405020304" pitchFamily="18" charset="0"/>
                </a:rPr>
                <a:t>" 10) </a:t>
              </a:r>
              <a:r>
                <a:rPr lang="en-US" sz="1200" b="0" i="0">
                  <a:latin typeface="Cambria Math" panose="02040503050406030204" pitchFamily="18" charset="0"/>
                </a:rPr>
                <a:t> (</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rPr>
                <a:t>"</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cs typeface="Times New Roman" panose="02020603050405020304" pitchFamily="18" charset="0"/>
                </a:rPr>
                <a:t>43,000,000,000 − 18,000,000,000"</a:t>
              </a:r>
              <a:r>
                <a:rPr lang="en-US" sz="1200" b="0" i="0">
                  <a:latin typeface="Cambria Math" panose="02040503050406030204" pitchFamily="18" charset="0"/>
                </a:rPr>
                <a:t>)</a:t>
              </a:r>
              <a:endParaRPr lang="en-ID" sz="1200"/>
            </a:p>
          </xdr:txBody>
        </xdr:sp>
      </mc:Fallback>
    </mc:AlternateContent>
    <xdr:clientData/>
  </xdr:twoCellAnchor>
  <xdr:twoCellAnchor>
    <xdr:from>
      <xdr:col>0</xdr:col>
      <xdr:colOff>180975</xdr:colOff>
      <xdr:row>59</xdr:row>
      <xdr:rowOff>9525</xdr:rowOff>
    </xdr:from>
    <xdr:to>
      <xdr:col>2</xdr:col>
      <xdr:colOff>349628</xdr:colOff>
      <xdr:row>59</xdr:row>
      <xdr:rowOff>197397</xdr:rowOff>
    </xdr:to>
    <mc:AlternateContent xmlns:mc="http://schemas.openxmlformats.org/markup-compatibility/2006" xmlns:a14="http://schemas.microsoft.com/office/drawing/2010/main">
      <mc:Choice Requires="a14">
        <xdr:sp macro="" textlink="">
          <xdr:nvSpPr>
            <xdr:cNvPr id="11" name="TextBox 26">
              <a:extLst>
                <a:ext uri="{FF2B5EF4-FFF2-40B4-BE49-F238E27FC236}">
                  <a16:creationId xmlns:a16="http://schemas.microsoft.com/office/drawing/2014/main" id="{00000000-0008-0000-0200-00000B000000}"/>
                </a:ext>
              </a:extLst>
            </xdr:cNvPr>
            <xdr:cNvSpPr txBox="1"/>
          </xdr:nvSpPr>
          <xdr:spPr>
            <a:xfrm>
              <a:off x="180975" y="11249025"/>
              <a:ext cx="1387853" cy="17834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2</m:t>
                        </m:r>
                      </m:sub>
                    </m:sSub>
                    <m:r>
                      <a:rPr lang="en-ID" sz="1200" i="1">
                        <a:latin typeface="Cambria Math" panose="02040503050406030204" pitchFamily="18" charset="0"/>
                      </a:rPr>
                      <m:t>=</m:t>
                    </m:r>
                  </m:oMath>
                </m:oMathPara>
              </a14:m>
              <a:endParaRPr lang="en-ID" sz="1200"/>
            </a:p>
          </xdr:txBody>
        </xdr:sp>
      </mc:Choice>
      <mc:Fallback xmlns="">
        <xdr:sp macro="" textlink="">
          <xdr:nvSpPr>
            <xdr:cNvPr id="11" name="TextBox 26">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987144A8-7385-4FD5-B022-A98DAEF62595}"/>
                </a:ext>
              </a:extLst>
            </xdr:cNvPr>
            <xdr:cNvSpPr txBox="1"/>
          </xdr:nvSpPr>
          <xdr:spPr>
            <a:xfrm>
              <a:off x="180975" y="11249025"/>
              <a:ext cx="1387853" cy="17834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2</a:t>
              </a:r>
              <a:r>
                <a:rPr lang="en-ID" sz="1200" i="0">
                  <a:latin typeface="Cambria Math" panose="02040503050406030204" pitchFamily="18" charset="0"/>
                </a:rPr>
                <a:t>=</a:t>
              </a:r>
              <a:endParaRPr lang="en-ID" sz="1200"/>
            </a:p>
          </xdr:txBody>
        </xdr:sp>
      </mc:Fallback>
    </mc:AlternateContent>
    <xdr:clientData/>
  </xdr:twoCellAnchor>
  <xdr:twoCellAnchor>
    <xdr:from>
      <xdr:col>0</xdr:col>
      <xdr:colOff>219075</xdr:colOff>
      <xdr:row>62</xdr:row>
      <xdr:rowOff>47625</xdr:rowOff>
    </xdr:from>
    <xdr:to>
      <xdr:col>2</xdr:col>
      <xdr:colOff>1243958</xdr:colOff>
      <xdr:row>63</xdr:row>
      <xdr:rowOff>194554</xdr:rowOff>
    </xdr:to>
    <mc:AlternateContent xmlns:mc="http://schemas.openxmlformats.org/markup-compatibility/2006" xmlns:a14="http://schemas.microsoft.com/office/drawing/2010/main">
      <mc:Choice Requires="a14">
        <xdr:sp macro="" textlink="">
          <xdr:nvSpPr>
            <xdr:cNvPr id="12" name="TextBox 13">
              <a:extLst>
                <a:ext uri="{FF2B5EF4-FFF2-40B4-BE49-F238E27FC236}">
                  <a16:creationId xmlns:a16="http://schemas.microsoft.com/office/drawing/2014/main" id="{00000000-0008-0000-0200-00000C000000}"/>
                </a:ext>
              </a:extLst>
            </xdr:cNvPr>
            <xdr:cNvSpPr txBox="1"/>
          </xdr:nvSpPr>
          <xdr:spPr>
            <a:xfrm>
              <a:off x="219075" y="11858625"/>
              <a:ext cx="1605908" cy="337429"/>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3</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a:rPr lang="en-US" sz="1200" b="0" i="1">
                            <a:latin typeface="Cambria Math" panose="02040503050406030204" pitchFamily="18" charset="0"/>
                          </a:rPr>
                          <m:t>𝑁</m:t>
                        </m:r>
                        <m:r>
                          <a:rPr lang="en-US" sz="1200" b="0" i="1">
                            <a:latin typeface="Cambria Math" panose="02040503050406030204" pitchFamily="18" charset="0"/>
                          </a:rPr>
                          <m:t>−1</m:t>
                        </m:r>
                      </m:num>
                      <m:den>
                        <m:r>
                          <a:rPr lang="en-US" sz="1200" b="0" i="1">
                            <a:latin typeface="Cambria Math" panose="02040503050406030204" pitchFamily="18" charset="0"/>
                          </a:rPr>
                          <m:t>𝑆</m:t>
                        </m:r>
                      </m:den>
                    </m:f>
                    <m:r>
                      <a:rPr lang="en-US" sz="1200" b="0" i="1">
                        <a:latin typeface="Cambria Math" panose="02040503050406030204" pitchFamily="18" charset="0"/>
                      </a:rPr>
                      <m:t> (</m:t>
                    </m:r>
                    <m:r>
                      <a:rPr lang="en-US" sz="1200" b="0" i="1">
                        <a:latin typeface="Cambria Math" panose="02040503050406030204" pitchFamily="18" charset="0"/>
                      </a:rPr>
                      <m:t>𝐼</m:t>
                    </m:r>
                    <m:r>
                      <a:rPr lang="en-US" sz="1200" b="0" i="1">
                        <a:latin typeface="Cambria Math" panose="02040503050406030204" pitchFamily="18" charset="0"/>
                      </a:rPr>
                      <m:t>−</m:t>
                    </m:r>
                    <m:r>
                      <a:rPr lang="en-US" sz="1200" b="0" i="1">
                        <a:latin typeface="Cambria Math" panose="02040503050406030204" pitchFamily="18" charset="0"/>
                      </a:rPr>
                      <m:t>𝐿</m:t>
                    </m:r>
                    <m:r>
                      <a:rPr lang="en-US" sz="1200" b="0" i="1">
                        <a:latin typeface="Cambria Math" panose="02040503050406030204" pitchFamily="18" charset="0"/>
                      </a:rPr>
                      <m:t>)</m:t>
                    </m:r>
                  </m:oMath>
                </m:oMathPara>
              </a14:m>
              <a:endParaRPr lang="en-ID" sz="1200"/>
            </a:p>
          </xdr:txBody>
        </xdr:sp>
      </mc:Choice>
      <mc:Fallback xmlns="">
        <xdr:sp macro="" textlink="">
          <xdr:nvSpPr>
            <xdr:cNvPr id="12" name="TextBox 13">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75900F6-1EFA-44BE-803B-C2048BFF7B93}"/>
                </a:ext>
              </a:extLst>
            </xdr:cNvPr>
            <xdr:cNvSpPr txBox="1"/>
          </xdr:nvSpPr>
          <xdr:spPr>
            <a:xfrm>
              <a:off x="219075" y="11858625"/>
              <a:ext cx="1605908" cy="337429"/>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3</a:t>
              </a:r>
              <a:r>
                <a:rPr lang="en-ID" sz="1200" i="0">
                  <a:latin typeface="Cambria Math" panose="02040503050406030204" pitchFamily="18" charset="0"/>
                </a:rPr>
                <a:t>=</a:t>
              </a:r>
              <a:r>
                <a:rPr lang="en-US" sz="1200" b="0" i="0">
                  <a:latin typeface="Cambria Math" panose="02040503050406030204" pitchFamily="18" charset="0"/>
                </a:rPr>
                <a:t>  (𝑁−1)/𝑆  (𝐼−𝐿)</a:t>
              </a:r>
              <a:endParaRPr lang="en-ID" sz="1200"/>
            </a:p>
          </xdr:txBody>
        </xdr:sp>
      </mc:Fallback>
    </mc:AlternateContent>
    <xdr:clientData/>
  </xdr:twoCellAnchor>
  <xdr:twoCellAnchor>
    <xdr:from>
      <xdr:col>0</xdr:col>
      <xdr:colOff>326149</xdr:colOff>
      <xdr:row>64</xdr:row>
      <xdr:rowOff>126671</xdr:rowOff>
    </xdr:from>
    <xdr:to>
      <xdr:col>3</xdr:col>
      <xdr:colOff>1259599</xdr:colOff>
      <xdr:row>66</xdr:row>
      <xdr:rowOff>80257</xdr:rowOff>
    </xdr:to>
    <mc:AlternateContent xmlns:mc="http://schemas.openxmlformats.org/markup-compatibility/2006" xmlns:a14="http://schemas.microsoft.com/office/drawing/2010/main">
      <mc:Choice Requires="a14">
        <xdr:sp macro="" textlink="">
          <xdr:nvSpPr>
            <xdr:cNvPr id="13" name="TextBox 13">
              <a:extLst>
                <a:ext uri="{FF2B5EF4-FFF2-40B4-BE49-F238E27FC236}">
                  <a16:creationId xmlns:a16="http://schemas.microsoft.com/office/drawing/2014/main" id="{00000000-0008-0000-0200-00000D000000}"/>
                </a:ext>
              </a:extLst>
            </xdr:cNvPr>
            <xdr:cNvSpPr txBox="1"/>
          </xdr:nvSpPr>
          <xdr:spPr>
            <a:xfrm>
              <a:off x="326149" y="12318671"/>
              <a:ext cx="2114550" cy="334586"/>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3</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m:rPr>
                            <m:nor/>
                          </m:rPr>
                          <a:rPr lang="en-US" sz="1200" b="0" i="0">
                            <a:latin typeface="Cambria Math" panose="02040503050406030204" pitchFamily="18" charset="0"/>
                          </a:rPr>
                          <m:t>20</m:t>
                        </m:r>
                        <m:r>
                          <m:rPr>
                            <m:nor/>
                          </m:rPr>
                          <a:rPr lang="en-US" sz="1200" b="0" i="0">
                            <a:latin typeface="Times New Roman" panose="02020603050405020304" pitchFamily="18" charset="0"/>
                            <a:cs typeface="Times New Roman" panose="02020603050405020304" pitchFamily="18" charset="0"/>
                          </a:rPr>
                          <m:t> − 2 </m:t>
                        </m:r>
                      </m:num>
                      <m:den>
                        <m:r>
                          <m:rPr>
                            <m:nor/>
                          </m:rPr>
                          <a:rPr lang="en-US" sz="1200" b="0" i="0">
                            <a:latin typeface="Times New Roman" panose="02020603050405020304" pitchFamily="18" charset="0"/>
                            <a:cs typeface="Times New Roman" panose="02020603050405020304" pitchFamily="18" charset="0"/>
                          </a:rPr>
                          <m:t>2</m:t>
                        </m:r>
                        <m:r>
                          <a:rPr lang="en-US" sz="1200" b="0" i="1">
                            <a:latin typeface="Cambria Math" panose="02040503050406030204" pitchFamily="18" charset="0"/>
                            <a:cs typeface="Times New Roman" panose="02020603050405020304" pitchFamily="18" charset="0"/>
                          </a:rPr>
                          <m:t>10</m:t>
                        </m:r>
                      </m:den>
                    </m:f>
                    <m:r>
                      <a:rPr lang="en-US" sz="1200" b="0" i="1">
                        <a:latin typeface="Cambria Math" panose="02040503050406030204" pitchFamily="18" charset="0"/>
                      </a:rPr>
                      <m:t> </m:t>
                    </m:r>
                    <m:r>
                      <a:rPr kumimoji="0" lang="en-US" sz="1200" b="0" i="1" u="none" strike="noStrike" kern="0" cap="none" spc="0" normalizeH="0" baseline="0" noProof="0">
                        <a:ln>
                          <a:noFill/>
                        </a:ln>
                        <a:solidFill>
                          <a:sysClr val="windowText" lastClr="000000"/>
                        </a:solidFill>
                        <a:effectLst/>
                        <a:uLnTx/>
                        <a:uFillTx/>
                        <a:latin typeface="Cambria Math" panose="02040503050406030204" pitchFamily="18" charset="0"/>
                      </a:rPr>
                      <m:t>(</m:t>
                    </m:r>
                    <m:r>
                      <m:rPr>
                        <m:nor/>
                      </m:rPr>
                      <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cs typeface="Times New Roman" panose="02020603050405020304" pitchFamily="18" charset="0"/>
                      </a:rPr>
                      <m:t>43,000,000,000 − 18,000,000,000</m:t>
                    </m:r>
                    <m:r>
                      <a:rPr kumimoji="0" lang="en-US" sz="1200" b="0" i="1" u="none" strike="noStrike" kern="0" cap="none" spc="0" normalizeH="0" baseline="0" noProof="0">
                        <a:ln>
                          <a:noFill/>
                        </a:ln>
                        <a:solidFill>
                          <a:sysClr val="windowText" lastClr="000000"/>
                        </a:solidFill>
                        <a:effectLst/>
                        <a:uLnTx/>
                        <a:uFillTx/>
                        <a:latin typeface="Cambria Math" panose="02040503050406030204" pitchFamily="18" charset="0"/>
                      </a:rPr>
                      <m:t>)</m:t>
                    </m:r>
                  </m:oMath>
                </m:oMathPara>
              </a14:m>
              <a:endParaRPr lang="en-ID" sz="1200"/>
            </a:p>
          </xdr:txBody>
        </xdr:sp>
      </mc:Choice>
      <mc:Fallback xmlns="">
        <xdr:sp macro="" textlink="">
          <xdr:nvSpPr>
            <xdr:cNvPr id="13" name="TextBox 13">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75900F6-1EFA-44BE-803B-C2048BFF7B93}"/>
                </a:ext>
              </a:extLst>
            </xdr:cNvPr>
            <xdr:cNvSpPr txBox="1"/>
          </xdr:nvSpPr>
          <xdr:spPr>
            <a:xfrm>
              <a:off x="326149" y="12318671"/>
              <a:ext cx="2114550" cy="334586"/>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3</a:t>
              </a:r>
              <a:r>
                <a:rPr lang="en-ID" sz="1200" i="0">
                  <a:latin typeface="Cambria Math" panose="02040503050406030204" pitchFamily="18" charset="0"/>
                </a:rPr>
                <a:t>=</a:t>
              </a:r>
              <a:r>
                <a:rPr lang="en-US" sz="1200" b="0" i="0">
                  <a:latin typeface="Cambria Math" panose="02040503050406030204" pitchFamily="18" charset="0"/>
                </a:rPr>
                <a:t>  "20</a:t>
              </a:r>
              <a:r>
                <a:rPr lang="en-US" sz="1200" b="0" i="0">
                  <a:latin typeface="Times New Roman" panose="02020603050405020304" pitchFamily="18" charset="0"/>
                  <a:cs typeface="Times New Roman" panose="02020603050405020304" pitchFamily="18" charset="0"/>
                </a:rPr>
                <a:t> − 2 </a:t>
              </a:r>
              <a:r>
                <a:rPr lang="en-US" sz="1200" b="0" i="0">
                  <a:latin typeface="Cambria Math" panose="02040503050406030204" pitchFamily="18" charset="0"/>
                  <a:cs typeface="Times New Roman" panose="02020603050405020304" pitchFamily="18" charset="0"/>
                </a:rPr>
                <a:t>" /("</a:t>
              </a:r>
              <a:r>
                <a:rPr lang="en-US" sz="1200" b="0" i="0">
                  <a:latin typeface="Times New Roman" panose="02020603050405020304" pitchFamily="18" charset="0"/>
                  <a:cs typeface="Times New Roman" panose="02020603050405020304" pitchFamily="18" charset="0"/>
                </a:rPr>
                <a:t>2</a:t>
              </a:r>
              <a:r>
                <a:rPr lang="en-US" sz="1200" b="0" i="0">
                  <a:latin typeface="Cambria Math" panose="02040503050406030204" pitchFamily="18" charset="0"/>
                  <a:cs typeface="Times New Roman" panose="02020603050405020304" pitchFamily="18" charset="0"/>
                </a:rPr>
                <a:t>" 10) </a:t>
              </a:r>
              <a:r>
                <a:rPr lang="en-US" sz="1200" b="0" i="0">
                  <a:latin typeface="Cambria Math" panose="02040503050406030204" pitchFamily="18" charset="0"/>
                </a:rPr>
                <a:t> </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rPr>
                <a:t>("</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cs typeface="Times New Roman" panose="02020603050405020304" pitchFamily="18" charset="0"/>
                </a:rPr>
                <a:t>43,000,000,000 − 18,000,000,000"</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rPr>
                <a:t>)</a:t>
              </a:r>
              <a:endParaRPr lang="en-ID" sz="1200"/>
            </a:p>
          </xdr:txBody>
        </xdr:sp>
      </mc:Fallback>
    </mc:AlternateContent>
    <xdr:clientData/>
  </xdr:twoCellAnchor>
  <xdr:twoCellAnchor>
    <xdr:from>
      <xdr:col>0</xdr:col>
      <xdr:colOff>180975</xdr:colOff>
      <xdr:row>67</xdr:row>
      <xdr:rowOff>9525</xdr:rowOff>
    </xdr:from>
    <xdr:to>
      <xdr:col>2</xdr:col>
      <xdr:colOff>349628</xdr:colOff>
      <xdr:row>67</xdr:row>
      <xdr:rowOff>197397</xdr:rowOff>
    </xdr:to>
    <mc:AlternateContent xmlns:mc="http://schemas.openxmlformats.org/markup-compatibility/2006" xmlns:a14="http://schemas.microsoft.com/office/drawing/2010/main">
      <mc:Choice Requires="a14">
        <xdr:sp macro="" textlink="">
          <xdr:nvSpPr>
            <xdr:cNvPr id="14" name="TextBox 26">
              <a:extLst>
                <a:ext uri="{FF2B5EF4-FFF2-40B4-BE49-F238E27FC236}">
                  <a16:creationId xmlns:a16="http://schemas.microsoft.com/office/drawing/2014/main" id="{00000000-0008-0000-0200-00000E000000}"/>
                </a:ext>
              </a:extLst>
            </xdr:cNvPr>
            <xdr:cNvSpPr txBox="1"/>
          </xdr:nvSpPr>
          <xdr:spPr>
            <a:xfrm>
              <a:off x="180975" y="12773025"/>
              <a:ext cx="1387853" cy="17834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3</m:t>
                        </m:r>
                      </m:sub>
                    </m:sSub>
                    <m:r>
                      <a:rPr lang="en-ID" sz="1200" i="1">
                        <a:latin typeface="Cambria Math" panose="02040503050406030204" pitchFamily="18" charset="0"/>
                      </a:rPr>
                      <m:t>=</m:t>
                    </m:r>
                  </m:oMath>
                </m:oMathPara>
              </a14:m>
              <a:endParaRPr lang="en-ID" sz="1200"/>
            </a:p>
          </xdr:txBody>
        </xdr:sp>
      </mc:Choice>
      <mc:Fallback xmlns="">
        <xdr:sp macro="" textlink="">
          <xdr:nvSpPr>
            <xdr:cNvPr id="14" name="TextBox 26">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987144A8-7385-4FD5-B022-A98DAEF62595}"/>
                </a:ext>
              </a:extLst>
            </xdr:cNvPr>
            <xdr:cNvSpPr txBox="1"/>
          </xdr:nvSpPr>
          <xdr:spPr>
            <a:xfrm>
              <a:off x="180975" y="12773025"/>
              <a:ext cx="1387853" cy="17834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3</a:t>
              </a:r>
              <a:r>
                <a:rPr lang="en-ID" sz="1200" i="0">
                  <a:latin typeface="Cambria Math" panose="02040503050406030204" pitchFamily="18" charset="0"/>
                </a:rPr>
                <a:t>=</a:t>
              </a:r>
              <a:endParaRPr lang="en-ID" sz="1200"/>
            </a:p>
          </xdr:txBody>
        </xdr:sp>
      </mc:Fallback>
    </mc:AlternateContent>
    <xdr:clientData/>
  </xdr:twoCellAnchor>
  <xdr:twoCellAnchor>
    <xdr:from>
      <xdr:col>4</xdr:col>
      <xdr:colOff>809625</xdr:colOff>
      <xdr:row>41</xdr:row>
      <xdr:rowOff>38100</xdr:rowOff>
    </xdr:from>
    <xdr:to>
      <xdr:col>7</xdr:col>
      <xdr:colOff>1250156</xdr:colOff>
      <xdr:row>43</xdr:row>
      <xdr:rowOff>22514</xdr:rowOff>
    </xdr:to>
    <mc:AlternateContent xmlns:mc="http://schemas.openxmlformats.org/markup-compatibility/2006" xmlns:a14="http://schemas.microsoft.com/office/drawing/2010/main">
      <mc:Choice Requires="a14">
        <xdr:sp macro="" textlink="">
          <xdr:nvSpPr>
            <xdr:cNvPr id="15" name="TextBox 29">
              <a:extLst>
                <a:ext uri="{FF2B5EF4-FFF2-40B4-BE49-F238E27FC236}">
                  <a16:creationId xmlns:a16="http://schemas.microsoft.com/office/drawing/2014/main" id="{00000000-0008-0000-0200-00000F000000}"/>
                </a:ext>
              </a:extLst>
            </xdr:cNvPr>
            <xdr:cNvSpPr txBox="1"/>
          </xdr:nvSpPr>
          <xdr:spPr>
            <a:xfrm>
              <a:off x="3048000" y="7848600"/>
              <a:ext cx="1831181" cy="36541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𝑛</m:t>
                        </m:r>
                      </m:sub>
                    </m:sSub>
                    <m:r>
                      <a:rPr lang="en-ID" sz="1200" i="1">
                        <a:latin typeface="Cambria Math" panose="02040503050406030204" pitchFamily="18" charset="0"/>
                      </a:rPr>
                      <m:t>=</m:t>
                    </m:r>
                    <m:sSub>
                      <m:sSubPr>
                        <m:ctrlPr>
                          <a:rPr lang="en-ID" sz="1200" i="1">
                            <a:latin typeface="Cambria Math" panose="02040503050406030204" pitchFamily="18" charset="0"/>
                          </a:rPr>
                        </m:ctrlPr>
                      </m:sSubPr>
                      <m:e>
                        <m:r>
                          <a:rPr lang="en-US" sz="1200" b="0" i="1">
                            <a:latin typeface="Cambria Math" panose="02040503050406030204" pitchFamily="18" charset="0"/>
                          </a:rPr>
                          <m:t>𝐼</m:t>
                        </m:r>
                      </m:e>
                      <m:sub>
                        <m:r>
                          <a:rPr lang="en-US" sz="1200" b="0" i="1">
                            <a:latin typeface="Cambria Math" panose="02040503050406030204" pitchFamily="18" charset="0"/>
                          </a:rPr>
                          <m:t>𝑛</m:t>
                        </m:r>
                        <m:r>
                          <a:rPr lang="en-US" sz="1200" b="0" i="1">
                            <a:latin typeface="Cambria Math" panose="02040503050406030204" pitchFamily="18" charset="0"/>
                          </a:rPr>
                          <m:t>−1</m:t>
                        </m:r>
                      </m:sub>
                    </m:sSub>
                    <m:r>
                      <a:rPr lang="en-US" sz="1200" b="0" i="1">
                        <a:latin typeface="Cambria Math" panose="02040503050406030204" pitchFamily="18" charset="0"/>
                      </a:rPr>
                      <m:t> − </m:t>
                    </m:r>
                    <m:f>
                      <m:fPr>
                        <m:ctrlPr>
                          <a:rPr lang="en-US" sz="1200" b="0" i="1">
                            <a:latin typeface="Cambria Math" panose="02040503050406030204" pitchFamily="18" charset="0"/>
                          </a:rPr>
                        </m:ctrlPr>
                      </m:fPr>
                      <m:num>
                        <m:r>
                          <a:rPr lang="en-US" sz="1200" b="0" i="1">
                            <a:latin typeface="Cambria Math" panose="02040503050406030204" pitchFamily="18" charset="0"/>
                          </a:rPr>
                          <m:t>2 (</m:t>
                        </m:r>
                        <m:r>
                          <a:rPr lang="en-US" sz="1200" b="0" i="1">
                            <a:latin typeface="Cambria Math" panose="02040503050406030204" pitchFamily="18" charset="0"/>
                          </a:rPr>
                          <m:t>𝑁</m:t>
                        </m:r>
                        <m:r>
                          <a:rPr lang="en-US" sz="1200" b="0" i="1">
                            <a:latin typeface="Cambria Math" panose="02040503050406030204" pitchFamily="18" charset="0"/>
                          </a:rPr>
                          <m:t>−</m:t>
                        </m:r>
                        <m:r>
                          <a:rPr lang="en-US" sz="1200" b="0" i="1">
                            <a:latin typeface="Cambria Math" panose="02040503050406030204" pitchFamily="18" charset="0"/>
                          </a:rPr>
                          <m:t>𝑛</m:t>
                        </m:r>
                        <m:r>
                          <a:rPr lang="en-US" sz="1200" b="0" i="1">
                            <a:latin typeface="Cambria Math" panose="02040503050406030204" pitchFamily="18" charset="0"/>
                          </a:rPr>
                          <m:t>+1)</m:t>
                        </m:r>
                      </m:num>
                      <m:den>
                        <m:r>
                          <a:rPr lang="en-US" sz="1200" b="0" i="1">
                            <a:latin typeface="Cambria Math" panose="02040503050406030204" pitchFamily="18" charset="0"/>
                          </a:rPr>
                          <m:t>𝑁</m:t>
                        </m:r>
                        <m:r>
                          <a:rPr lang="en-US" sz="1200" b="0" i="1">
                            <a:latin typeface="Cambria Math" panose="02040503050406030204" pitchFamily="18" charset="0"/>
                          </a:rPr>
                          <m:t> (</m:t>
                        </m:r>
                        <m:r>
                          <a:rPr lang="en-US" sz="1200" b="0" i="1">
                            <a:latin typeface="Cambria Math" panose="02040503050406030204" pitchFamily="18" charset="0"/>
                          </a:rPr>
                          <m:t>𝑁</m:t>
                        </m:r>
                        <m:r>
                          <a:rPr lang="en-US" sz="1200" b="0" i="1">
                            <a:latin typeface="Cambria Math" panose="02040503050406030204" pitchFamily="18" charset="0"/>
                          </a:rPr>
                          <m:t>+1)</m:t>
                        </m:r>
                      </m:den>
                    </m:f>
                    <m:r>
                      <a:rPr lang="en-US" sz="1200" b="0" i="1">
                        <a:latin typeface="Cambria Math" panose="02040503050406030204" pitchFamily="18" charset="0"/>
                      </a:rPr>
                      <m:t> </m:t>
                    </m:r>
                    <m:d>
                      <m:dPr>
                        <m:ctrlPr>
                          <a:rPr lang="en-US" sz="1200" b="0" i="1">
                            <a:latin typeface="Cambria Math" panose="02040503050406030204" pitchFamily="18" charset="0"/>
                          </a:rPr>
                        </m:ctrlPr>
                      </m:dPr>
                      <m:e>
                        <m:r>
                          <a:rPr lang="en-US" sz="1200" b="0" i="1">
                            <a:latin typeface="Cambria Math" panose="02040503050406030204" pitchFamily="18" charset="0"/>
                          </a:rPr>
                          <m:t>𝐼</m:t>
                        </m:r>
                        <m:r>
                          <a:rPr lang="en-US" sz="1200" b="0" i="1">
                            <a:latin typeface="Cambria Math" panose="02040503050406030204" pitchFamily="18" charset="0"/>
                          </a:rPr>
                          <m:t> −</m:t>
                        </m:r>
                        <m:r>
                          <a:rPr lang="en-US" sz="1200" b="0" i="1">
                            <a:latin typeface="Cambria Math" panose="02040503050406030204" pitchFamily="18" charset="0"/>
                          </a:rPr>
                          <m:t>𝐿</m:t>
                        </m:r>
                      </m:e>
                    </m:d>
                  </m:oMath>
                </m:oMathPara>
              </a14:m>
              <a:endParaRPr lang="en-ID" sz="1200"/>
            </a:p>
          </xdr:txBody>
        </xdr:sp>
      </mc:Choice>
      <mc:Fallback xmlns="">
        <xdr:sp macro="" textlink="">
          <xdr:nvSpPr>
            <xdr:cNvPr id="15" name="TextBox 29">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1FF284D6-5E2B-4C3B-ABA9-5564F2415E1A}"/>
                </a:ext>
              </a:extLst>
            </xdr:cNvPr>
            <xdr:cNvSpPr txBox="1"/>
          </xdr:nvSpPr>
          <xdr:spPr>
            <a:xfrm>
              <a:off x="3048000" y="7848600"/>
              <a:ext cx="1831181" cy="36541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a:t>
              </a:r>
              <a:r>
                <a:rPr lang="en-ID" sz="1200" b="0" i="0">
                  <a:latin typeface="Cambria Math" panose="02040503050406030204" pitchFamily="18" charset="0"/>
                </a:rPr>
                <a:t>_(</a:t>
              </a:r>
              <a:r>
                <a:rPr lang="en-US" sz="1200" b="0" i="0">
                  <a:latin typeface="Cambria Math" panose="02040503050406030204" pitchFamily="18" charset="0"/>
                </a:rPr>
                <a:t>𝑛−1</a:t>
              </a:r>
              <a:r>
                <a:rPr lang="en-ID" sz="1200" b="0" i="0">
                  <a:latin typeface="Cambria Math" panose="02040503050406030204" pitchFamily="18" charset="0"/>
                </a:rPr>
                <a:t>)</a:t>
              </a:r>
              <a:r>
                <a:rPr lang="en-US" sz="1200" b="0" i="0">
                  <a:latin typeface="Cambria Math" panose="02040503050406030204" pitchFamily="18" charset="0"/>
                </a:rPr>
                <a:t>  −  (2 (𝑁−𝑛+1))/(𝑁 (𝑁+1))  (𝐼 −𝐿)</a:t>
              </a:r>
              <a:endParaRPr lang="en-ID" sz="1200"/>
            </a:p>
          </xdr:txBody>
        </xdr:sp>
      </mc:Fallback>
    </mc:AlternateContent>
    <xdr:clientData/>
  </xdr:twoCellAnchor>
  <xdr:twoCellAnchor>
    <xdr:from>
      <xdr:col>4</xdr:col>
      <xdr:colOff>1400174</xdr:colOff>
      <xdr:row>45</xdr:row>
      <xdr:rowOff>85725</xdr:rowOff>
    </xdr:from>
    <xdr:to>
      <xdr:col>8</xdr:col>
      <xdr:colOff>466724</xdr:colOff>
      <xdr:row>47</xdr:row>
      <xdr:rowOff>76051</xdr:rowOff>
    </xdr:to>
    <mc:AlternateContent xmlns:mc="http://schemas.openxmlformats.org/markup-compatibility/2006" xmlns:a14="http://schemas.microsoft.com/office/drawing/2010/main">
      <mc:Choice Requires="a14">
        <xdr:sp macro="" textlink="">
          <xdr:nvSpPr>
            <xdr:cNvPr id="16" name="TextBox 36">
              <a:extLst>
                <a:ext uri="{FF2B5EF4-FFF2-40B4-BE49-F238E27FC236}">
                  <a16:creationId xmlns:a16="http://schemas.microsoft.com/office/drawing/2014/main" id="{00000000-0008-0000-0200-000010000000}"/>
                </a:ext>
              </a:extLst>
            </xdr:cNvPr>
            <xdr:cNvSpPr txBox="1"/>
          </xdr:nvSpPr>
          <xdr:spPr>
            <a:xfrm>
              <a:off x="3047999" y="8658225"/>
              <a:ext cx="2295525" cy="371326"/>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8</m:t>
                        </m:r>
                      </m:sub>
                    </m:sSub>
                    <m:r>
                      <a:rPr lang="en-ID" sz="1200" i="1">
                        <a:latin typeface="Cambria Math" panose="02040503050406030204" pitchFamily="18" charset="0"/>
                      </a:rPr>
                      <m:t>=</m:t>
                    </m:r>
                    <m:r>
                      <a:rPr lang="en-US" sz="1200" b="0" i="1">
                        <a:latin typeface="Cambria Math" panose="02040503050406030204" pitchFamily="18" charset="0"/>
                      </a:rPr>
                      <m:t>4,000,000,000 − </m:t>
                    </m:r>
                    <m:f>
                      <m:fPr>
                        <m:ctrlPr>
                          <a:rPr lang="en-US" sz="1200" b="0" i="1">
                            <a:latin typeface="Cambria Math" panose="02040503050406030204" pitchFamily="18" charset="0"/>
                          </a:rPr>
                        </m:ctrlPr>
                      </m:fPr>
                      <m:num>
                        <m:r>
                          <a:rPr lang="en-US" sz="1200" b="0" i="1">
                            <a:latin typeface="Cambria Math" panose="02040503050406030204" pitchFamily="18" charset="0"/>
                          </a:rPr>
                          <m:t>2 </m:t>
                        </m:r>
                        <m:d>
                          <m:dPr>
                            <m:ctrlPr>
                              <a:rPr lang="en-US" sz="1200" b="0" i="1">
                                <a:latin typeface="Cambria Math" panose="02040503050406030204" pitchFamily="18" charset="0"/>
                              </a:rPr>
                            </m:ctrlPr>
                          </m:dPr>
                          <m:e>
                            <m:r>
                              <a:rPr lang="en-US" sz="1200" b="0" i="1">
                                <a:latin typeface="Cambria Math" panose="02040503050406030204" pitchFamily="18" charset="0"/>
                              </a:rPr>
                              <m:t>20−8+1</m:t>
                            </m:r>
                          </m:e>
                        </m:d>
                      </m:num>
                      <m:den>
                        <m:r>
                          <a:rPr lang="en-US" sz="1200" b="0" i="1">
                            <a:latin typeface="Cambria Math" panose="02040503050406030204" pitchFamily="18" charset="0"/>
                          </a:rPr>
                          <m:t>20 </m:t>
                        </m:r>
                        <m:d>
                          <m:dPr>
                            <m:ctrlPr>
                              <a:rPr lang="en-US" sz="1200" b="0" i="1">
                                <a:latin typeface="Cambria Math" panose="02040503050406030204" pitchFamily="18" charset="0"/>
                              </a:rPr>
                            </m:ctrlPr>
                          </m:dPr>
                          <m:e>
                            <m:r>
                              <a:rPr lang="en-US" sz="1200" b="0" i="1">
                                <a:latin typeface="Cambria Math" panose="02040503050406030204" pitchFamily="18" charset="0"/>
                              </a:rPr>
                              <m:t>20+1</m:t>
                            </m:r>
                          </m:e>
                        </m:d>
                      </m:den>
                    </m:f>
                    <m:r>
                      <a:rPr lang="en-US" sz="1200" b="0" i="1">
                        <a:latin typeface="Cambria Math" panose="02040503050406030204" pitchFamily="18" charset="0"/>
                      </a:rPr>
                      <m:t> </m:t>
                    </m:r>
                    <m:d>
                      <m:dPr>
                        <m:ctrlPr>
                          <a:rPr lang="en-US" sz="1200" b="0" i="1">
                            <a:latin typeface="Cambria Math" panose="02040503050406030204" pitchFamily="18" charset="0"/>
                          </a:rPr>
                        </m:ctrlPr>
                      </m:dPr>
                      <m:e>
                        <m:r>
                          <a:rPr lang="en-US" sz="1200" b="0" i="1">
                            <a:latin typeface="Cambria Math" panose="02040503050406030204" pitchFamily="18" charset="0"/>
                          </a:rPr>
                          <m:t>43</m:t>
                        </m:r>
                        <m:r>
                          <a:rPr lang="en-US" sz="1200" b="0" i="1">
                            <a:latin typeface="Cambria Math" panose="02040503050406030204" pitchFamily="18" charset="0"/>
                          </a:rPr>
                          <m:t>𝑀</m:t>
                        </m:r>
                        <m:r>
                          <a:rPr lang="en-US" sz="1200" b="0" i="1">
                            <a:latin typeface="Cambria Math" panose="02040503050406030204" pitchFamily="18" charset="0"/>
                          </a:rPr>
                          <m:t>−18 </m:t>
                        </m:r>
                        <m:r>
                          <a:rPr lang="en-US" sz="1200" b="0" i="1">
                            <a:latin typeface="Cambria Math" panose="02040503050406030204" pitchFamily="18" charset="0"/>
                          </a:rPr>
                          <m:t>𝑀</m:t>
                        </m:r>
                        <m:r>
                          <a:rPr lang="en-US" sz="1200" b="0" i="1">
                            <a:latin typeface="Cambria Math" panose="02040503050406030204" pitchFamily="18" charset="0"/>
                          </a:rPr>
                          <m:t> </m:t>
                        </m:r>
                      </m:e>
                    </m:d>
                    <m:r>
                      <a:rPr lang="en-US" sz="1200" b="0" i="1">
                        <a:latin typeface="Cambria Math" panose="02040503050406030204" pitchFamily="18" charset="0"/>
                      </a:rPr>
                      <m:t>=</m:t>
                    </m:r>
                  </m:oMath>
                </m:oMathPara>
              </a14:m>
              <a:endParaRPr lang="en-ID" sz="1200"/>
            </a:p>
          </xdr:txBody>
        </xdr:sp>
      </mc:Choice>
      <mc:Fallback xmlns="">
        <xdr:sp macro="" textlink="">
          <xdr:nvSpPr>
            <xdr:cNvPr id="16" name="TextBox 36">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A3903AC2-1E3D-4464-A1D2-030A2BF0AA87}"/>
                </a:ext>
              </a:extLst>
            </xdr:cNvPr>
            <xdr:cNvSpPr txBox="1"/>
          </xdr:nvSpPr>
          <xdr:spPr>
            <a:xfrm>
              <a:off x="3047999" y="8658225"/>
              <a:ext cx="2295525" cy="371326"/>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8</a:t>
              </a:r>
              <a:r>
                <a:rPr lang="en-ID" sz="1200" i="0">
                  <a:latin typeface="Cambria Math" panose="02040503050406030204" pitchFamily="18" charset="0"/>
                </a:rPr>
                <a:t>=</a:t>
              </a:r>
              <a:r>
                <a:rPr lang="en-US" sz="1200" b="0" i="0">
                  <a:latin typeface="Cambria Math" panose="02040503050406030204" pitchFamily="18" charset="0"/>
                </a:rPr>
                <a:t>4,000,000,000 −  (2 (20−8+1))/(20 (20+1) )  (43𝑀−18 𝑀 )=</a:t>
              </a:r>
              <a:endParaRPr lang="en-ID" sz="1200"/>
            </a:p>
          </xdr:txBody>
        </xdr:sp>
      </mc:Fallback>
    </mc:AlternateContent>
    <xdr:clientData/>
  </xdr:twoCellAnchor>
  <xdr:twoCellAnchor>
    <xdr:from>
      <xdr:col>0</xdr:col>
      <xdr:colOff>428625</xdr:colOff>
      <xdr:row>76</xdr:row>
      <xdr:rowOff>0</xdr:rowOff>
    </xdr:from>
    <xdr:to>
      <xdr:col>3</xdr:col>
      <xdr:colOff>26291</xdr:colOff>
      <xdr:row>78</xdr:row>
      <xdr:rowOff>152102</xdr:rowOff>
    </xdr:to>
    <mc:AlternateContent xmlns:mc="http://schemas.openxmlformats.org/markup-compatibility/2006" xmlns:a14="http://schemas.microsoft.com/office/drawing/2010/main">
      <mc:Choice Requires="a14">
        <xdr:sp macro="" textlink="">
          <xdr:nvSpPr>
            <xdr:cNvPr id="17" name="TextBox 37">
              <a:extLst>
                <a:ext uri="{FF2B5EF4-FFF2-40B4-BE49-F238E27FC236}">
                  <a16:creationId xmlns:a16="http://schemas.microsoft.com/office/drawing/2014/main" id="{00000000-0008-0000-0200-000011000000}"/>
                </a:ext>
              </a:extLst>
            </xdr:cNvPr>
            <xdr:cNvSpPr txBox="1"/>
          </xdr:nvSpPr>
          <xdr:spPr>
            <a:xfrm>
              <a:off x="428625" y="14478000"/>
              <a:ext cx="1426466" cy="53310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𝐹</m:t>
                    </m:r>
                    <m:r>
                      <a:rPr lang="en-ID" sz="1200" i="1">
                        <a:latin typeface="Cambria Math" panose="02040503050406030204" pitchFamily="18" charset="0"/>
                      </a:rPr>
                      <m:t>=</m:t>
                    </m:r>
                    <m:r>
                      <a:rPr lang="en-US" sz="1200" b="0" i="1">
                        <a:latin typeface="Cambria Math" panose="02040503050406030204" pitchFamily="18" charset="0"/>
                      </a:rPr>
                      <m:t>1−</m:t>
                    </m:r>
                    <m:rad>
                      <m:radPr>
                        <m:ctrlPr>
                          <a:rPr lang="en-US" sz="1200" b="0" i="1">
                            <a:latin typeface="Cambria Math" panose="02040503050406030204" pitchFamily="18" charset="0"/>
                          </a:rPr>
                        </m:ctrlPr>
                      </m:radPr>
                      <m:deg>
                        <m:r>
                          <m:rPr>
                            <m:brk m:alnAt="7"/>
                          </m:rPr>
                          <a:rPr lang="en-US" sz="1200" b="0" i="1">
                            <a:latin typeface="Cambria Math" panose="02040503050406030204" pitchFamily="18" charset="0"/>
                          </a:rPr>
                          <m:t>𝑁</m:t>
                        </m:r>
                      </m:deg>
                      <m:e>
                        <m:f>
                          <m:fPr>
                            <m:ctrlPr>
                              <a:rPr lang="en-US" sz="1200" b="0" i="1">
                                <a:latin typeface="Cambria Math" panose="02040503050406030204" pitchFamily="18" charset="0"/>
                              </a:rPr>
                            </m:ctrlPr>
                          </m:fPr>
                          <m:num>
                            <m:r>
                              <a:rPr lang="en-US" sz="1200" b="0" i="1">
                                <a:latin typeface="Cambria Math" panose="02040503050406030204" pitchFamily="18" charset="0"/>
                              </a:rPr>
                              <m:t>𝐿</m:t>
                            </m:r>
                          </m:num>
                          <m:den>
                            <m:r>
                              <a:rPr lang="en-US" sz="1200" b="0" i="1">
                                <a:latin typeface="Cambria Math" panose="02040503050406030204" pitchFamily="18" charset="0"/>
                              </a:rPr>
                              <m:t>𝐼</m:t>
                            </m:r>
                          </m:den>
                        </m:f>
                      </m:e>
                    </m:rad>
                    <m:r>
                      <a:rPr lang="en-US" sz="1200" i="1">
                        <a:latin typeface="Cambria Math" panose="02040503050406030204" pitchFamily="18" charset="0"/>
                      </a:rPr>
                      <m:t>=1−</m:t>
                    </m:r>
                    <m:rad>
                      <m:radPr>
                        <m:ctrlPr>
                          <a:rPr lang="en-US" sz="1200" i="1">
                            <a:latin typeface="Cambria Math" panose="02040503050406030204" pitchFamily="18" charset="0"/>
                          </a:rPr>
                        </m:ctrlPr>
                      </m:radPr>
                      <m:deg>
                        <m:r>
                          <a:rPr lang="en-US" sz="1200" b="0" i="1">
                            <a:latin typeface="Cambria Math" panose="02040503050406030204" pitchFamily="18" charset="0"/>
                          </a:rPr>
                          <m:t>20</m:t>
                        </m:r>
                      </m:deg>
                      <m:e>
                        <m:f>
                          <m:fPr>
                            <m:ctrlPr>
                              <a:rPr lang="en-US" sz="1200" i="1">
                                <a:latin typeface="Cambria Math" panose="02040503050406030204" pitchFamily="18" charset="0"/>
                              </a:rPr>
                            </m:ctrlPr>
                          </m:fPr>
                          <m:num>
                            <m:r>
                              <a:rPr lang="en-US" sz="1200" b="0" i="1">
                                <a:latin typeface="Cambria Math" panose="02040503050406030204" pitchFamily="18" charset="0"/>
                              </a:rPr>
                              <m:t>18 </m:t>
                            </m:r>
                            <m:r>
                              <a:rPr lang="en-US" sz="1200" b="0" i="1">
                                <a:latin typeface="Cambria Math" panose="02040503050406030204" pitchFamily="18" charset="0"/>
                              </a:rPr>
                              <m:t>𝑀</m:t>
                            </m:r>
                            <m:r>
                              <a:rPr lang="en-US" sz="1200" b="0" i="1">
                                <a:latin typeface="Cambria Math" panose="02040503050406030204" pitchFamily="18" charset="0"/>
                              </a:rPr>
                              <m:t> </m:t>
                            </m:r>
                          </m:num>
                          <m:den>
                            <m:r>
                              <a:rPr lang="en-US" sz="1200" b="0" i="1">
                                <a:latin typeface="Cambria Math" panose="02040503050406030204" pitchFamily="18" charset="0"/>
                              </a:rPr>
                              <m:t>43 </m:t>
                            </m:r>
                            <m:r>
                              <a:rPr lang="en-US" sz="1200" b="0" i="1">
                                <a:latin typeface="Cambria Math" panose="02040503050406030204" pitchFamily="18" charset="0"/>
                              </a:rPr>
                              <m:t>𝑀</m:t>
                            </m:r>
                          </m:den>
                        </m:f>
                      </m:e>
                    </m:rad>
                    <m:r>
                      <a:rPr lang="en-US" sz="1200" b="0" i="1">
                        <a:latin typeface="Cambria Math" panose="02040503050406030204" pitchFamily="18" charset="0"/>
                      </a:rPr>
                      <m:t>=</m:t>
                    </m:r>
                  </m:oMath>
                </m:oMathPara>
              </a14:m>
              <a:endParaRPr lang="en-ID" sz="1200"/>
            </a:p>
          </xdr:txBody>
        </xdr:sp>
      </mc:Choice>
      <mc:Fallback xmlns="">
        <xdr:sp macro="" textlink="">
          <xdr:nvSpPr>
            <xdr:cNvPr id="17" name="TextBox 37">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B0C2165F-45D1-4CFB-8443-DB2656453617}"/>
                </a:ext>
              </a:extLst>
            </xdr:cNvPr>
            <xdr:cNvSpPr txBox="1"/>
          </xdr:nvSpPr>
          <xdr:spPr>
            <a:xfrm>
              <a:off x="428625" y="14478000"/>
              <a:ext cx="1426466" cy="53310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𝐹</a:t>
              </a:r>
              <a:r>
                <a:rPr lang="en-ID" sz="1200" i="0">
                  <a:latin typeface="Cambria Math" panose="02040503050406030204" pitchFamily="18" charset="0"/>
                </a:rPr>
                <a:t>=</a:t>
              </a:r>
              <a:r>
                <a:rPr lang="en-US" sz="1200" b="0" i="0">
                  <a:latin typeface="Cambria Math" panose="02040503050406030204" pitchFamily="18" charset="0"/>
                </a:rPr>
                <a:t>1−√(𝑁&amp;𝐿/𝐼)</a:t>
              </a:r>
              <a:r>
                <a:rPr lang="en-US" sz="1200" i="0">
                  <a:latin typeface="Cambria Math" panose="02040503050406030204" pitchFamily="18" charset="0"/>
                </a:rPr>
                <a:t>=1−√(</a:t>
              </a:r>
              <a:r>
                <a:rPr lang="en-US" sz="1200" b="0" i="0">
                  <a:latin typeface="Cambria Math" panose="02040503050406030204" pitchFamily="18" charset="0"/>
                </a:rPr>
                <a:t>20&amp;(18 𝑀 )/(43 𝑀))=</a:t>
              </a:r>
              <a:endParaRPr lang="en-ID" sz="1200"/>
            </a:p>
          </xdr:txBody>
        </xdr:sp>
      </mc:Fallback>
    </mc:AlternateContent>
    <xdr:clientData/>
  </xdr:twoCellAnchor>
  <xdr:twoCellAnchor>
    <xdr:from>
      <xdr:col>1</xdr:col>
      <xdr:colOff>38100</xdr:colOff>
      <xdr:row>80</xdr:row>
      <xdr:rowOff>85725</xdr:rowOff>
    </xdr:from>
    <xdr:to>
      <xdr:col>2</xdr:col>
      <xdr:colOff>851345</xdr:colOff>
      <xdr:row>81</xdr:row>
      <xdr:rowOff>79891</xdr:rowOff>
    </xdr:to>
    <mc:AlternateContent xmlns:mc="http://schemas.openxmlformats.org/markup-compatibility/2006" xmlns:a14="http://schemas.microsoft.com/office/drawing/2010/main">
      <mc:Choice Requires="a14">
        <xdr:sp macro="" textlink="">
          <xdr:nvSpPr>
            <xdr:cNvPr id="18" name="TextBox 38">
              <a:extLst>
                <a:ext uri="{FF2B5EF4-FFF2-40B4-BE49-F238E27FC236}">
                  <a16:creationId xmlns:a16="http://schemas.microsoft.com/office/drawing/2014/main" id="{00000000-0008-0000-0200-000012000000}"/>
                </a:ext>
              </a:extLst>
            </xdr:cNvPr>
            <xdr:cNvSpPr txBox="1"/>
          </xdr:nvSpPr>
          <xdr:spPr>
            <a:xfrm>
              <a:off x="647700" y="15325725"/>
              <a:ext cx="1184720" cy="184666"/>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𝑛</m:t>
                        </m:r>
                      </m:sub>
                    </m:sSub>
                    <m:r>
                      <a:rPr lang="en-ID" sz="1200" i="1">
                        <a:latin typeface="Cambria Math" panose="02040503050406030204" pitchFamily="18" charset="0"/>
                      </a:rPr>
                      <m:t>=</m:t>
                    </m:r>
                    <m:r>
                      <a:rPr lang="en-US" sz="1200" b="0" i="1">
                        <a:latin typeface="Cambria Math" panose="02040503050406030204" pitchFamily="18" charset="0"/>
                      </a:rPr>
                      <m:t>𝐼</m:t>
                    </m:r>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m:t>
                        </m:r>
                        <m:r>
                          <a:rPr lang="en-US" sz="1200" b="0" i="1">
                            <a:latin typeface="Cambria Math" panose="02040503050406030204" pitchFamily="18" charset="0"/>
                          </a:rPr>
                          <m:t>𝐹</m:t>
                        </m:r>
                        <m:r>
                          <a:rPr lang="en-US" sz="1200" b="0" i="1">
                            <a:latin typeface="Cambria Math" panose="02040503050406030204" pitchFamily="18" charset="0"/>
                          </a:rPr>
                          <m:t>)</m:t>
                        </m:r>
                      </m:e>
                      <m:sup>
                        <m:r>
                          <a:rPr lang="en-US" sz="1200" b="0" i="1">
                            <a:latin typeface="Cambria Math" panose="02040503050406030204" pitchFamily="18" charset="0"/>
                          </a:rPr>
                          <m:t>𝑛</m:t>
                        </m:r>
                        <m:r>
                          <a:rPr lang="en-US" sz="1200" b="0" i="1">
                            <a:latin typeface="Cambria Math" panose="02040503050406030204" pitchFamily="18" charset="0"/>
                          </a:rPr>
                          <m:t>−1</m:t>
                        </m:r>
                      </m:sup>
                    </m:sSup>
                    <m:r>
                      <a:rPr lang="en-US" sz="1200" b="0" i="1">
                        <a:latin typeface="Cambria Math" panose="02040503050406030204" pitchFamily="18" charset="0"/>
                      </a:rPr>
                      <m:t> </m:t>
                    </m:r>
                    <m:r>
                      <a:rPr lang="en-US" sz="1200" b="0" i="1">
                        <a:latin typeface="Cambria Math" panose="02040503050406030204" pitchFamily="18" charset="0"/>
                      </a:rPr>
                      <m:t>𝐹</m:t>
                    </m:r>
                  </m:oMath>
                </m:oMathPara>
              </a14:m>
              <a:endParaRPr lang="en-ID" sz="1200"/>
            </a:p>
          </xdr:txBody>
        </xdr:sp>
      </mc:Choice>
      <mc:Fallback xmlns="">
        <xdr:sp macro="" textlink="">
          <xdr:nvSpPr>
            <xdr:cNvPr id="18" name="TextBox 38">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F2164ADA-1250-4BE1-BF24-FB4A5D912336}"/>
                </a:ext>
              </a:extLst>
            </xdr:cNvPr>
            <xdr:cNvSpPr txBox="1"/>
          </xdr:nvSpPr>
          <xdr:spPr>
            <a:xfrm>
              <a:off x="647700" y="15325725"/>
              <a:ext cx="1184720" cy="184666"/>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 〖(1−𝐹)〗^(𝑛−1)  𝐹</a:t>
              </a:r>
              <a:endParaRPr lang="en-ID" sz="1200"/>
            </a:p>
          </xdr:txBody>
        </xdr:sp>
      </mc:Fallback>
    </mc:AlternateContent>
    <xdr:clientData/>
  </xdr:twoCellAnchor>
  <xdr:twoCellAnchor>
    <xdr:from>
      <xdr:col>0</xdr:col>
      <xdr:colOff>571499</xdr:colOff>
      <xdr:row>81</xdr:row>
      <xdr:rowOff>152400</xdr:rowOff>
    </xdr:from>
    <xdr:to>
      <xdr:col>3</xdr:col>
      <xdr:colOff>350344</xdr:colOff>
      <xdr:row>82</xdr:row>
      <xdr:rowOff>146281</xdr:rowOff>
    </xdr:to>
    <mc:AlternateContent xmlns:mc="http://schemas.openxmlformats.org/markup-compatibility/2006" xmlns:a14="http://schemas.microsoft.com/office/drawing/2010/main">
      <mc:Choice Requires="a14">
        <xdr:sp macro="" textlink="">
          <xdr:nvSpPr>
            <xdr:cNvPr id="19" name="TextBox 40">
              <a:extLst>
                <a:ext uri="{FF2B5EF4-FFF2-40B4-BE49-F238E27FC236}">
                  <a16:creationId xmlns:a16="http://schemas.microsoft.com/office/drawing/2014/main" id="{00000000-0008-0000-0200-000013000000}"/>
                </a:ext>
              </a:extLst>
            </xdr:cNvPr>
            <xdr:cNvSpPr txBox="1"/>
          </xdr:nvSpPr>
          <xdr:spPr>
            <a:xfrm>
              <a:off x="571499" y="15582900"/>
              <a:ext cx="1607645" cy="184381"/>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1</m:t>
                        </m:r>
                      </m:sub>
                    </m:sSub>
                    <m:r>
                      <a:rPr lang="en-ID" sz="1200" i="1">
                        <a:latin typeface="Cambria Math" panose="02040503050406030204" pitchFamily="18" charset="0"/>
                      </a:rPr>
                      <m:t>=</m:t>
                    </m:r>
                    <m:r>
                      <a:rPr lang="en-US" sz="1200" b="0" i="1">
                        <a:latin typeface="Cambria Math" panose="02040503050406030204" pitchFamily="18" charset="0"/>
                      </a:rPr>
                      <m:t>43 </m:t>
                    </m:r>
                    <m:r>
                      <a:rPr lang="en-US" sz="1200" b="0" i="1">
                        <a:latin typeface="Cambria Math" panose="02040503050406030204" pitchFamily="18" charset="0"/>
                      </a:rPr>
                      <m:t>𝑀</m:t>
                    </m:r>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(1−0.0426)</m:t>
                        </m:r>
                      </m:e>
                      <m:sup>
                        <m:r>
                          <a:rPr lang="en-US" sz="1200" b="0" i="1">
                            <a:latin typeface="Cambria Math" panose="02040503050406030204" pitchFamily="18" charset="0"/>
                          </a:rPr>
                          <m:t>1−1</m:t>
                        </m:r>
                      </m:sup>
                    </m:sSup>
                    <m:r>
                      <a:rPr lang="en-US" sz="1200" b="0" i="1">
                        <a:latin typeface="Cambria Math" panose="02040503050406030204" pitchFamily="18" charset="0"/>
                      </a:rPr>
                      <m:t> </m:t>
                    </m:r>
                    <m:r>
                      <a:rPr lang="en-US" sz="1200" b="0" i="1">
                        <a:latin typeface="Cambria Math" panose="02040503050406030204" pitchFamily="18" charset="0"/>
                      </a:rPr>
                      <m:t>𝑥</m:t>
                    </m:r>
                    <m:r>
                      <a:rPr lang="en-US" sz="1200" b="0" i="1">
                        <a:latin typeface="Cambria Math" panose="02040503050406030204" pitchFamily="18" charset="0"/>
                      </a:rPr>
                      <m:t> 0.0426</m:t>
                    </m:r>
                  </m:oMath>
                </m:oMathPara>
              </a14:m>
              <a:endParaRPr lang="en-ID" sz="1200"/>
            </a:p>
          </xdr:txBody>
        </xdr:sp>
      </mc:Choice>
      <mc:Fallback xmlns="">
        <xdr:sp macro="" textlink="">
          <xdr:nvSpPr>
            <xdr:cNvPr id="19" name="TextBox 40">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72B6E405-79CD-477B-B301-307FC5C874C8}"/>
                </a:ext>
              </a:extLst>
            </xdr:cNvPr>
            <xdr:cNvSpPr txBox="1"/>
          </xdr:nvSpPr>
          <xdr:spPr>
            <a:xfrm>
              <a:off x="571499" y="15582900"/>
              <a:ext cx="1607645" cy="184381"/>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r>
                <a:rPr lang="en-US" sz="1200" b="0" i="0">
                  <a:latin typeface="Cambria Math" panose="02040503050406030204" pitchFamily="18" charset="0"/>
                </a:rPr>
                <a:t>43 𝑀 〖(1−0.0426)〗^(1−1)  𝑥 0.0426</a:t>
              </a:r>
              <a:endParaRPr lang="en-ID" sz="1200"/>
            </a:p>
          </xdr:txBody>
        </xdr:sp>
      </mc:Fallback>
    </mc:AlternateContent>
    <xdr:clientData/>
  </xdr:twoCellAnchor>
  <xdr:twoCellAnchor>
    <xdr:from>
      <xdr:col>0</xdr:col>
      <xdr:colOff>485774</xdr:colOff>
      <xdr:row>83</xdr:row>
      <xdr:rowOff>0</xdr:rowOff>
    </xdr:from>
    <xdr:to>
      <xdr:col>2</xdr:col>
      <xdr:colOff>25011</xdr:colOff>
      <xdr:row>83</xdr:row>
      <xdr:rowOff>187872</xdr:rowOff>
    </xdr:to>
    <mc:AlternateContent xmlns:mc="http://schemas.openxmlformats.org/markup-compatibility/2006" xmlns:a14="http://schemas.microsoft.com/office/drawing/2010/main">
      <mc:Choice Requires="a14">
        <xdr:sp macro="" textlink="">
          <xdr:nvSpPr>
            <xdr:cNvPr id="20" name="TextBox 41">
              <a:extLst>
                <a:ext uri="{FF2B5EF4-FFF2-40B4-BE49-F238E27FC236}">
                  <a16:creationId xmlns:a16="http://schemas.microsoft.com/office/drawing/2014/main" id="{00000000-0008-0000-0200-000014000000}"/>
                </a:ext>
              </a:extLst>
            </xdr:cNvPr>
            <xdr:cNvSpPr txBox="1"/>
          </xdr:nvSpPr>
          <xdr:spPr>
            <a:xfrm>
              <a:off x="485774" y="15811500"/>
              <a:ext cx="758437"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1</m:t>
                        </m:r>
                      </m:sub>
                    </m:sSub>
                    <m:r>
                      <a:rPr lang="en-ID" sz="1200" i="1">
                        <a:latin typeface="Cambria Math" panose="02040503050406030204" pitchFamily="18" charset="0"/>
                      </a:rPr>
                      <m:t>=</m:t>
                    </m:r>
                  </m:oMath>
                </m:oMathPara>
              </a14:m>
              <a:endParaRPr lang="en-ID" sz="1200"/>
            </a:p>
          </xdr:txBody>
        </xdr:sp>
      </mc:Choice>
      <mc:Fallback xmlns="">
        <xdr:sp macro="" textlink="">
          <xdr:nvSpPr>
            <xdr:cNvPr id="20" name="TextBox 41">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A492A9A3-67B1-4811-A25E-79FB84334AFB}"/>
                </a:ext>
              </a:extLst>
            </xdr:cNvPr>
            <xdr:cNvSpPr txBox="1"/>
          </xdr:nvSpPr>
          <xdr:spPr>
            <a:xfrm>
              <a:off x="485774" y="15811500"/>
              <a:ext cx="758437"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endParaRPr lang="en-ID" sz="1200"/>
            </a:p>
          </xdr:txBody>
        </xdr:sp>
      </mc:Fallback>
    </mc:AlternateContent>
    <xdr:clientData/>
  </xdr:twoCellAnchor>
  <xdr:twoCellAnchor>
    <xdr:from>
      <xdr:col>1</xdr:col>
      <xdr:colOff>38100</xdr:colOff>
      <xdr:row>85</xdr:row>
      <xdr:rowOff>85725</xdr:rowOff>
    </xdr:from>
    <xdr:to>
      <xdr:col>2</xdr:col>
      <xdr:colOff>851345</xdr:colOff>
      <xdr:row>86</xdr:row>
      <xdr:rowOff>79891</xdr:rowOff>
    </xdr:to>
    <mc:AlternateContent xmlns:mc="http://schemas.openxmlformats.org/markup-compatibility/2006" xmlns:a14="http://schemas.microsoft.com/office/drawing/2010/main">
      <mc:Choice Requires="a14">
        <xdr:sp macro="" textlink="">
          <xdr:nvSpPr>
            <xdr:cNvPr id="21" name="TextBox 38">
              <a:extLst>
                <a:ext uri="{FF2B5EF4-FFF2-40B4-BE49-F238E27FC236}">
                  <a16:creationId xmlns:a16="http://schemas.microsoft.com/office/drawing/2014/main" id="{00000000-0008-0000-0200-000015000000}"/>
                </a:ext>
              </a:extLst>
            </xdr:cNvPr>
            <xdr:cNvSpPr txBox="1"/>
          </xdr:nvSpPr>
          <xdr:spPr>
            <a:xfrm>
              <a:off x="647700" y="16278225"/>
              <a:ext cx="1184720" cy="184666"/>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𝑛</m:t>
                        </m:r>
                      </m:sub>
                    </m:sSub>
                    <m:r>
                      <a:rPr lang="en-ID" sz="1200" i="1">
                        <a:latin typeface="Cambria Math" panose="02040503050406030204" pitchFamily="18" charset="0"/>
                      </a:rPr>
                      <m:t>=</m:t>
                    </m:r>
                    <m:r>
                      <a:rPr lang="en-US" sz="1200" b="0" i="1">
                        <a:latin typeface="Cambria Math" panose="02040503050406030204" pitchFamily="18" charset="0"/>
                      </a:rPr>
                      <m:t>𝐼</m:t>
                    </m:r>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m:t>
                        </m:r>
                        <m:r>
                          <a:rPr lang="en-US" sz="1200" b="0" i="1">
                            <a:latin typeface="Cambria Math" panose="02040503050406030204" pitchFamily="18" charset="0"/>
                          </a:rPr>
                          <m:t>𝐹</m:t>
                        </m:r>
                        <m:r>
                          <a:rPr lang="en-US" sz="1200" b="0" i="1">
                            <a:latin typeface="Cambria Math" panose="02040503050406030204" pitchFamily="18" charset="0"/>
                          </a:rPr>
                          <m:t>)</m:t>
                        </m:r>
                      </m:e>
                      <m:sup>
                        <m:r>
                          <a:rPr lang="en-US" sz="1200" b="0" i="1">
                            <a:latin typeface="Cambria Math" panose="02040503050406030204" pitchFamily="18" charset="0"/>
                          </a:rPr>
                          <m:t>𝑛</m:t>
                        </m:r>
                        <m:r>
                          <a:rPr lang="en-US" sz="1200" b="0" i="1">
                            <a:latin typeface="Cambria Math" panose="02040503050406030204" pitchFamily="18" charset="0"/>
                          </a:rPr>
                          <m:t>−1</m:t>
                        </m:r>
                      </m:sup>
                    </m:sSup>
                    <m:r>
                      <a:rPr lang="en-US" sz="1200" b="0" i="1">
                        <a:latin typeface="Cambria Math" panose="02040503050406030204" pitchFamily="18" charset="0"/>
                      </a:rPr>
                      <m:t> </m:t>
                    </m:r>
                    <m:r>
                      <a:rPr lang="en-US" sz="1200" b="0" i="1">
                        <a:latin typeface="Cambria Math" panose="02040503050406030204" pitchFamily="18" charset="0"/>
                      </a:rPr>
                      <m:t>𝐹</m:t>
                    </m:r>
                  </m:oMath>
                </m:oMathPara>
              </a14:m>
              <a:endParaRPr lang="en-ID" sz="1200"/>
            </a:p>
          </xdr:txBody>
        </xdr:sp>
      </mc:Choice>
      <mc:Fallback xmlns="">
        <xdr:sp macro="" textlink="">
          <xdr:nvSpPr>
            <xdr:cNvPr id="21" name="TextBox 38">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F2164ADA-1250-4BE1-BF24-FB4A5D912336}"/>
                </a:ext>
              </a:extLst>
            </xdr:cNvPr>
            <xdr:cNvSpPr txBox="1"/>
          </xdr:nvSpPr>
          <xdr:spPr>
            <a:xfrm>
              <a:off x="647700" y="16278225"/>
              <a:ext cx="1184720" cy="184666"/>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 〖(1−𝐹)〗^(𝑛−1)  𝐹</a:t>
              </a:r>
              <a:endParaRPr lang="en-ID" sz="1200"/>
            </a:p>
          </xdr:txBody>
        </xdr:sp>
      </mc:Fallback>
    </mc:AlternateContent>
    <xdr:clientData/>
  </xdr:twoCellAnchor>
  <xdr:twoCellAnchor>
    <xdr:from>
      <xdr:col>0</xdr:col>
      <xdr:colOff>571499</xdr:colOff>
      <xdr:row>86</xdr:row>
      <xdr:rowOff>152400</xdr:rowOff>
    </xdr:from>
    <xdr:to>
      <xdr:col>3</xdr:col>
      <xdr:colOff>339396</xdr:colOff>
      <xdr:row>87</xdr:row>
      <xdr:rowOff>146665</xdr:rowOff>
    </xdr:to>
    <mc:AlternateContent xmlns:mc="http://schemas.openxmlformats.org/markup-compatibility/2006" xmlns:a14="http://schemas.microsoft.com/office/drawing/2010/main">
      <mc:Choice Requires="a14">
        <xdr:sp macro="" textlink="">
          <xdr:nvSpPr>
            <xdr:cNvPr id="22" name="TextBox 40">
              <a:extLst>
                <a:ext uri="{FF2B5EF4-FFF2-40B4-BE49-F238E27FC236}">
                  <a16:creationId xmlns:a16="http://schemas.microsoft.com/office/drawing/2014/main" id="{00000000-0008-0000-0200-000016000000}"/>
                </a:ext>
              </a:extLst>
            </xdr:cNvPr>
            <xdr:cNvSpPr txBox="1"/>
          </xdr:nvSpPr>
          <xdr:spPr>
            <a:xfrm>
              <a:off x="571499" y="16535400"/>
              <a:ext cx="1596697" cy="18476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2</m:t>
                        </m:r>
                      </m:sub>
                    </m:sSub>
                    <m:r>
                      <a:rPr lang="en-ID" sz="1200" i="1">
                        <a:latin typeface="Cambria Math" panose="02040503050406030204" pitchFamily="18" charset="0"/>
                      </a:rPr>
                      <m:t>=</m:t>
                    </m:r>
                    <m:r>
                      <a:rPr lang="en-US" sz="1200" b="0" i="1">
                        <a:latin typeface="Cambria Math" panose="02040503050406030204" pitchFamily="18" charset="0"/>
                      </a:rPr>
                      <m:t>43 </m:t>
                    </m:r>
                    <m:r>
                      <a:rPr lang="en-US" sz="1200" b="0" i="1">
                        <a:latin typeface="Cambria Math" panose="02040503050406030204" pitchFamily="18" charset="0"/>
                      </a:rPr>
                      <m:t>𝑀</m:t>
                    </m:r>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(1−0.0426)</m:t>
                        </m:r>
                      </m:e>
                      <m:sup>
                        <m:r>
                          <a:rPr lang="en-US" sz="1200" b="0" i="1">
                            <a:latin typeface="Cambria Math" panose="02040503050406030204" pitchFamily="18" charset="0"/>
                          </a:rPr>
                          <m:t>2−1</m:t>
                        </m:r>
                      </m:sup>
                    </m:sSup>
                    <m:r>
                      <a:rPr lang="en-US" sz="1200" b="0" i="1">
                        <a:latin typeface="Cambria Math" panose="02040503050406030204" pitchFamily="18" charset="0"/>
                      </a:rPr>
                      <m:t> </m:t>
                    </m:r>
                    <m:r>
                      <a:rPr lang="en-US" sz="1200" b="0" i="1">
                        <a:latin typeface="Cambria Math" panose="02040503050406030204" pitchFamily="18" charset="0"/>
                      </a:rPr>
                      <m:t>𝑥</m:t>
                    </m:r>
                    <m:r>
                      <a:rPr lang="en-US" sz="1200" b="0" i="1">
                        <a:latin typeface="Cambria Math" panose="02040503050406030204" pitchFamily="18" charset="0"/>
                      </a:rPr>
                      <m:t> 0.0426</m:t>
                    </m:r>
                  </m:oMath>
                </m:oMathPara>
              </a14:m>
              <a:endParaRPr lang="en-ID" sz="1200"/>
            </a:p>
          </xdr:txBody>
        </xdr:sp>
      </mc:Choice>
      <mc:Fallback xmlns="">
        <xdr:sp macro="" textlink="">
          <xdr:nvSpPr>
            <xdr:cNvPr id="22" name="TextBox 40">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72B6E405-79CD-477B-B301-307FC5C874C8}"/>
                </a:ext>
              </a:extLst>
            </xdr:cNvPr>
            <xdr:cNvSpPr txBox="1"/>
          </xdr:nvSpPr>
          <xdr:spPr>
            <a:xfrm>
              <a:off x="571499" y="16535400"/>
              <a:ext cx="1596697" cy="18476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2</a:t>
              </a:r>
              <a:r>
                <a:rPr lang="en-ID" sz="1200" i="0">
                  <a:latin typeface="Cambria Math" panose="02040503050406030204" pitchFamily="18" charset="0"/>
                </a:rPr>
                <a:t>=</a:t>
              </a:r>
              <a:r>
                <a:rPr lang="en-US" sz="1200" b="0" i="0">
                  <a:latin typeface="Cambria Math" panose="02040503050406030204" pitchFamily="18" charset="0"/>
                </a:rPr>
                <a:t>43 𝑀 〖(1−0.0426)〗^(2−1)  𝑥 0.0426</a:t>
              </a:r>
              <a:endParaRPr lang="en-ID" sz="1200"/>
            </a:p>
          </xdr:txBody>
        </xdr:sp>
      </mc:Fallback>
    </mc:AlternateContent>
    <xdr:clientData/>
  </xdr:twoCellAnchor>
  <xdr:twoCellAnchor>
    <xdr:from>
      <xdr:col>0</xdr:col>
      <xdr:colOff>485774</xdr:colOff>
      <xdr:row>88</xdr:row>
      <xdr:rowOff>0</xdr:rowOff>
    </xdr:from>
    <xdr:to>
      <xdr:col>2</xdr:col>
      <xdr:colOff>25011</xdr:colOff>
      <xdr:row>88</xdr:row>
      <xdr:rowOff>187872</xdr:rowOff>
    </xdr:to>
    <mc:AlternateContent xmlns:mc="http://schemas.openxmlformats.org/markup-compatibility/2006" xmlns:a14="http://schemas.microsoft.com/office/drawing/2010/main">
      <mc:Choice Requires="a14">
        <xdr:sp macro="" textlink="">
          <xdr:nvSpPr>
            <xdr:cNvPr id="23" name="TextBox 41">
              <a:extLst>
                <a:ext uri="{FF2B5EF4-FFF2-40B4-BE49-F238E27FC236}">
                  <a16:creationId xmlns:a16="http://schemas.microsoft.com/office/drawing/2014/main" id="{00000000-0008-0000-0200-000017000000}"/>
                </a:ext>
              </a:extLst>
            </xdr:cNvPr>
            <xdr:cNvSpPr txBox="1"/>
          </xdr:nvSpPr>
          <xdr:spPr>
            <a:xfrm>
              <a:off x="485774" y="16764000"/>
              <a:ext cx="758437"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2</m:t>
                        </m:r>
                      </m:sub>
                    </m:sSub>
                    <m:r>
                      <a:rPr lang="en-ID" sz="1200" i="1">
                        <a:latin typeface="Cambria Math" panose="02040503050406030204" pitchFamily="18" charset="0"/>
                      </a:rPr>
                      <m:t>=</m:t>
                    </m:r>
                  </m:oMath>
                </m:oMathPara>
              </a14:m>
              <a:endParaRPr lang="en-ID" sz="1200"/>
            </a:p>
          </xdr:txBody>
        </xdr:sp>
      </mc:Choice>
      <mc:Fallback xmlns="">
        <xdr:sp macro="" textlink="">
          <xdr:nvSpPr>
            <xdr:cNvPr id="23" name="TextBox 41">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A492A9A3-67B1-4811-A25E-79FB84334AFB}"/>
                </a:ext>
              </a:extLst>
            </xdr:cNvPr>
            <xdr:cNvSpPr txBox="1"/>
          </xdr:nvSpPr>
          <xdr:spPr>
            <a:xfrm>
              <a:off x="485774" y="16764000"/>
              <a:ext cx="758437"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2</a:t>
              </a:r>
              <a:r>
                <a:rPr lang="en-ID" sz="1200" i="0">
                  <a:latin typeface="Cambria Math" panose="02040503050406030204" pitchFamily="18" charset="0"/>
                </a:rPr>
                <a:t>=</a:t>
              </a:r>
              <a:endParaRPr lang="en-ID" sz="1200"/>
            </a:p>
          </xdr:txBody>
        </xdr:sp>
      </mc:Fallback>
    </mc:AlternateContent>
    <xdr:clientData/>
  </xdr:twoCellAnchor>
  <xdr:twoCellAnchor>
    <xdr:from>
      <xdr:col>1</xdr:col>
      <xdr:colOff>38100</xdr:colOff>
      <xdr:row>90</xdr:row>
      <xdr:rowOff>85725</xdr:rowOff>
    </xdr:from>
    <xdr:to>
      <xdr:col>2</xdr:col>
      <xdr:colOff>851345</xdr:colOff>
      <xdr:row>91</xdr:row>
      <xdr:rowOff>79891</xdr:rowOff>
    </xdr:to>
    <mc:AlternateContent xmlns:mc="http://schemas.openxmlformats.org/markup-compatibility/2006" xmlns:a14="http://schemas.microsoft.com/office/drawing/2010/main">
      <mc:Choice Requires="a14">
        <xdr:sp macro="" textlink="">
          <xdr:nvSpPr>
            <xdr:cNvPr id="24" name="TextBox 38">
              <a:extLst>
                <a:ext uri="{FF2B5EF4-FFF2-40B4-BE49-F238E27FC236}">
                  <a16:creationId xmlns:a16="http://schemas.microsoft.com/office/drawing/2014/main" id="{00000000-0008-0000-0200-000018000000}"/>
                </a:ext>
              </a:extLst>
            </xdr:cNvPr>
            <xdr:cNvSpPr txBox="1"/>
          </xdr:nvSpPr>
          <xdr:spPr>
            <a:xfrm>
              <a:off x="647700" y="17230725"/>
              <a:ext cx="1184720" cy="184666"/>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𝑛</m:t>
                        </m:r>
                      </m:sub>
                    </m:sSub>
                    <m:r>
                      <a:rPr lang="en-ID" sz="1200" i="1">
                        <a:latin typeface="Cambria Math" panose="02040503050406030204" pitchFamily="18" charset="0"/>
                      </a:rPr>
                      <m:t>=</m:t>
                    </m:r>
                    <m:r>
                      <a:rPr lang="en-US" sz="1200" b="0" i="1">
                        <a:latin typeface="Cambria Math" panose="02040503050406030204" pitchFamily="18" charset="0"/>
                      </a:rPr>
                      <m:t>𝐼</m:t>
                    </m:r>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m:t>
                        </m:r>
                        <m:r>
                          <a:rPr lang="en-US" sz="1200" b="0" i="1">
                            <a:latin typeface="Cambria Math" panose="02040503050406030204" pitchFamily="18" charset="0"/>
                          </a:rPr>
                          <m:t>𝐹</m:t>
                        </m:r>
                        <m:r>
                          <a:rPr lang="en-US" sz="1200" b="0" i="1">
                            <a:latin typeface="Cambria Math" panose="02040503050406030204" pitchFamily="18" charset="0"/>
                          </a:rPr>
                          <m:t>)</m:t>
                        </m:r>
                      </m:e>
                      <m:sup>
                        <m:r>
                          <a:rPr lang="en-US" sz="1200" b="0" i="1">
                            <a:latin typeface="Cambria Math" panose="02040503050406030204" pitchFamily="18" charset="0"/>
                          </a:rPr>
                          <m:t>𝑛</m:t>
                        </m:r>
                        <m:r>
                          <a:rPr lang="en-US" sz="1200" b="0" i="1">
                            <a:latin typeface="Cambria Math" panose="02040503050406030204" pitchFamily="18" charset="0"/>
                          </a:rPr>
                          <m:t>−1</m:t>
                        </m:r>
                      </m:sup>
                    </m:sSup>
                    <m:r>
                      <a:rPr lang="en-US" sz="1200" b="0" i="1">
                        <a:latin typeface="Cambria Math" panose="02040503050406030204" pitchFamily="18" charset="0"/>
                      </a:rPr>
                      <m:t> </m:t>
                    </m:r>
                    <m:r>
                      <a:rPr lang="en-US" sz="1200" b="0" i="1">
                        <a:latin typeface="Cambria Math" panose="02040503050406030204" pitchFamily="18" charset="0"/>
                      </a:rPr>
                      <m:t>𝐹</m:t>
                    </m:r>
                  </m:oMath>
                </m:oMathPara>
              </a14:m>
              <a:endParaRPr lang="en-ID" sz="1200"/>
            </a:p>
          </xdr:txBody>
        </xdr:sp>
      </mc:Choice>
      <mc:Fallback xmlns="">
        <xdr:sp macro="" textlink="">
          <xdr:nvSpPr>
            <xdr:cNvPr id="24" name="TextBox 38">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F2164ADA-1250-4BE1-BF24-FB4A5D912336}"/>
                </a:ext>
              </a:extLst>
            </xdr:cNvPr>
            <xdr:cNvSpPr txBox="1"/>
          </xdr:nvSpPr>
          <xdr:spPr>
            <a:xfrm>
              <a:off x="647700" y="17230725"/>
              <a:ext cx="1184720" cy="184666"/>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 〖(1−𝐹)〗^(𝑛−1)  𝐹</a:t>
              </a:r>
              <a:endParaRPr lang="en-ID" sz="1200"/>
            </a:p>
          </xdr:txBody>
        </xdr:sp>
      </mc:Fallback>
    </mc:AlternateContent>
    <xdr:clientData/>
  </xdr:twoCellAnchor>
  <xdr:twoCellAnchor>
    <xdr:from>
      <xdr:col>0</xdr:col>
      <xdr:colOff>581024</xdr:colOff>
      <xdr:row>91</xdr:row>
      <xdr:rowOff>152401</xdr:rowOff>
    </xdr:from>
    <xdr:to>
      <xdr:col>3</xdr:col>
      <xdr:colOff>284655</xdr:colOff>
      <xdr:row>92</xdr:row>
      <xdr:rowOff>146666</xdr:rowOff>
    </xdr:to>
    <mc:AlternateContent xmlns:mc="http://schemas.openxmlformats.org/markup-compatibility/2006" xmlns:a14="http://schemas.microsoft.com/office/drawing/2010/main">
      <mc:Choice Requires="a14">
        <xdr:sp macro="" textlink="">
          <xdr:nvSpPr>
            <xdr:cNvPr id="25" name="TextBox 40">
              <a:extLst>
                <a:ext uri="{FF2B5EF4-FFF2-40B4-BE49-F238E27FC236}">
                  <a16:creationId xmlns:a16="http://schemas.microsoft.com/office/drawing/2014/main" id="{00000000-0008-0000-0200-000019000000}"/>
                </a:ext>
              </a:extLst>
            </xdr:cNvPr>
            <xdr:cNvSpPr txBox="1"/>
          </xdr:nvSpPr>
          <xdr:spPr>
            <a:xfrm>
              <a:off x="581024" y="17487901"/>
              <a:ext cx="1532431" cy="18476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3</m:t>
                        </m:r>
                      </m:sub>
                    </m:sSub>
                    <m:r>
                      <a:rPr lang="en-ID" sz="1200" i="1">
                        <a:latin typeface="Cambria Math" panose="02040503050406030204" pitchFamily="18" charset="0"/>
                      </a:rPr>
                      <m:t>=</m:t>
                    </m:r>
                    <m:r>
                      <a:rPr lang="en-US" sz="1200" b="0" i="1">
                        <a:latin typeface="Cambria Math" panose="02040503050406030204" pitchFamily="18" charset="0"/>
                      </a:rPr>
                      <m:t>43</m:t>
                    </m:r>
                    <m:r>
                      <a:rPr lang="en-US" sz="1200" b="0" i="1">
                        <a:latin typeface="Cambria Math" panose="02040503050406030204" pitchFamily="18" charset="0"/>
                      </a:rPr>
                      <m:t>𝑀</m:t>
                    </m:r>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(1−0.0426)</m:t>
                        </m:r>
                      </m:e>
                      <m:sup>
                        <m:r>
                          <a:rPr lang="en-US" sz="1200" b="0" i="1">
                            <a:latin typeface="Cambria Math" panose="02040503050406030204" pitchFamily="18" charset="0"/>
                          </a:rPr>
                          <m:t>3−1</m:t>
                        </m:r>
                      </m:sup>
                    </m:sSup>
                    <m:r>
                      <a:rPr lang="en-US" sz="1200" b="0" i="1">
                        <a:latin typeface="Cambria Math" panose="02040503050406030204" pitchFamily="18" charset="0"/>
                      </a:rPr>
                      <m:t> </m:t>
                    </m:r>
                    <m:r>
                      <a:rPr lang="en-US" sz="1200" b="0" i="1">
                        <a:latin typeface="Cambria Math" panose="02040503050406030204" pitchFamily="18" charset="0"/>
                      </a:rPr>
                      <m:t>𝑥</m:t>
                    </m:r>
                    <m:r>
                      <a:rPr lang="en-US" sz="1200" b="0" i="1">
                        <a:latin typeface="Cambria Math" panose="02040503050406030204" pitchFamily="18" charset="0"/>
                      </a:rPr>
                      <m:t> 0.0426</m:t>
                    </m:r>
                  </m:oMath>
                </m:oMathPara>
              </a14:m>
              <a:endParaRPr lang="en-ID" sz="1200"/>
            </a:p>
          </xdr:txBody>
        </xdr:sp>
      </mc:Choice>
      <mc:Fallback xmlns="">
        <xdr:sp macro="" textlink="">
          <xdr:nvSpPr>
            <xdr:cNvPr id="25" name="TextBox 40">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72B6E405-79CD-477B-B301-307FC5C874C8}"/>
                </a:ext>
              </a:extLst>
            </xdr:cNvPr>
            <xdr:cNvSpPr txBox="1"/>
          </xdr:nvSpPr>
          <xdr:spPr>
            <a:xfrm>
              <a:off x="581024" y="17487901"/>
              <a:ext cx="1532431" cy="18476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3</a:t>
              </a:r>
              <a:r>
                <a:rPr lang="en-ID" sz="1200" i="0">
                  <a:latin typeface="Cambria Math" panose="02040503050406030204" pitchFamily="18" charset="0"/>
                </a:rPr>
                <a:t>=</a:t>
              </a:r>
              <a:r>
                <a:rPr lang="en-US" sz="1200" b="0" i="0">
                  <a:latin typeface="Cambria Math" panose="02040503050406030204" pitchFamily="18" charset="0"/>
                </a:rPr>
                <a:t>43𝑀 〖(1−0.0426)〗^(3−1)  𝑥 0.0426</a:t>
              </a:r>
              <a:endParaRPr lang="en-ID" sz="1200"/>
            </a:p>
          </xdr:txBody>
        </xdr:sp>
      </mc:Fallback>
    </mc:AlternateContent>
    <xdr:clientData/>
  </xdr:twoCellAnchor>
  <xdr:twoCellAnchor>
    <xdr:from>
      <xdr:col>0</xdr:col>
      <xdr:colOff>485774</xdr:colOff>
      <xdr:row>93</xdr:row>
      <xdr:rowOff>0</xdr:rowOff>
    </xdr:from>
    <xdr:to>
      <xdr:col>2</xdr:col>
      <xdr:colOff>25011</xdr:colOff>
      <xdr:row>93</xdr:row>
      <xdr:rowOff>187872</xdr:rowOff>
    </xdr:to>
    <mc:AlternateContent xmlns:mc="http://schemas.openxmlformats.org/markup-compatibility/2006" xmlns:a14="http://schemas.microsoft.com/office/drawing/2010/main">
      <mc:Choice Requires="a14">
        <xdr:sp macro="" textlink="">
          <xdr:nvSpPr>
            <xdr:cNvPr id="26" name="TextBox 41">
              <a:extLst>
                <a:ext uri="{FF2B5EF4-FFF2-40B4-BE49-F238E27FC236}">
                  <a16:creationId xmlns:a16="http://schemas.microsoft.com/office/drawing/2014/main" id="{00000000-0008-0000-0200-00001A000000}"/>
                </a:ext>
              </a:extLst>
            </xdr:cNvPr>
            <xdr:cNvSpPr txBox="1"/>
          </xdr:nvSpPr>
          <xdr:spPr>
            <a:xfrm>
              <a:off x="485774" y="17716500"/>
              <a:ext cx="758437"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3</m:t>
                        </m:r>
                      </m:sub>
                    </m:sSub>
                    <m:r>
                      <a:rPr lang="en-ID" sz="1200" i="1">
                        <a:latin typeface="Cambria Math" panose="02040503050406030204" pitchFamily="18" charset="0"/>
                      </a:rPr>
                      <m:t>=</m:t>
                    </m:r>
                  </m:oMath>
                </m:oMathPara>
              </a14:m>
              <a:endParaRPr lang="en-ID" sz="1200"/>
            </a:p>
          </xdr:txBody>
        </xdr:sp>
      </mc:Choice>
      <mc:Fallback xmlns="">
        <xdr:sp macro="" textlink="">
          <xdr:nvSpPr>
            <xdr:cNvPr id="26" name="TextBox 41">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A492A9A3-67B1-4811-A25E-79FB84334AFB}"/>
                </a:ext>
              </a:extLst>
            </xdr:cNvPr>
            <xdr:cNvSpPr txBox="1"/>
          </xdr:nvSpPr>
          <xdr:spPr>
            <a:xfrm>
              <a:off x="485774" y="17716500"/>
              <a:ext cx="758437"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3</a:t>
              </a:r>
              <a:r>
                <a:rPr lang="en-ID" sz="1200" i="0">
                  <a:latin typeface="Cambria Math" panose="02040503050406030204" pitchFamily="18" charset="0"/>
                </a:rPr>
                <a:t>=</a:t>
              </a:r>
              <a:endParaRPr lang="en-ID" sz="1200"/>
            </a:p>
          </xdr:txBody>
        </xdr:sp>
      </mc:Fallback>
    </mc:AlternateContent>
    <xdr:clientData/>
  </xdr:twoCellAnchor>
  <xdr:twoCellAnchor>
    <xdr:from>
      <xdr:col>5</xdr:col>
      <xdr:colOff>19050</xdr:colOff>
      <xdr:row>76</xdr:row>
      <xdr:rowOff>9525</xdr:rowOff>
    </xdr:from>
    <xdr:to>
      <xdr:col>6</xdr:col>
      <xdr:colOff>706728</xdr:colOff>
      <xdr:row>76</xdr:row>
      <xdr:rowOff>194191</xdr:rowOff>
    </xdr:to>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3067050" y="14487525"/>
              <a:ext cx="1202028" cy="184666"/>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𝑛</m:t>
                        </m:r>
                      </m:sub>
                    </m:sSub>
                    <m:r>
                      <a:rPr lang="en-ID" sz="1200" i="1">
                        <a:latin typeface="Cambria Math" panose="02040503050406030204" pitchFamily="18" charset="0"/>
                      </a:rPr>
                      <m:t>=</m:t>
                    </m:r>
                    <m:sSub>
                      <m:sSubPr>
                        <m:ctrlPr>
                          <a:rPr lang="en-ID" sz="1200" i="1">
                            <a:latin typeface="Cambria Math" panose="02040503050406030204" pitchFamily="18" charset="0"/>
                          </a:rPr>
                        </m:ctrlPr>
                      </m:sSubPr>
                      <m:e>
                        <m:r>
                          <a:rPr lang="en-US" sz="1200" b="0" i="1">
                            <a:latin typeface="Cambria Math" panose="02040503050406030204" pitchFamily="18" charset="0"/>
                          </a:rPr>
                          <m:t>𝐼</m:t>
                        </m:r>
                      </m:e>
                      <m:sub>
                        <m:r>
                          <a:rPr lang="en-US" sz="1200" b="0" i="1">
                            <a:latin typeface="Cambria Math" panose="02040503050406030204" pitchFamily="18" charset="0"/>
                          </a:rPr>
                          <m:t>𝑛</m:t>
                        </m:r>
                        <m:r>
                          <a:rPr lang="en-US" sz="1200" b="0" i="1">
                            <a:latin typeface="Cambria Math" panose="02040503050406030204" pitchFamily="18" charset="0"/>
                          </a:rPr>
                          <m:t>−1</m:t>
                        </m:r>
                      </m:sub>
                    </m:sSub>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m:t>
                        </m:r>
                        <m:r>
                          <a:rPr lang="en-US" sz="1200" b="0" i="1">
                            <a:latin typeface="Cambria Math" panose="02040503050406030204" pitchFamily="18" charset="0"/>
                          </a:rPr>
                          <m:t>𝐹</m:t>
                        </m:r>
                        <m:r>
                          <a:rPr lang="en-US" sz="1200" b="0" i="1">
                            <a:latin typeface="Cambria Math" panose="02040503050406030204" pitchFamily="18" charset="0"/>
                          </a:rPr>
                          <m:t>)</m:t>
                        </m:r>
                      </m:e>
                      <m:sup>
                        <m:r>
                          <a:rPr lang="en-US" sz="1200" b="0" i="1">
                            <a:latin typeface="Cambria Math" panose="02040503050406030204" pitchFamily="18" charset="0"/>
                          </a:rPr>
                          <m:t>𝑛</m:t>
                        </m:r>
                      </m:sup>
                    </m:sSup>
                  </m:oMath>
                </m:oMathPara>
              </a14:m>
              <a:endParaRPr lang="en-ID" sz="1200"/>
            </a:p>
          </xdr:txBody>
        </xdr:sp>
      </mc:Choice>
      <mc:Fallback xmlns="">
        <xdr:sp macro="" textlink="">
          <xdr:nvSpPr>
            <xdr:cNvPr id="27" name="TextBox 26">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A70C1CC3-A65E-4DC7-9790-2070EA6899A9}"/>
                </a:ext>
              </a:extLst>
            </xdr:cNvPr>
            <xdr:cNvSpPr txBox="1"/>
          </xdr:nvSpPr>
          <xdr:spPr>
            <a:xfrm>
              <a:off x="3067050" y="14487525"/>
              <a:ext cx="1202028" cy="184666"/>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a:t>
              </a:r>
              <a:r>
                <a:rPr lang="en-ID" sz="1200" b="0" i="0">
                  <a:latin typeface="Cambria Math" panose="02040503050406030204" pitchFamily="18" charset="0"/>
                </a:rPr>
                <a:t>_(</a:t>
              </a:r>
              <a:r>
                <a:rPr lang="en-US" sz="1200" b="0" i="0">
                  <a:latin typeface="Cambria Math" panose="02040503050406030204" pitchFamily="18" charset="0"/>
                </a:rPr>
                <a:t>𝑛−1</a:t>
              </a:r>
              <a:r>
                <a:rPr lang="en-ID" sz="1200" b="0" i="0">
                  <a:latin typeface="Cambria Math" panose="02040503050406030204" pitchFamily="18" charset="0"/>
                </a:rPr>
                <a:t>)</a:t>
              </a:r>
              <a:r>
                <a:rPr lang="en-US" sz="1200" b="0" i="0">
                  <a:latin typeface="Cambria Math" panose="02040503050406030204" pitchFamily="18" charset="0"/>
                </a:rPr>
                <a:t>  〖(1−𝐹)〗^𝑛</a:t>
              </a:r>
              <a:endParaRPr lang="en-ID" sz="1200"/>
            </a:p>
          </xdr:txBody>
        </xdr:sp>
      </mc:Fallback>
    </mc:AlternateContent>
    <xdr:clientData/>
  </xdr:twoCellAnchor>
  <xdr:twoCellAnchor>
    <xdr:from>
      <xdr:col>4</xdr:col>
      <xdr:colOff>1314450</xdr:colOff>
      <xdr:row>77</xdr:row>
      <xdr:rowOff>19050</xdr:rowOff>
    </xdr:from>
    <xdr:to>
      <xdr:col>7</xdr:col>
      <xdr:colOff>657564</xdr:colOff>
      <xdr:row>78</xdr:row>
      <xdr:rowOff>13315</xdr:rowOff>
    </xdr:to>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00000000-0008-0000-0200-00001C000000}"/>
                </a:ext>
              </a:extLst>
            </xdr:cNvPr>
            <xdr:cNvSpPr txBox="1"/>
          </xdr:nvSpPr>
          <xdr:spPr>
            <a:xfrm>
              <a:off x="3048000" y="14687550"/>
              <a:ext cx="1829139" cy="18476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8</m:t>
                        </m:r>
                      </m:sub>
                    </m:sSub>
                    <m:r>
                      <a:rPr lang="en-ID" sz="1200" i="1">
                        <a:latin typeface="Cambria Math" panose="02040503050406030204" pitchFamily="18" charset="0"/>
                      </a:rPr>
                      <m:t>=</m:t>
                    </m:r>
                    <m:r>
                      <a:rPr lang="en-US" sz="1200" i="1">
                        <a:latin typeface="Cambria Math" panose="02040503050406030204" pitchFamily="18" charset="0"/>
                      </a:rPr>
                      <m:t>4</m:t>
                    </m:r>
                    <m:r>
                      <a:rPr lang="en-US" sz="1200" b="0" i="1">
                        <a:latin typeface="Cambria Math" panose="02040503050406030204" pitchFamily="18" charset="0"/>
                      </a:rPr>
                      <m:t>3,000,000,000 </m:t>
                    </m:r>
                    <m:sSup>
                      <m:sSupPr>
                        <m:ctrlPr>
                          <a:rPr lang="en-US" sz="1200" b="0" i="1">
                            <a:latin typeface="Cambria Math" panose="02040503050406030204" pitchFamily="18" charset="0"/>
                          </a:rPr>
                        </m:ctrlPr>
                      </m:sSupPr>
                      <m:e>
                        <m:r>
                          <a:rPr lang="en-US" sz="1200" b="0" i="1">
                            <a:latin typeface="Cambria Math" panose="02040503050406030204" pitchFamily="18" charset="0"/>
                          </a:rPr>
                          <m:t>(1−0.0426)</m:t>
                        </m:r>
                      </m:e>
                      <m:sup>
                        <m:r>
                          <a:rPr lang="en-US" sz="1200" b="0" i="1">
                            <a:latin typeface="Cambria Math" panose="02040503050406030204" pitchFamily="18" charset="0"/>
                          </a:rPr>
                          <m:t>8</m:t>
                        </m:r>
                      </m:sup>
                    </m:sSup>
                    <m:r>
                      <a:rPr lang="en-US" sz="1200" b="0" i="1">
                        <a:latin typeface="Cambria Math" panose="02040503050406030204" pitchFamily="18" charset="0"/>
                      </a:rPr>
                      <m:t> =</m:t>
                    </m:r>
                  </m:oMath>
                </m:oMathPara>
              </a14:m>
              <a:endParaRPr lang="en-ID" sz="1200"/>
            </a:p>
          </xdr:txBody>
        </xdr:sp>
      </mc:Choice>
      <mc:Fallback xmlns="">
        <xdr:sp macro="" textlink="">
          <xdr:nvSpPr>
            <xdr:cNvPr id="28" name="TextBox 27">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A762F11F-7D6A-483A-8180-38A7401D6757}"/>
                </a:ext>
              </a:extLst>
            </xdr:cNvPr>
            <xdr:cNvSpPr txBox="1"/>
          </xdr:nvSpPr>
          <xdr:spPr>
            <a:xfrm>
              <a:off x="3048000" y="14687550"/>
              <a:ext cx="1829139" cy="18476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8</a:t>
              </a:r>
              <a:r>
                <a:rPr lang="en-ID" sz="1200" i="0">
                  <a:latin typeface="Cambria Math" panose="02040503050406030204" pitchFamily="18" charset="0"/>
                </a:rPr>
                <a:t>=</a:t>
              </a:r>
              <a:r>
                <a:rPr lang="en-US" sz="1200" i="0">
                  <a:latin typeface="Cambria Math" panose="02040503050406030204" pitchFamily="18" charset="0"/>
                </a:rPr>
                <a:t>4</a:t>
              </a:r>
              <a:r>
                <a:rPr lang="en-US" sz="1200" b="0" i="0">
                  <a:latin typeface="Cambria Math" panose="02040503050406030204" pitchFamily="18" charset="0"/>
                </a:rPr>
                <a:t>3,000,000,000 〖(1−0.0426)〗^8  =</a:t>
              </a:r>
              <a:endParaRPr lang="en-ID" sz="1200"/>
            </a:p>
          </xdr:txBody>
        </xdr:sp>
      </mc:Fallback>
    </mc:AlternateContent>
    <xdr:clientData/>
  </xdr:twoCellAnchor>
  <xdr:twoCellAnchor>
    <xdr:from>
      <xdr:col>1</xdr:col>
      <xdr:colOff>67878</xdr:colOff>
      <xdr:row>111</xdr:row>
      <xdr:rowOff>68098</xdr:rowOff>
    </xdr:from>
    <xdr:to>
      <xdr:col>6</xdr:col>
      <xdr:colOff>908705</xdr:colOff>
      <xdr:row>137</xdr:row>
      <xdr:rowOff>109482</xdr:rowOff>
    </xdr:to>
    <xdr:graphicFrame macro="">
      <xdr:nvGraphicFramePr>
        <xdr:cNvPr id="29" name="Chart 28">
          <a:extLst>
            <a:ext uri="{FF2B5EF4-FFF2-40B4-BE49-F238E27FC236}">
              <a16:creationId xmlns:a16="http://schemas.microsoft.com/office/drawing/2014/main" id="{00000000-0008-0000-02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405087</xdr:colOff>
      <xdr:row>4</xdr:row>
      <xdr:rowOff>131379</xdr:rowOff>
    </xdr:from>
    <xdr:to>
      <xdr:col>3</xdr:col>
      <xdr:colOff>87587</xdr:colOff>
      <xdr:row>6</xdr:row>
      <xdr:rowOff>54636</xdr:rowOff>
    </xdr:to>
    <mc:AlternateContent xmlns:mc="http://schemas.openxmlformats.org/markup-compatibility/2006" xmlns:a14="http://schemas.microsoft.com/office/drawing/2010/main">
      <mc:Choice Requires="a14">
        <xdr:sp macro="" textlink="">
          <xdr:nvSpPr>
            <xdr:cNvPr id="2" name="TextBox 15">
              <a:extLst>
                <a:ext uri="{FF2B5EF4-FFF2-40B4-BE49-F238E27FC236}">
                  <a16:creationId xmlns:a16="http://schemas.microsoft.com/office/drawing/2014/main" id="{00000000-0008-0000-0300-000002000000}"/>
                </a:ext>
              </a:extLst>
            </xdr:cNvPr>
            <xdr:cNvSpPr txBox="1"/>
          </xdr:nvSpPr>
          <xdr:spPr>
            <a:xfrm>
              <a:off x="405087" y="893379"/>
              <a:ext cx="1511300" cy="30425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100" i="1">
                            <a:latin typeface="Cambria Math" panose="02040503050406030204" pitchFamily="18" charset="0"/>
                          </a:rPr>
                        </m:ctrlPr>
                      </m:sSubPr>
                      <m:e>
                        <m:r>
                          <a:rPr lang="en-US" sz="1100" b="0" i="1">
                            <a:latin typeface="Cambria Math" panose="02040503050406030204" pitchFamily="18" charset="0"/>
                          </a:rPr>
                          <m:t>𝑑</m:t>
                        </m:r>
                      </m:e>
                      <m:sub>
                        <m:r>
                          <a:rPr lang="en-US" sz="1100" b="0" i="1">
                            <a:latin typeface="Cambria Math" panose="02040503050406030204" pitchFamily="18" charset="0"/>
                          </a:rPr>
                          <m:t>𝑛</m:t>
                        </m:r>
                      </m:sub>
                    </m:sSub>
                    <m:r>
                      <a:rPr lang="en-ID" sz="1100" i="1">
                        <a:latin typeface="Cambria Math" panose="02040503050406030204" pitchFamily="18" charset="0"/>
                      </a:rPr>
                      <m:t>=</m:t>
                    </m:r>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𝐼</m:t>
                        </m:r>
                        <m:r>
                          <a:rPr lang="en-US" sz="1100" b="0" i="1">
                            <a:latin typeface="Cambria Math" panose="02040503050406030204" pitchFamily="18" charset="0"/>
                          </a:rPr>
                          <m:t> −</m:t>
                        </m:r>
                        <m:r>
                          <a:rPr lang="en-US" sz="1100" b="0" i="1">
                            <a:latin typeface="Cambria Math" panose="02040503050406030204" pitchFamily="18" charset="0"/>
                          </a:rPr>
                          <m:t>𝐿</m:t>
                        </m:r>
                      </m:num>
                      <m:den>
                        <m:r>
                          <a:rPr lang="en-US" sz="1100" b="0" i="1">
                            <a:latin typeface="Cambria Math" panose="02040503050406030204" pitchFamily="18" charset="0"/>
                          </a:rPr>
                          <m:t>𝑁</m:t>
                        </m:r>
                      </m:den>
                    </m:f>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4 </m:t>
                        </m:r>
                        <m:r>
                          <a:rPr lang="en-US" sz="1100" b="0" i="1">
                            <a:latin typeface="Cambria Math" panose="02040503050406030204" pitchFamily="18" charset="0"/>
                          </a:rPr>
                          <m:t>𝑀</m:t>
                        </m:r>
                        <m:r>
                          <a:rPr lang="en-US" sz="1100" b="0" i="1">
                            <a:latin typeface="Cambria Math" panose="02040503050406030204" pitchFamily="18" charset="0"/>
                          </a:rPr>
                          <m:t> −875 </m:t>
                        </m:r>
                        <m:r>
                          <a:rPr lang="en-US" sz="1100" b="0" i="1">
                            <a:latin typeface="Cambria Math" panose="02040503050406030204" pitchFamily="18" charset="0"/>
                          </a:rPr>
                          <m:t>𝐽𝑡</m:t>
                        </m:r>
                      </m:num>
                      <m:den>
                        <m:r>
                          <a:rPr lang="en-US" sz="1100" b="0" i="1">
                            <a:latin typeface="Cambria Math" panose="02040503050406030204" pitchFamily="18" charset="0"/>
                          </a:rPr>
                          <m:t>3</m:t>
                        </m:r>
                      </m:den>
                    </m:f>
                    <m:r>
                      <a:rPr lang="en-US" sz="1100" b="0" i="1">
                        <a:latin typeface="Cambria Math" panose="02040503050406030204" pitchFamily="18" charset="0"/>
                      </a:rPr>
                      <m:t>=</m:t>
                    </m:r>
                  </m:oMath>
                </m:oMathPara>
              </a14:m>
              <a:endParaRPr lang="en-ID" sz="1100" i="0"/>
            </a:p>
          </xdr:txBody>
        </xdr:sp>
      </mc:Choice>
      <mc:Fallback xmlns="">
        <xdr:sp macro="" textlink="">
          <xdr:nvSpPr>
            <xdr:cNvPr id="2" name="TextBox 15">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4D191D04-B9B7-4605-8277-14C1E8B38B10}"/>
                </a:ext>
              </a:extLst>
            </xdr:cNvPr>
            <xdr:cNvSpPr txBox="1"/>
          </xdr:nvSpPr>
          <xdr:spPr>
            <a:xfrm>
              <a:off x="405087" y="893379"/>
              <a:ext cx="1511300" cy="30425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100" b="0" i="0">
                  <a:latin typeface="Cambria Math" panose="02040503050406030204" pitchFamily="18" charset="0"/>
                </a:rPr>
                <a:t>𝑑</a:t>
              </a:r>
              <a:r>
                <a:rPr lang="en-ID" sz="1100" b="0" i="0">
                  <a:latin typeface="Cambria Math" panose="02040503050406030204" pitchFamily="18" charset="0"/>
                </a:rPr>
                <a:t>_</a:t>
              </a:r>
              <a:r>
                <a:rPr lang="en-US" sz="1100" b="0" i="0">
                  <a:latin typeface="Cambria Math" panose="02040503050406030204" pitchFamily="18" charset="0"/>
                </a:rPr>
                <a:t>𝑛</a:t>
              </a:r>
              <a:r>
                <a:rPr lang="en-ID" sz="1100" i="0">
                  <a:latin typeface="Cambria Math" panose="02040503050406030204" pitchFamily="18" charset="0"/>
                </a:rPr>
                <a:t>=</a:t>
              </a:r>
              <a:r>
                <a:rPr lang="en-US" sz="1100" b="0" i="0">
                  <a:latin typeface="Cambria Math" panose="02040503050406030204" pitchFamily="18" charset="0"/>
                </a:rPr>
                <a:t>  (𝐼 −𝐿)/𝑁=  (4 𝑀 −875 𝐽𝑡)/3=</a:t>
              </a:r>
              <a:endParaRPr lang="en-ID" sz="1100" i="0"/>
            </a:p>
          </xdr:txBody>
        </xdr:sp>
      </mc:Fallback>
    </mc:AlternateContent>
    <xdr:clientData/>
  </xdr:twoCellAnchor>
  <xdr:twoCellAnchor>
    <xdr:from>
      <xdr:col>0</xdr:col>
      <xdr:colOff>80799</xdr:colOff>
      <xdr:row>8</xdr:row>
      <xdr:rowOff>87584</xdr:rowOff>
    </xdr:from>
    <xdr:to>
      <xdr:col>3</xdr:col>
      <xdr:colOff>398300</xdr:colOff>
      <xdr:row>10</xdr:row>
      <xdr:rowOff>54741</xdr:rowOff>
    </xdr:to>
    <mc:AlternateContent xmlns:mc="http://schemas.openxmlformats.org/markup-compatibility/2006" xmlns:a14="http://schemas.microsoft.com/office/drawing/2010/main">
      <mc:Choice Requires="a14">
        <xdr:sp macro="" textlink="">
          <xdr:nvSpPr>
            <xdr:cNvPr id="3" name="TextBox 17">
              <a:extLst>
                <a:ext uri="{FF2B5EF4-FFF2-40B4-BE49-F238E27FC236}">
                  <a16:creationId xmlns:a16="http://schemas.microsoft.com/office/drawing/2014/main" id="{00000000-0008-0000-0300-000003000000}"/>
                </a:ext>
              </a:extLst>
            </xdr:cNvPr>
            <xdr:cNvSpPr txBox="1"/>
          </xdr:nvSpPr>
          <xdr:spPr>
            <a:xfrm>
              <a:off x="80799" y="1611584"/>
              <a:ext cx="2146301" cy="348157"/>
            </a:xfrm>
            <a:prstGeom prst="rect">
              <a:avLst/>
            </a:prstGeom>
            <a:noFill/>
          </xdr:spPr>
          <xdr:txBody>
            <a:bodyPr wrap="square" lIns="0" tIns="0" rIns="0" bIns="0"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ID" sz="1200" i="1">
                          <a:latin typeface="Cambria Math" panose="02040503050406030204" pitchFamily="18" charset="0"/>
                        </a:rPr>
                      </m:ctrlPr>
                    </m:sSubPr>
                    <m:e>
                      <m:r>
                        <m:rPr>
                          <m:sty m:val="p"/>
                        </m:rPr>
                        <a:rPr lang="en-US" sz="1200" b="0" i="0">
                          <a:latin typeface="Cambria Math" panose="02040503050406030204" pitchFamily="18" charset="0"/>
                        </a:rPr>
                        <m:t>D</m:t>
                      </m:r>
                    </m:e>
                    <m:sub>
                      <m:r>
                        <a:rPr lang="en-US" sz="1200" b="0" i="0">
                          <a:latin typeface="Cambria Math" panose="02040503050406030204" pitchFamily="18" charset="0"/>
                        </a:rPr>
                        <m:t>3</m:t>
                      </m:r>
                    </m:sub>
                  </m:sSub>
                  <m:r>
                    <a:rPr lang="en-ID" sz="1200" i="0">
                      <a:latin typeface="Cambria Math" panose="02040503050406030204" pitchFamily="18" charset="0"/>
                    </a:rPr>
                    <m:t>=</m:t>
                  </m:r>
                  <m:r>
                    <a:rPr lang="en-US" sz="1200" b="0" i="0">
                      <a:latin typeface="Cambria Math" panose="02040503050406030204" pitchFamily="18" charset="0"/>
                    </a:rPr>
                    <m:t>3 </m:t>
                  </m:r>
                  <m:r>
                    <m:rPr>
                      <m:sty m:val="p"/>
                    </m:rPr>
                    <a:rPr lang="en-US" sz="1200" b="0" i="0">
                      <a:latin typeface="Cambria Math" panose="02040503050406030204" pitchFamily="18" charset="0"/>
                    </a:rPr>
                    <m:t>d</m:t>
                  </m:r>
                  <m:r>
                    <a:rPr lang="en-US" sz="1200" b="0" i="0">
                      <a:latin typeface="Cambria Math" panose="02040503050406030204" pitchFamily="18" charset="0"/>
                    </a:rPr>
                    <m:t>=3 </m:t>
                  </m:r>
                  <m:r>
                    <a:rPr lang="en-US" sz="1200" b="0" i="1">
                      <a:latin typeface="Cambria Math" panose="02040503050406030204" pitchFamily="18" charset="0"/>
                    </a:rPr>
                    <m:t>𝑥</m:t>
                  </m:r>
                  <m:r>
                    <a:rPr lang="en-US" sz="1200" b="0" i="1">
                      <a:latin typeface="Cambria Math" panose="02040503050406030204" pitchFamily="18" charset="0"/>
                    </a:rPr>
                    <m:t> </m:t>
                  </m:r>
                  <m:r>
                    <a:rPr kumimoji="0" lang="en-US" sz="1100" b="0" i="1" u="none" strike="noStrike" kern="0" cap="none" spc="0" normalizeH="0" baseline="0" noProof="0">
                      <a:ln>
                        <a:noFill/>
                      </a:ln>
                      <a:solidFill>
                        <a:sysClr val="windowText" lastClr="000000"/>
                      </a:solidFill>
                      <a:effectLst/>
                      <a:uLnTx/>
                      <a:uFillTx/>
                      <a:latin typeface="Cambria Math" panose="02040503050406030204" pitchFamily="18" charset="0"/>
                    </a:rPr>
                    <m:t>446,428,571 </m:t>
                  </m:r>
                </m:oMath>
              </a14:m>
              <a:r>
                <a:rPr lang="en-ID" sz="1400"/>
                <a:t>=</a:t>
              </a:r>
            </a:p>
          </xdr:txBody>
        </xdr:sp>
      </mc:Choice>
      <mc:Fallback xmlns="">
        <xdr:sp macro="" textlink="">
          <xdr:nvSpPr>
            <xdr:cNvPr id="3" name="TextBox 17">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E88FF01C-D322-421D-8CFD-0B53BCA08B67}"/>
                </a:ext>
              </a:extLst>
            </xdr:cNvPr>
            <xdr:cNvSpPr txBox="1"/>
          </xdr:nvSpPr>
          <xdr:spPr>
            <a:xfrm>
              <a:off x="80799" y="1611584"/>
              <a:ext cx="2146301" cy="348157"/>
            </a:xfrm>
            <a:prstGeom prst="rect">
              <a:avLst/>
            </a:prstGeom>
            <a:noFill/>
          </xdr:spPr>
          <xdr:txBody>
            <a:bodyPr wrap="square" lIns="0" tIns="0" rIns="0" bIns="0"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0" i="0">
                  <a:latin typeface="Cambria Math" panose="02040503050406030204" pitchFamily="18" charset="0"/>
                </a:rPr>
                <a:t>D</a:t>
              </a:r>
              <a:r>
                <a:rPr lang="en-ID" sz="1200" b="0" i="0">
                  <a:latin typeface="Cambria Math" panose="02040503050406030204" pitchFamily="18" charset="0"/>
                </a:rPr>
                <a:t>_</a:t>
              </a:r>
              <a:r>
                <a:rPr lang="en-US" sz="1200" b="0" i="0">
                  <a:latin typeface="Cambria Math" panose="02040503050406030204" pitchFamily="18" charset="0"/>
                </a:rPr>
                <a:t>3</a:t>
              </a:r>
              <a:r>
                <a:rPr lang="en-ID" sz="1200" i="0">
                  <a:latin typeface="Cambria Math" panose="02040503050406030204" pitchFamily="18" charset="0"/>
                </a:rPr>
                <a:t>=</a:t>
              </a:r>
              <a:r>
                <a:rPr lang="en-US" sz="1200" b="0" i="0">
                  <a:latin typeface="Cambria Math" panose="02040503050406030204" pitchFamily="18" charset="0"/>
                </a:rPr>
                <a:t>3 d=3 𝑥 </a:t>
              </a:r>
              <a:r>
                <a:rPr kumimoji="0" lang="en-US" sz="1100" b="0" i="0" u="none" strike="noStrike" kern="0" cap="none" spc="0" normalizeH="0" baseline="0" noProof="0">
                  <a:ln>
                    <a:noFill/>
                  </a:ln>
                  <a:solidFill>
                    <a:sysClr val="windowText" lastClr="000000"/>
                  </a:solidFill>
                  <a:effectLst/>
                  <a:uLnTx/>
                  <a:uFillTx/>
                  <a:latin typeface="Cambria Math" panose="02040503050406030204" pitchFamily="18" charset="0"/>
                </a:rPr>
                <a:t>446,428,571 </a:t>
              </a:r>
              <a:r>
                <a:rPr lang="en-ID" sz="1400"/>
                <a:t>=</a:t>
              </a:r>
            </a:p>
          </xdr:txBody>
        </xdr:sp>
      </mc:Fallback>
    </mc:AlternateContent>
    <xdr:clientData/>
  </xdr:twoCellAnchor>
  <xdr:twoCellAnchor>
    <xdr:from>
      <xdr:col>0</xdr:col>
      <xdr:colOff>394136</xdr:colOff>
      <xdr:row>12</xdr:row>
      <xdr:rowOff>87587</xdr:rowOff>
    </xdr:from>
    <xdr:to>
      <xdr:col>3</xdr:col>
      <xdr:colOff>1009650</xdr:colOff>
      <xdr:row>14</xdr:row>
      <xdr:rowOff>98535</xdr:rowOff>
    </xdr:to>
    <mc:AlternateContent xmlns:mc="http://schemas.openxmlformats.org/markup-compatibility/2006" xmlns:a14="http://schemas.microsoft.com/office/drawing/2010/main">
      <mc:Choice Requires="a14">
        <xdr:sp macro="" textlink="">
          <xdr:nvSpPr>
            <xdr:cNvPr id="4" name="TextBox 19">
              <a:extLst>
                <a:ext uri="{FF2B5EF4-FFF2-40B4-BE49-F238E27FC236}">
                  <a16:creationId xmlns:a16="http://schemas.microsoft.com/office/drawing/2014/main" id="{00000000-0008-0000-0300-000004000000}"/>
                </a:ext>
              </a:extLst>
            </xdr:cNvPr>
            <xdr:cNvSpPr txBox="1"/>
          </xdr:nvSpPr>
          <xdr:spPr>
            <a:xfrm>
              <a:off x="394136" y="2373587"/>
              <a:ext cx="2044264" cy="391948"/>
            </a:xfrm>
            <a:prstGeom prst="rect">
              <a:avLst/>
            </a:prstGeom>
            <a:noFill/>
          </xdr:spPr>
          <xdr:txBody>
            <a:bodyPr wrap="square" lIns="0" tIns="0" rIns="0" bIns="0" rtlCol="0" anchor="ctr">
              <a:no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
                  </m:oMathParaPr>
                  <m:oMath xmlns:m="http://schemas.openxmlformats.org/officeDocument/2006/math">
                    <m:sSub>
                      <m:sSubPr>
                        <m:ctrlPr>
                          <a:rPr lang="en-ID" sz="1200" i="1">
                            <a:latin typeface="Cambria Math" panose="02040503050406030204" pitchFamily="18" charset="0"/>
                          </a:rPr>
                        </m:ctrlPr>
                      </m:sSubPr>
                      <m:e>
                        <m:r>
                          <m:rPr>
                            <m:nor/>
                          </m:rPr>
                          <a:rPr lang="en-US" sz="1200" b="0" i="0">
                            <a:latin typeface="Times New Roman" panose="02020603050405020304" pitchFamily="18" charset="0"/>
                            <a:cs typeface="Times New Roman" panose="02020603050405020304" pitchFamily="18" charset="0"/>
                          </a:rPr>
                          <m:t>B</m:t>
                        </m:r>
                      </m:e>
                      <m:sub>
                        <m:r>
                          <m:rPr>
                            <m:nor/>
                          </m:rPr>
                          <a:rPr lang="en-US" sz="1200" b="0" i="0">
                            <a:latin typeface="Times New Roman" panose="02020603050405020304" pitchFamily="18" charset="0"/>
                            <a:cs typeface="Times New Roman" panose="02020603050405020304" pitchFamily="18" charset="0"/>
                          </a:rPr>
                          <m:t>3</m:t>
                        </m:r>
                      </m:sub>
                    </m:sSub>
                    <m:r>
                      <m:rPr>
                        <m:nor/>
                      </m:rPr>
                      <a:rPr lang="en-ID" sz="1200" i="0">
                        <a:latin typeface="Times New Roman" panose="02020603050405020304" pitchFamily="18" charset="0"/>
                        <a:cs typeface="Times New Roman" panose="02020603050405020304" pitchFamily="18" charset="0"/>
                      </a:rPr>
                      <m:t>=</m:t>
                    </m:r>
                    <m:r>
                      <m:rPr>
                        <m:nor/>
                      </m:rPr>
                      <a:rPr lang="en-US" sz="1200" b="0" i="0">
                        <a:latin typeface="Times New Roman" panose="02020603050405020304" pitchFamily="18" charset="0"/>
                        <a:cs typeface="Times New Roman" panose="02020603050405020304" pitchFamily="18" charset="0"/>
                      </a:rPr>
                      <m:t> </m:t>
                    </m:r>
                    <m:r>
                      <m:rPr>
                        <m:nor/>
                      </m:rPr>
                      <a:rPr lang="en-US" sz="1200" b="0" i="0">
                        <a:latin typeface="Times New Roman" panose="02020603050405020304" pitchFamily="18" charset="0"/>
                        <a:cs typeface="Times New Roman" panose="02020603050405020304" pitchFamily="18" charset="0"/>
                      </a:rPr>
                      <m:t>I</m:t>
                    </m:r>
                    <m:r>
                      <m:rPr>
                        <m:nor/>
                      </m:rPr>
                      <a:rPr lang="en-US" sz="1200" b="0" i="0">
                        <a:latin typeface="Times New Roman" panose="02020603050405020304" pitchFamily="18" charset="0"/>
                        <a:cs typeface="Times New Roman" panose="02020603050405020304" pitchFamily="18" charset="0"/>
                      </a:rPr>
                      <m:t> − </m:t>
                    </m:r>
                    <m:sSub>
                      <m:sSubPr>
                        <m:ctrlPr>
                          <a:rPr lang="en-US" sz="1200" b="0" i="1">
                            <a:latin typeface="Cambria Math" panose="02040503050406030204" pitchFamily="18" charset="0"/>
                          </a:rPr>
                        </m:ctrlPr>
                      </m:sSubPr>
                      <m:e>
                        <m:r>
                          <m:rPr>
                            <m:nor/>
                          </m:rPr>
                          <a:rPr lang="en-US" sz="1200" b="0" i="0">
                            <a:latin typeface="Times New Roman" panose="02020603050405020304" pitchFamily="18" charset="0"/>
                            <a:cs typeface="Times New Roman" panose="02020603050405020304" pitchFamily="18" charset="0"/>
                          </a:rPr>
                          <m:t>D</m:t>
                        </m:r>
                      </m:e>
                      <m:sub>
                        <m:r>
                          <m:rPr>
                            <m:nor/>
                          </m:rPr>
                          <a:rPr lang="en-US" sz="1200" b="0" i="0">
                            <a:latin typeface="Times New Roman" panose="02020603050405020304" pitchFamily="18" charset="0"/>
                            <a:cs typeface="Times New Roman" panose="02020603050405020304" pitchFamily="18" charset="0"/>
                          </a:rPr>
                          <m:t>3</m:t>
                        </m:r>
                      </m:sub>
                    </m:sSub>
                    <m:r>
                      <m:rPr>
                        <m:nor/>
                      </m:rPr>
                      <a:rPr lang="en-US" sz="1200" b="0" i="0">
                        <a:latin typeface="Times New Roman" panose="02020603050405020304" pitchFamily="18" charset="0"/>
                        <a:cs typeface="Times New Roman" panose="02020603050405020304" pitchFamily="18" charset="0"/>
                      </a:rPr>
                      <m:t>= 4,000,000,000 −1,339,285,714 =</m:t>
                    </m:r>
                  </m:oMath>
                </m:oMathPara>
              </a14:m>
              <a:endParaRPr lang="en-ID" sz="1200">
                <a:latin typeface="Times New Roman" panose="02020603050405020304" pitchFamily="18" charset="0"/>
                <a:cs typeface="Times New Roman" panose="02020603050405020304" pitchFamily="18" charset="0"/>
              </a:endParaRPr>
            </a:p>
          </xdr:txBody>
        </xdr:sp>
      </mc:Choice>
      <mc:Fallback xmlns="">
        <xdr:sp macro="" textlink="">
          <xdr:nvSpPr>
            <xdr:cNvPr id="4" name="TextBox 19">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54375A48-05F1-4EFD-A350-ECC83E7BC526}"/>
                </a:ext>
              </a:extLst>
            </xdr:cNvPr>
            <xdr:cNvSpPr txBox="1"/>
          </xdr:nvSpPr>
          <xdr:spPr>
            <a:xfrm>
              <a:off x="394136" y="2373587"/>
              <a:ext cx="2044264" cy="391948"/>
            </a:xfrm>
            <a:prstGeom prst="rect">
              <a:avLst/>
            </a:prstGeom>
            <a:noFill/>
          </xdr:spPr>
          <xdr:txBody>
            <a:bodyPr wrap="square" lIns="0" tIns="0" rIns="0" bIns="0" rtlCol="0" anchor="ctr">
              <a:no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Times New Roman" panose="02020603050405020304" pitchFamily="18" charset="0"/>
                  <a:cs typeface="Times New Roman" panose="02020603050405020304" pitchFamily="18" charset="0"/>
                </a:rPr>
                <a:t>"B</a:t>
              </a:r>
              <a:r>
                <a:rPr lang="en-US" sz="1200" b="0" i="0">
                  <a:latin typeface="Cambria Math" panose="02040503050406030204" pitchFamily="18" charset="0"/>
                  <a:cs typeface="Times New Roman" panose="02020603050405020304" pitchFamily="18" charset="0"/>
                </a:rPr>
                <a:t>" </a:t>
              </a:r>
              <a:r>
                <a:rPr lang="en-ID" sz="1200" b="0" i="0">
                  <a:latin typeface="Cambria Math" panose="02040503050406030204" pitchFamily="18" charset="0"/>
                  <a:cs typeface="Times New Roman" panose="02020603050405020304" pitchFamily="18" charset="0"/>
                </a:rPr>
                <a:t>_</a:t>
              </a:r>
              <a:r>
                <a:rPr lang="en-US" sz="1200" b="0" i="0">
                  <a:latin typeface="Cambria Math" panose="02040503050406030204" pitchFamily="18" charset="0"/>
                  <a:cs typeface="Times New Roman" panose="02020603050405020304" pitchFamily="18" charset="0"/>
                </a:rPr>
                <a:t>"</a:t>
              </a:r>
              <a:r>
                <a:rPr lang="en-US" sz="1200" b="0" i="0">
                  <a:latin typeface="Times New Roman" panose="02020603050405020304" pitchFamily="18" charset="0"/>
                  <a:cs typeface="Times New Roman" panose="02020603050405020304" pitchFamily="18" charset="0"/>
                </a:rPr>
                <a:t>3</a:t>
              </a:r>
              <a:r>
                <a:rPr lang="en-US" sz="1200" b="0" i="0">
                  <a:latin typeface="Cambria Math" panose="02040503050406030204" pitchFamily="18" charset="0"/>
                  <a:cs typeface="Times New Roman" panose="02020603050405020304" pitchFamily="18" charset="0"/>
                </a:rPr>
                <a:t>" </a:t>
              </a:r>
              <a:r>
                <a:rPr lang="en-ID" sz="1200" b="0" i="0">
                  <a:latin typeface="Cambria Math" panose="02040503050406030204" pitchFamily="18" charset="0"/>
                  <a:cs typeface="Times New Roman" panose="02020603050405020304" pitchFamily="18" charset="0"/>
                </a:rPr>
                <a:t> "</a:t>
              </a:r>
              <a:r>
                <a:rPr lang="en-ID" sz="1200" i="0">
                  <a:latin typeface="Cambria Math" panose="02040503050406030204" pitchFamily="18" charset="0"/>
                  <a:cs typeface="Times New Roman" panose="02020603050405020304" pitchFamily="18" charset="0"/>
                </a:rPr>
                <a:t>=</a:t>
              </a:r>
              <a:r>
                <a:rPr lang="en-US" sz="1200" b="0" i="0">
                  <a:latin typeface="Cambria Math" panose="02040503050406030204" pitchFamily="18" charset="0"/>
                  <a:cs typeface="Times New Roman" panose="02020603050405020304" pitchFamily="18" charset="0"/>
                </a:rPr>
                <a:t> I − " </a:t>
              </a:r>
              <a:r>
                <a:rPr lang="en-US" sz="1200" b="0" i="0">
                  <a:latin typeface="Times New Roman" panose="02020603050405020304" pitchFamily="18" charset="0"/>
                  <a:cs typeface="Times New Roman" panose="02020603050405020304" pitchFamily="18" charset="0"/>
                </a:rPr>
                <a:t>"D</a:t>
              </a:r>
              <a:r>
                <a:rPr lang="en-US" sz="1200" b="0" i="0">
                  <a:latin typeface="Cambria Math" panose="02040503050406030204" pitchFamily="18" charset="0"/>
                  <a:cs typeface="Times New Roman" panose="02020603050405020304" pitchFamily="18" charset="0"/>
                </a:rPr>
                <a:t>" _"</a:t>
              </a:r>
              <a:r>
                <a:rPr lang="en-US" sz="1200" b="0" i="0">
                  <a:latin typeface="Times New Roman" panose="02020603050405020304" pitchFamily="18" charset="0"/>
                  <a:cs typeface="Times New Roman" panose="02020603050405020304" pitchFamily="18" charset="0"/>
                </a:rPr>
                <a:t>3</a:t>
              </a:r>
              <a:r>
                <a:rPr lang="en-US" sz="1200" b="0" i="0">
                  <a:latin typeface="Cambria Math" panose="02040503050406030204" pitchFamily="18" charset="0"/>
                  <a:cs typeface="Times New Roman" panose="02020603050405020304" pitchFamily="18" charset="0"/>
                </a:rPr>
                <a:t>"  "= 4,000,000,000 −1,339,285,714 =</a:t>
              </a:r>
              <a:r>
                <a:rPr lang="en-US" sz="1200" b="0" i="0">
                  <a:latin typeface="Times New Roman" panose="02020603050405020304" pitchFamily="18" charset="0"/>
                  <a:cs typeface="Times New Roman" panose="02020603050405020304" pitchFamily="18" charset="0"/>
                </a:rPr>
                <a:t>"</a:t>
              </a:r>
              <a:endParaRPr lang="en-ID" sz="1200">
                <a:latin typeface="Times New Roman" panose="02020603050405020304" pitchFamily="18" charset="0"/>
                <a:cs typeface="Times New Roman" panose="02020603050405020304" pitchFamily="18" charset="0"/>
              </a:endParaRPr>
            </a:p>
          </xdr:txBody>
        </xdr:sp>
      </mc:Fallback>
    </mc:AlternateContent>
    <xdr:clientData/>
  </xdr:twoCellAnchor>
  <xdr:twoCellAnchor>
    <xdr:from>
      <xdr:col>1</xdr:col>
      <xdr:colOff>19050</xdr:colOff>
      <xdr:row>29</xdr:row>
      <xdr:rowOff>114300</xdr:rowOff>
    </xdr:from>
    <xdr:to>
      <xdr:col>2</xdr:col>
      <xdr:colOff>1622575</xdr:colOff>
      <xdr:row>31</xdr:row>
      <xdr:rowOff>83781</xdr:rowOff>
    </xdr:to>
    <mc:AlternateContent xmlns:mc="http://schemas.openxmlformats.org/markup-compatibility/2006" xmlns:a14="http://schemas.microsoft.com/office/drawing/2010/main">
      <mc:Choice Requires="a14">
        <xdr:sp macro="" textlink="">
          <xdr:nvSpPr>
            <xdr:cNvPr id="5" name="TextBox 12">
              <a:extLst>
                <a:ext uri="{FF2B5EF4-FFF2-40B4-BE49-F238E27FC236}">
                  <a16:creationId xmlns:a16="http://schemas.microsoft.com/office/drawing/2014/main" id="{00000000-0008-0000-0300-000005000000}"/>
                </a:ext>
              </a:extLst>
            </xdr:cNvPr>
            <xdr:cNvSpPr txBox="1"/>
          </xdr:nvSpPr>
          <xdr:spPr>
            <a:xfrm>
              <a:off x="628650" y="5638800"/>
              <a:ext cx="1203475" cy="350481"/>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𝑆</m:t>
                    </m:r>
                    <m:r>
                      <a:rPr lang="en-ID" sz="1200" i="1">
                        <a:latin typeface="Cambria Math" panose="02040503050406030204" pitchFamily="18" charset="0"/>
                      </a:rPr>
                      <m:t>=</m:t>
                    </m:r>
                    <m:f>
                      <m:fPr>
                        <m:ctrlPr>
                          <a:rPr lang="en-US" sz="1200" b="0" i="1">
                            <a:latin typeface="Cambria Math" panose="02040503050406030204" pitchFamily="18" charset="0"/>
                          </a:rPr>
                        </m:ctrlPr>
                      </m:fPr>
                      <m:num>
                        <m:r>
                          <a:rPr lang="en-US" sz="1200" b="0" i="1">
                            <a:latin typeface="Cambria Math" panose="02040503050406030204" pitchFamily="18" charset="0"/>
                          </a:rPr>
                          <m:t>𝑁</m:t>
                        </m:r>
                        <m:r>
                          <a:rPr lang="en-US" sz="1200" b="0" i="1">
                            <a:latin typeface="Cambria Math" panose="02040503050406030204" pitchFamily="18" charset="0"/>
                          </a:rPr>
                          <m:t> (</m:t>
                        </m:r>
                        <m:r>
                          <a:rPr lang="en-US" sz="1200" b="0" i="1">
                            <a:latin typeface="Cambria Math" panose="02040503050406030204" pitchFamily="18" charset="0"/>
                          </a:rPr>
                          <m:t>𝑁</m:t>
                        </m:r>
                        <m:r>
                          <a:rPr lang="en-US" sz="1200" b="0" i="1">
                            <a:latin typeface="Cambria Math" panose="02040503050406030204" pitchFamily="18" charset="0"/>
                          </a:rPr>
                          <m:t>+1)</m:t>
                        </m:r>
                      </m:num>
                      <m:den>
                        <m:r>
                          <a:rPr lang="en-US" sz="1200" b="0" i="1">
                            <a:latin typeface="Cambria Math" panose="02040503050406030204" pitchFamily="18" charset="0"/>
                          </a:rPr>
                          <m:t>2</m:t>
                        </m:r>
                      </m:den>
                    </m:f>
                    <m:r>
                      <a:rPr lang="en-US" sz="1200" b="0" i="1">
                        <a:latin typeface="Cambria Math" panose="02040503050406030204" pitchFamily="18" charset="0"/>
                      </a:rPr>
                      <m:t>=</m:t>
                    </m:r>
                    <m:f>
                      <m:fPr>
                        <m:ctrlPr>
                          <a:rPr lang="en-US" sz="1200" i="1">
                            <a:latin typeface="Cambria Math" panose="02040503050406030204" pitchFamily="18" charset="0"/>
                          </a:rPr>
                        </m:ctrlPr>
                      </m:fPr>
                      <m:num>
                        <m:r>
                          <a:rPr lang="en-US" sz="1200" b="0" i="1">
                            <a:latin typeface="Cambria Math" panose="02040503050406030204" pitchFamily="18" charset="0"/>
                          </a:rPr>
                          <m:t>7</m:t>
                        </m:r>
                        <m:r>
                          <a:rPr lang="en-US" sz="1200" i="1">
                            <a:latin typeface="Cambria Math" panose="02040503050406030204" pitchFamily="18" charset="0"/>
                          </a:rPr>
                          <m:t> (</m:t>
                        </m:r>
                        <m:r>
                          <a:rPr lang="en-US" sz="1200" b="0" i="1">
                            <a:latin typeface="Cambria Math" panose="02040503050406030204" pitchFamily="18" charset="0"/>
                          </a:rPr>
                          <m:t>7</m:t>
                        </m:r>
                        <m:r>
                          <a:rPr lang="en-US" sz="1200" i="1">
                            <a:latin typeface="Cambria Math" panose="02040503050406030204" pitchFamily="18" charset="0"/>
                          </a:rPr>
                          <m:t>+1)</m:t>
                        </m:r>
                      </m:num>
                      <m:den>
                        <m:r>
                          <a:rPr lang="en-US" sz="1200" i="1">
                            <a:latin typeface="Cambria Math" panose="02040503050406030204" pitchFamily="18" charset="0"/>
                          </a:rPr>
                          <m:t>2</m:t>
                        </m:r>
                      </m:den>
                    </m:f>
                    <m:r>
                      <a:rPr lang="en-US" sz="1200" b="0" i="1">
                        <a:latin typeface="Cambria Math" panose="02040503050406030204" pitchFamily="18" charset="0"/>
                      </a:rPr>
                      <m:t>=</m:t>
                    </m:r>
                  </m:oMath>
                </m:oMathPara>
              </a14:m>
              <a:endParaRPr lang="en-ID" sz="1200"/>
            </a:p>
          </xdr:txBody>
        </xdr:sp>
      </mc:Choice>
      <mc:Fallback xmlns="">
        <xdr:sp macro="" textlink="">
          <xdr:nvSpPr>
            <xdr:cNvPr id="5" name="TextBox 12">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3F6518C9-C57B-45D1-9AB7-FF31517E3794}"/>
                </a:ext>
              </a:extLst>
            </xdr:cNvPr>
            <xdr:cNvSpPr txBox="1"/>
          </xdr:nvSpPr>
          <xdr:spPr>
            <a:xfrm>
              <a:off x="628650" y="5638800"/>
              <a:ext cx="1203475" cy="350481"/>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𝑆</a:t>
              </a:r>
              <a:r>
                <a:rPr lang="en-ID" sz="1200" i="0">
                  <a:latin typeface="Cambria Math" panose="02040503050406030204" pitchFamily="18" charset="0"/>
                </a:rPr>
                <a:t>=</a:t>
              </a:r>
              <a:r>
                <a:rPr lang="en-US" sz="1200" b="0" i="0">
                  <a:latin typeface="Cambria Math" panose="02040503050406030204" pitchFamily="18" charset="0"/>
                </a:rPr>
                <a:t>(𝑁 (𝑁+1))/2=</a:t>
              </a:r>
              <a:r>
                <a:rPr lang="en-US" sz="1200" i="0">
                  <a:latin typeface="Cambria Math" panose="02040503050406030204" pitchFamily="18" charset="0"/>
                </a:rPr>
                <a:t>(</a:t>
              </a:r>
              <a:r>
                <a:rPr lang="en-US" sz="1200" b="0" i="0">
                  <a:latin typeface="Cambria Math" panose="02040503050406030204" pitchFamily="18" charset="0"/>
                </a:rPr>
                <a:t>7</a:t>
              </a:r>
              <a:r>
                <a:rPr lang="en-US" sz="1200" i="0">
                  <a:latin typeface="Cambria Math" panose="02040503050406030204" pitchFamily="18" charset="0"/>
                </a:rPr>
                <a:t> (</a:t>
              </a:r>
              <a:r>
                <a:rPr lang="en-US" sz="1200" b="0" i="0">
                  <a:latin typeface="Cambria Math" panose="02040503050406030204" pitchFamily="18" charset="0"/>
                </a:rPr>
                <a:t>7</a:t>
              </a:r>
              <a:r>
                <a:rPr lang="en-US" sz="1200" i="0">
                  <a:latin typeface="Cambria Math" panose="02040503050406030204" pitchFamily="18" charset="0"/>
                </a:rPr>
                <a:t>+1))/2</a:t>
              </a:r>
              <a:r>
                <a:rPr lang="en-US" sz="1200" b="0" i="0">
                  <a:latin typeface="Cambria Math" panose="02040503050406030204" pitchFamily="18" charset="0"/>
                </a:rPr>
                <a:t>=</a:t>
              </a:r>
              <a:endParaRPr lang="en-ID" sz="1200"/>
            </a:p>
          </xdr:txBody>
        </xdr:sp>
      </mc:Fallback>
    </mc:AlternateContent>
    <xdr:clientData/>
  </xdr:twoCellAnchor>
  <xdr:twoCellAnchor>
    <xdr:from>
      <xdr:col>1</xdr:col>
      <xdr:colOff>123825</xdr:colOff>
      <xdr:row>34</xdr:row>
      <xdr:rowOff>28575</xdr:rowOff>
    </xdr:from>
    <xdr:to>
      <xdr:col>2</xdr:col>
      <xdr:colOff>634358</xdr:colOff>
      <xdr:row>35</xdr:row>
      <xdr:rowOff>183875</xdr:rowOff>
    </xdr:to>
    <mc:AlternateContent xmlns:mc="http://schemas.openxmlformats.org/markup-compatibility/2006" xmlns:a14="http://schemas.microsoft.com/office/drawing/2010/main">
      <mc:Choice Requires="a14">
        <xdr:sp macro="" textlink="">
          <xdr:nvSpPr>
            <xdr:cNvPr id="6" name="TextBox 13">
              <a:extLst>
                <a:ext uri="{FF2B5EF4-FFF2-40B4-BE49-F238E27FC236}">
                  <a16:creationId xmlns:a16="http://schemas.microsoft.com/office/drawing/2014/main" id="{00000000-0008-0000-0300-000006000000}"/>
                </a:ext>
              </a:extLst>
            </xdr:cNvPr>
            <xdr:cNvSpPr txBox="1"/>
          </xdr:nvSpPr>
          <xdr:spPr>
            <a:xfrm>
              <a:off x="733425" y="6505575"/>
              <a:ext cx="1091558" cy="34580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1</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a:rPr lang="en-US" sz="1200" b="0" i="1">
                            <a:latin typeface="Cambria Math" panose="02040503050406030204" pitchFamily="18" charset="0"/>
                          </a:rPr>
                          <m:t>𝑁</m:t>
                        </m:r>
                      </m:num>
                      <m:den>
                        <m:r>
                          <a:rPr lang="en-US" sz="1200" b="0" i="1">
                            <a:latin typeface="Cambria Math" panose="02040503050406030204" pitchFamily="18" charset="0"/>
                          </a:rPr>
                          <m:t>𝑆</m:t>
                        </m:r>
                      </m:den>
                    </m:f>
                    <m:r>
                      <a:rPr lang="en-US" sz="1200" b="0" i="1">
                        <a:latin typeface="Cambria Math" panose="02040503050406030204" pitchFamily="18" charset="0"/>
                      </a:rPr>
                      <m:t> (</m:t>
                    </m:r>
                    <m:r>
                      <a:rPr lang="en-US" sz="1200" b="0" i="1">
                        <a:latin typeface="Cambria Math" panose="02040503050406030204" pitchFamily="18" charset="0"/>
                      </a:rPr>
                      <m:t>𝐼</m:t>
                    </m:r>
                    <m:r>
                      <a:rPr lang="en-US" sz="1200" b="0" i="1">
                        <a:latin typeface="Cambria Math" panose="02040503050406030204" pitchFamily="18" charset="0"/>
                      </a:rPr>
                      <m:t>−</m:t>
                    </m:r>
                    <m:r>
                      <a:rPr lang="en-US" sz="1200" b="0" i="1">
                        <a:latin typeface="Cambria Math" panose="02040503050406030204" pitchFamily="18" charset="0"/>
                      </a:rPr>
                      <m:t>𝐿</m:t>
                    </m:r>
                    <m:r>
                      <a:rPr lang="en-US" sz="1200" b="0" i="1">
                        <a:latin typeface="Cambria Math" panose="02040503050406030204" pitchFamily="18" charset="0"/>
                      </a:rPr>
                      <m:t>)</m:t>
                    </m:r>
                  </m:oMath>
                </m:oMathPara>
              </a14:m>
              <a:endParaRPr lang="en-ID" sz="1200"/>
            </a:p>
          </xdr:txBody>
        </xdr:sp>
      </mc:Choice>
      <mc:Fallback xmlns="">
        <xdr:sp macro="" textlink="">
          <xdr:nvSpPr>
            <xdr:cNvPr id="6" name="TextBox 13">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75900F6-1EFA-44BE-803B-C2048BFF7B93}"/>
                </a:ext>
              </a:extLst>
            </xdr:cNvPr>
            <xdr:cNvSpPr txBox="1"/>
          </xdr:nvSpPr>
          <xdr:spPr>
            <a:xfrm>
              <a:off x="733425" y="6505575"/>
              <a:ext cx="1091558" cy="34580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r>
                <a:rPr lang="en-US" sz="1200" b="0" i="0">
                  <a:latin typeface="Cambria Math" panose="02040503050406030204" pitchFamily="18" charset="0"/>
                </a:rPr>
                <a:t>  𝑁/𝑆  (𝐼−𝐿)</a:t>
              </a:r>
              <a:endParaRPr lang="en-ID" sz="1200"/>
            </a:p>
          </xdr:txBody>
        </xdr:sp>
      </mc:Fallback>
    </mc:AlternateContent>
    <xdr:clientData/>
  </xdr:twoCellAnchor>
  <xdr:twoCellAnchor>
    <xdr:from>
      <xdr:col>0</xdr:col>
      <xdr:colOff>504825</xdr:colOff>
      <xdr:row>36</xdr:row>
      <xdr:rowOff>104775</xdr:rowOff>
    </xdr:from>
    <xdr:to>
      <xdr:col>3</xdr:col>
      <xdr:colOff>676275</xdr:colOff>
      <xdr:row>38</xdr:row>
      <xdr:rowOff>69382</xdr:rowOff>
    </xdr:to>
    <mc:AlternateContent xmlns:mc="http://schemas.openxmlformats.org/markup-compatibility/2006" xmlns:a14="http://schemas.microsoft.com/office/drawing/2010/main">
      <mc:Choice Requires="a14">
        <xdr:sp macro="" textlink="">
          <xdr:nvSpPr>
            <xdr:cNvPr id="7" name="TextBox 13">
              <a:extLst>
                <a:ext uri="{FF2B5EF4-FFF2-40B4-BE49-F238E27FC236}">
                  <a16:creationId xmlns:a16="http://schemas.microsoft.com/office/drawing/2014/main" id="{00000000-0008-0000-0300-000007000000}"/>
                </a:ext>
              </a:extLst>
            </xdr:cNvPr>
            <xdr:cNvSpPr txBox="1"/>
          </xdr:nvSpPr>
          <xdr:spPr>
            <a:xfrm>
              <a:off x="504825" y="6962775"/>
              <a:ext cx="1933575" cy="34560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1</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m:rPr>
                            <m:nor/>
                          </m:rPr>
                          <a:rPr lang="en-US" sz="1200" b="0" i="0">
                            <a:latin typeface="Times New Roman" panose="02020603050405020304" pitchFamily="18" charset="0"/>
                            <a:cs typeface="Times New Roman" panose="02020603050405020304" pitchFamily="18" charset="0"/>
                          </a:rPr>
                          <m:t>7</m:t>
                        </m:r>
                      </m:num>
                      <m:den>
                        <m:r>
                          <m:rPr>
                            <m:nor/>
                          </m:rPr>
                          <a:rPr lang="en-US" sz="1200" b="0" i="0">
                            <a:latin typeface="Times New Roman" panose="02020603050405020304" pitchFamily="18" charset="0"/>
                            <a:cs typeface="Times New Roman" panose="02020603050405020304" pitchFamily="18" charset="0"/>
                          </a:rPr>
                          <m:t>28</m:t>
                        </m:r>
                      </m:den>
                    </m:f>
                    <m:r>
                      <a:rPr lang="en-US" sz="1200" b="0" i="1">
                        <a:latin typeface="Cambria Math" panose="02040503050406030204" pitchFamily="18" charset="0"/>
                      </a:rPr>
                      <m:t> (</m:t>
                    </m:r>
                    <m:r>
                      <m:rPr>
                        <m:nor/>
                      </m:rPr>
                      <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cs typeface="Times New Roman" panose="02020603050405020304" pitchFamily="18" charset="0"/>
                      </a:rPr>
                      <m:t>4,000,000,000 − 875,000,000</m:t>
                    </m:r>
                    <m:r>
                      <a:rPr lang="en-US" sz="1200" b="0" i="1">
                        <a:latin typeface="Cambria Math" panose="02040503050406030204" pitchFamily="18" charset="0"/>
                      </a:rPr>
                      <m:t>)</m:t>
                    </m:r>
                  </m:oMath>
                </m:oMathPara>
              </a14:m>
              <a:endParaRPr lang="en-ID" sz="1200"/>
            </a:p>
          </xdr:txBody>
        </xdr:sp>
      </mc:Choice>
      <mc:Fallback xmlns="">
        <xdr:sp macro="" textlink="">
          <xdr:nvSpPr>
            <xdr:cNvPr id="7" name="TextBox 13">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75900F6-1EFA-44BE-803B-C2048BFF7B93}"/>
                </a:ext>
              </a:extLst>
            </xdr:cNvPr>
            <xdr:cNvSpPr txBox="1"/>
          </xdr:nvSpPr>
          <xdr:spPr>
            <a:xfrm>
              <a:off x="504825" y="6962775"/>
              <a:ext cx="1933575" cy="34560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r>
                <a:rPr lang="en-US" sz="1200" b="0" i="0">
                  <a:latin typeface="Cambria Math" panose="02040503050406030204" pitchFamily="18" charset="0"/>
                </a:rPr>
                <a:t> </a:t>
              </a:r>
              <a:r>
                <a:rPr lang="en-US" sz="1200" b="0" i="0">
                  <a:latin typeface="Times New Roman" panose="02020603050405020304" pitchFamily="18" charset="0"/>
                  <a:cs typeface="Times New Roman" panose="02020603050405020304" pitchFamily="18" charset="0"/>
                </a:rPr>
                <a:t> "7</a:t>
              </a:r>
              <a:r>
                <a:rPr lang="en-US" sz="1200" b="0" i="0">
                  <a:latin typeface="Cambria Math" panose="02040503050406030204" pitchFamily="18" charset="0"/>
                  <a:cs typeface="Times New Roman" panose="02020603050405020304" pitchFamily="18" charset="0"/>
                </a:rPr>
                <a:t>" /"</a:t>
              </a:r>
              <a:r>
                <a:rPr lang="en-US" sz="1200" b="0" i="0">
                  <a:latin typeface="Times New Roman" panose="02020603050405020304" pitchFamily="18" charset="0"/>
                  <a:cs typeface="Times New Roman" panose="02020603050405020304" pitchFamily="18" charset="0"/>
                </a:rPr>
                <a:t>28</a:t>
              </a:r>
              <a:r>
                <a:rPr lang="en-US" sz="1200" b="0" i="0">
                  <a:latin typeface="Cambria Math" panose="02040503050406030204" pitchFamily="18" charset="0"/>
                  <a:cs typeface="Times New Roman" panose="02020603050405020304" pitchFamily="18" charset="0"/>
                </a:rPr>
                <a:t>"  </a:t>
              </a:r>
              <a:r>
                <a:rPr lang="en-US" sz="1200" b="0" i="0">
                  <a:latin typeface="Cambria Math" panose="02040503050406030204" pitchFamily="18" charset="0"/>
                </a:rPr>
                <a:t> (</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rPr>
                <a:t>"</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cs typeface="Times New Roman" panose="02020603050405020304" pitchFamily="18" charset="0"/>
                </a:rPr>
                <a:t>4,000,000,000 − 875,000,000"</a:t>
              </a:r>
              <a:r>
                <a:rPr lang="en-US" sz="1200" b="0" i="0">
                  <a:latin typeface="Cambria Math" panose="02040503050406030204" pitchFamily="18" charset="0"/>
                </a:rPr>
                <a:t>)</a:t>
              </a:r>
              <a:endParaRPr lang="en-ID" sz="1200"/>
            </a:p>
          </xdr:txBody>
        </xdr:sp>
      </mc:Fallback>
    </mc:AlternateContent>
    <xdr:clientData/>
  </xdr:twoCellAnchor>
  <xdr:twoCellAnchor>
    <xdr:from>
      <xdr:col>0</xdr:col>
      <xdr:colOff>352425</xdr:colOff>
      <xdr:row>38</xdr:row>
      <xdr:rowOff>180975</xdr:rowOff>
    </xdr:from>
    <xdr:to>
      <xdr:col>2</xdr:col>
      <xdr:colOff>273428</xdr:colOff>
      <xdr:row>39</xdr:row>
      <xdr:rowOff>178347</xdr:rowOff>
    </xdr:to>
    <mc:AlternateContent xmlns:mc="http://schemas.openxmlformats.org/markup-compatibility/2006" xmlns:a14="http://schemas.microsoft.com/office/drawing/2010/main">
      <mc:Choice Requires="a14">
        <xdr:sp macro="" textlink="">
          <xdr:nvSpPr>
            <xdr:cNvPr id="8" name="TextBox 26">
              <a:extLst>
                <a:ext uri="{FF2B5EF4-FFF2-40B4-BE49-F238E27FC236}">
                  <a16:creationId xmlns:a16="http://schemas.microsoft.com/office/drawing/2014/main" id="{00000000-0008-0000-0300-000008000000}"/>
                </a:ext>
              </a:extLst>
            </xdr:cNvPr>
            <xdr:cNvSpPr txBox="1"/>
          </xdr:nvSpPr>
          <xdr:spPr>
            <a:xfrm>
              <a:off x="352425" y="7419975"/>
              <a:ext cx="1140203"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1</m:t>
                        </m:r>
                      </m:sub>
                    </m:sSub>
                    <m:r>
                      <a:rPr lang="en-ID" sz="1200" i="1">
                        <a:latin typeface="Cambria Math" panose="02040503050406030204" pitchFamily="18" charset="0"/>
                      </a:rPr>
                      <m:t>=</m:t>
                    </m:r>
                  </m:oMath>
                </m:oMathPara>
              </a14:m>
              <a:endParaRPr lang="en-ID" sz="1200"/>
            </a:p>
          </xdr:txBody>
        </xdr:sp>
      </mc:Choice>
      <mc:Fallback xmlns="">
        <xdr:sp macro="" textlink="">
          <xdr:nvSpPr>
            <xdr:cNvPr id="8" name="TextBox 26">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987144A8-7385-4FD5-B022-A98DAEF62595}"/>
                </a:ext>
              </a:extLst>
            </xdr:cNvPr>
            <xdr:cNvSpPr txBox="1"/>
          </xdr:nvSpPr>
          <xdr:spPr>
            <a:xfrm>
              <a:off x="352425" y="7419975"/>
              <a:ext cx="1140203"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endParaRPr lang="en-ID" sz="1200"/>
            </a:p>
          </xdr:txBody>
        </xdr:sp>
      </mc:Fallback>
    </mc:AlternateContent>
    <xdr:clientData/>
  </xdr:twoCellAnchor>
  <xdr:twoCellAnchor>
    <xdr:from>
      <xdr:col>0</xdr:col>
      <xdr:colOff>295275</xdr:colOff>
      <xdr:row>42</xdr:row>
      <xdr:rowOff>38100</xdr:rowOff>
    </xdr:from>
    <xdr:to>
      <xdr:col>2</xdr:col>
      <xdr:colOff>1320158</xdr:colOff>
      <xdr:row>44</xdr:row>
      <xdr:rowOff>2900</xdr:rowOff>
    </xdr:to>
    <mc:AlternateContent xmlns:mc="http://schemas.openxmlformats.org/markup-compatibility/2006" xmlns:a14="http://schemas.microsoft.com/office/drawing/2010/main">
      <mc:Choice Requires="a14">
        <xdr:sp macro="" textlink="">
          <xdr:nvSpPr>
            <xdr:cNvPr id="9" name="TextBox 13">
              <a:extLst>
                <a:ext uri="{FF2B5EF4-FFF2-40B4-BE49-F238E27FC236}">
                  <a16:creationId xmlns:a16="http://schemas.microsoft.com/office/drawing/2014/main" id="{00000000-0008-0000-0300-000009000000}"/>
                </a:ext>
              </a:extLst>
            </xdr:cNvPr>
            <xdr:cNvSpPr txBox="1"/>
          </xdr:nvSpPr>
          <xdr:spPr>
            <a:xfrm>
              <a:off x="295275" y="8039100"/>
              <a:ext cx="1529708" cy="34580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2</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a:rPr lang="en-US" sz="1200" b="0" i="1">
                            <a:latin typeface="Cambria Math" panose="02040503050406030204" pitchFamily="18" charset="0"/>
                          </a:rPr>
                          <m:t>𝑁</m:t>
                        </m:r>
                        <m:r>
                          <a:rPr lang="en-US" sz="1200" b="0" i="1">
                            <a:latin typeface="Cambria Math" panose="02040503050406030204" pitchFamily="18" charset="0"/>
                          </a:rPr>
                          <m:t>−1</m:t>
                        </m:r>
                      </m:num>
                      <m:den>
                        <m:r>
                          <a:rPr lang="en-US" sz="1200" b="0" i="1">
                            <a:latin typeface="Cambria Math" panose="02040503050406030204" pitchFamily="18" charset="0"/>
                          </a:rPr>
                          <m:t>𝑆</m:t>
                        </m:r>
                      </m:den>
                    </m:f>
                    <m:r>
                      <a:rPr lang="en-US" sz="1200" b="0" i="1">
                        <a:latin typeface="Cambria Math" panose="02040503050406030204" pitchFamily="18" charset="0"/>
                      </a:rPr>
                      <m:t> (</m:t>
                    </m:r>
                    <m:r>
                      <a:rPr lang="en-US" sz="1200" b="0" i="1">
                        <a:latin typeface="Cambria Math" panose="02040503050406030204" pitchFamily="18" charset="0"/>
                      </a:rPr>
                      <m:t>𝐼</m:t>
                    </m:r>
                    <m:r>
                      <a:rPr lang="en-US" sz="1200" b="0" i="1">
                        <a:latin typeface="Cambria Math" panose="02040503050406030204" pitchFamily="18" charset="0"/>
                      </a:rPr>
                      <m:t>−</m:t>
                    </m:r>
                    <m:r>
                      <a:rPr lang="en-US" sz="1200" b="0" i="1">
                        <a:latin typeface="Cambria Math" panose="02040503050406030204" pitchFamily="18" charset="0"/>
                      </a:rPr>
                      <m:t>𝐿</m:t>
                    </m:r>
                    <m:r>
                      <a:rPr lang="en-US" sz="1200" b="0" i="1">
                        <a:latin typeface="Cambria Math" panose="02040503050406030204" pitchFamily="18" charset="0"/>
                      </a:rPr>
                      <m:t>)</m:t>
                    </m:r>
                  </m:oMath>
                </m:oMathPara>
              </a14:m>
              <a:endParaRPr lang="en-ID" sz="1200"/>
            </a:p>
          </xdr:txBody>
        </xdr:sp>
      </mc:Choice>
      <mc:Fallback xmlns="">
        <xdr:sp macro="" textlink="">
          <xdr:nvSpPr>
            <xdr:cNvPr id="9" name="TextBox 13">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75900F6-1EFA-44BE-803B-C2048BFF7B93}"/>
                </a:ext>
              </a:extLst>
            </xdr:cNvPr>
            <xdr:cNvSpPr txBox="1"/>
          </xdr:nvSpPr>
          <xdr:spPr>
            <a:xfrm>
              <a:off x="295275" y="8039100"/>
              <a:ext cx="1529708" cy="34580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2</a:t>
              </a:r>
              <a:r>
                <a:rPr lang="en-ID" sz="1200" i="0">
                  <a:latin typeface="Cambria Math" panose="02040503050406030204" pitchFamily="18" charset="0"/>
                </a:rPr>
                <a:t>=</a:t>
              </a:r>
              <a:r>
                <a:rPr lang="en-US" sz="1200" b="0" i="0">
                  <a:latin typeface="Cambria Math" panose="02040503050406030204" pitchFamily="18" charset="0"/>
                </a:rPr>
                <a:t>  (𝑁−1)/𝑆  (𝐼−𝐿)</a:t>
              </a:r>
              <a:endParaRPr lang="en-ID" sz="1200"/>
            </a:p>
          </xdr:txBody>
        </xdr:sp>
      </mc:Fallback>
    </mc:AlternateContent>
    <xdr:clientData/>
  </xdr:twoCellAnchor>
  <xdr:twoCellAnchor>
    <xdr:from>
      <xdr:col>0</xdr:col>
      <xdr:colOff>161925</xdr:colOff>
      <xdr:row>44</xdr:row>
      <xdr:rowOff>104775</xdr:rowOff>
    </xdr:from>
    <xdr:to>
      <xdr:col>3</xdr:col>
      <xdr:colOff>1095375</xdr:colOff>
      <xdr:row>46</xdr:row>
      <xdr:rowOff>69382</xdr:rowOff>
    </xdr:to>
    <mc:AlternateContent xmlns:mc="http://schemas.openxmlformats.org/markup-compatibility/2006" xmlns:a14="http://schemas.microsoft.com/office/drawing/2010/main">
      <mc:Choice Requires="a14">
        <xdr:sp macro="" textlink="">
          <xdr:nvSpPr>
            <xdr:cNvPr id="10" name="TextBox 13">
              <a:extLst>
                <a:ext uri="{FF2B5EF4-FFF2-40B4-BE49-F238E27FC236}">
                  <a16:creationId xmlns:a16="http://schemas.microsoft.com/office/drawing/2014/main" id="{00000000-0008-0000-0300-00000A000000}"/>
                </a:ext>
              </a:extLst>
            </xdr:cNvPr>
            <xdr:cNvSpPr txBox="1"/>
          </xdr:nvSpPr>
          <xdr:spPr>
            <a:xfrm>
              <a:off x="161925" y="8486775"/>
              <a:ext cx="2276475" cy="34560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2</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m:rPr>
                            <m:nor/>
                          </m:rPr>
                          <a:rPr lang="en-US" sz="1200" b="0" i="0">
                            <a:latin typeface="Times New Roman" panose="02020603050405020304" pitchFamily="18" charset="0"/>
                            <a:cs typeface="Times New Roman" panose="02020603050405020304" pitchFamily="18" charset="0"/>
                          </a:rPr>
                          <m:t>7 − 1 </m:t>
                        </m:r>
                      </m:num>
                      <m:den>
                        <m:r>
                          <m:rPr>
                            <m:nor/>
                          </m:rPr>
                          <a:rPr lang="en-US" sz="1200" b="0" i="0">
                            <a:latin typeface="Times New Roman" panose="02020603050405020304" pitchFamily="18" charset="0"/>
                            <a:cs typeface="Times New Roman" panose="02020603050405020304" pitchFamily="18" charset="0"/>
                          </a:rPr>
                          <m:t>28</m:t>
                        </m:r>
                      </m:den>
                    </m:f>
                    <m:r>
                      <a:rPr lang="en-US" sz="1200" b="0" i="1">
                        <a:latin typeface="Cambria Math" panose="02040503050406030204" pitchFamily="18" charset="0"/>
                      </a:rPr>
                      <m:t> (</m:t>
                    </m:r>
                    <m:r>
                      <m:rPr>
                        <m:nor/>
                      </m:rPr>
                      <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cs typeface="Times New Roman" panose="02020603050405020304" pitchFamily="18" charset="0"/>
                      </a:rPr>
                      <m:t>4,000,000,000 − 875,000,000</m:t>
                    </m:r>
                    <m:r>
                      <a:rPr lang="en-US" sz="1200" b="0" i="1">
                        <a:latin typeface="Cambria Math" panose="02040503050406030204" pitchFamily="18" charset="0"/>
                      </a:rPr>
                      <m:t>)</m:t>
                    </m:r>
                  </m:oMath>
                </m:oMathPara>
              </a14:m>
              <a:endParaRPr lang="en-ID" sz="1200"/>
            </a:p>
          </xdr:txBody>
        </xdr:sp>
      </mc:Choice>
      <mc:Fallback xmlns="">
        <xdr:sp macro="" textlink="">
          <xdr:nvSpPr>
            <xdr:cNvPr id="10" name="TextBox 13">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75900F6-1EFA-44BE-803B-C2048BFF7B93}"/>
                </a:ext>
              </a:extLst>
            </xdr:cNvPr>
            <xdr:cNvSpPr txBox="1"/>
          </xdr:nvSpPr>
          <xdr:spPr>
            <a:xfrm>
              <a:off x="161925" y="8486775"/>
              <a:ext cx="2276475" cy="34560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2</a:t>
              </a:r>
              <a:r>
                <a:rPr lang="en-ID" sz="1200" i="0">
                  <a:latin typeface="Cambria Math" panose="02040503050406030204" pitchFamily="18" charset="0"/>
                </a:rPr>
                <a:t>=</a:t>
              </a:r>
              <a:r>
                <a:rPr lang="en-US" sz="1200" b="0" i="0">
                  <a:latin typeface="Cambria Math" panose="02040503050406030204" pitchFamily="18" charset="0"/>
                </a:rPr>
                <a:t> </a:t>
              </a:r>
              <a:r>
                <a:rPr lang="en-US" sz="1200" b="0" i="0">
                  <a:latin typeface="Times New Roman" panose="02020603050405020304" pitchFamily="18" charset="0"/>
                  <a:cs typeface="Times New Roman" panose="02020603050405020304" pitchFamily="18" charset="0"/>
                </a:rPr>
                <a:t> "7 − 1 </a:t>
              </a:r>
              <a:r>
                <a:rPr lang="en-US" sz="1200" b="0" i="0">
                  <a:latin typeface="Cambria Math" panose="02040503050406030204" pitchFamily="18" charset="0"/>
                  <a:cs typeface="Times New Roman" panose="02020603050405020304" pitchFamily="18" charset="0"/>
                </a:rPr>
                <a:t>" /"</a:t>
              </a:r>
              <a:r>
                <a:rPr lang="en-US" sz="1200" b="0" i="0">
                  <a:latin typeface="Times New Roman" panose="02020603050405020304" pitchFamily="18" charset="0"/>
                  <a:cs typeface="Times New Roman" panose="02020603050405020304" pitchFamily="18" charset="0"/>
                </a:rPr>
                <a:t>28</a:t>
              </a:r>
              <a:r>
                <a:rPr lang="en-US" sz="1200" b="0" i="0">
                  <a:latin typeface="Cambria Math" panose="02040503050406030204" pitchFamily="18" charset="0"/>
                  <a:cs typeface="Times New Roman" panose="02020603050405020304" pitchFamily="18" charset="0"/>
                </a:rPr>
                <a:t>"  </a:t>
              </a:r>
              <a:r>
                <a:rPr lang="en-US" sz="1200" b="0" i="0">
                  <a:latin typeface="Cambria Math" panose="02040503050406030204" pitchFamily="18" charset="0"/>
                </a:rPr>
                <a:t> (</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rPr>
                <a:t>"</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cs typeface="Times New Roman" panose="02020603050405020304" pitchFamily="18" charset="0"/>
                </a:rPr>
                <a:t>4,000,000,000 − 875,000,000"</a:t>
              </a:r>
              <a:r>
                <a:rPr lang="en-US" sz="1200" b="0" i="0">
                  <a:latin typeface="Cambria Math" panose="02040503050406030204" pitchFamily="18" charset="0"/>
                </a:rPr>
                <a:t>)</a:t>
              </a:r>
              <a:endParaRPr lang="en-ID" sz="1200"/>
            </a:p>
          </xdr:txBody>
        </xdr:sp>
      </mc:Fallback>
    </mc:AlternateContent>
    <xdr:clientData/>
  </xdr:twoCellAnchor>
  <xdr:twoCellAnchor>
    <xdr:from>
      <xdr:col>0</xdr:col>
      <xdr:colOff>180975</xdr:colOff>
      <xdr:row>47</xdr:row>
      <xdr:rowOff>9525</xdr:rowOff>
    </xdr:from>
    <xdr:to>
      <xdr:col>2</xdr:col>
      <xdr:colOff>349628</xdr:colOff>
      <xdr:row>47</xdr:row>
      <xdr:rowOff>197397</xdr:rowOff>
    </xdr:to>
    <mc:AlternateContent xmlns:mc="http://schemas.openxmlformats.org/markup-compatibility/2006" xmlns:a14="http://schemas.microsoft.com/office/drawing/2010/main">
      <mc:Choice Requires="a14">
        <xdr:sp macro="" textlink="">
          <xdr:nvSpPr>
            <xdr:cNvPr id="11" name="TextBox 26">
              <a:extLst>
                <a:ext uri="{FF2B5EF4-FFF2-40B4-BE49-F238E27FC236}">
                  <a16:creationId xmlns:a16="http://schemas.microsoft.com/office/drawing/2014/main" id="{00000000-0008-0000-0300-00000B000000}"/>
                </a:ext>
              </a:extLst>
            </xdr:cNvPr>
            <xdr:cNvSpPr txBox="1"/>
          </xdr:nvSpPr>
          <xdr:spPr>
            <a:xfrm>
              <a:off x="180975" y="8963025"/>
              <a:ext cx="1387853" cy="17834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2</m:t>
                        </m:r>
                      </m:sub>
                    </m:sSub>
                    <m:r>
                      <a:rPr lang="en-ID" sz="1200" i="1">
                        <a:latin typeface="Cambria Math" panose="02040503050406030204" pitchFamily="18" charset="0"/>
                      </a:rPr>
                      <m:t>=</m:t>
                    </m:r>
                  </m:oMath>
                </m:oMathPara>
              </a14:m>
              <a:endParaRPr lang="en-ID" sz="1200"/>
            </a:p>
          </xdr:txBody>
        </xdr:sp>
      </mc:Choice>
      <mc:Fallback xmlns="">
        <xdr:sp macro="" textlink="">
          <xdr:nvSpPr>
            <xdr:cNvPr id="11" name="TextBox 26">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987144A8-7385-4FD5-B022-A98DAEF62595}"/>
                </a:ext>
              </a:extLst>
            </xdr:cNvPr>
            <xdr:cNvSpPr txBox="1"/>
          </xdr:nvSpPr>
          <xdr:spPr>
            <a:xfrm>
              <a:off x="180975" y="8963025"/>
              <a:ext cx="1387853" cy="17834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2</a:t>
              </a:r>
              <a:r>
                <a:rPr lang="en-ID" sz="1200" i="0">
                  <a:latin typeface="Cambria Math" panose="02040503050406030204" pitchFamily="18" charset="0"/>
                </a:rPr>
                <a:t>=</a:t>
              </a:r>
              <a:endParaRPr lang="en-ID" sz="1200"/>
            </a:p>
          </xdr:txBody>
        </xdr:sp>
      </mc:Fallback>
    </mc:AlternateContent>
    <xdr:clientData/>
  </xdr:twoCellAnchor>
  <xdr:twoCellAnchor>
    <xdr:from>
      <xdr:col>0</xdr:col>
      <xdr:colOff>219075</xdr:colOff>
      <xdr:row>50</xdr:row>
      <xdr:rowOff>47625</xdr:rowOff>
    </xdr:from>
    <xdr:to>
      <xdr:col>2</xdr:col>
      <xdr:colOff>1243958</xdr:colOff>
      <xdr:row>51</xdr:row>
      <xdr:rowOff>194554</xdr:rowOff>
    </xdr:to>
    <mc:AlternateContent xmlns:mc="http://schemas.openxmlformats.org/markup-compatibility/2006" xmlns:a14="http://schemas.microsoft.com/office/drawing/2010/main">
      <mc:Choice Requires="a14">
        <xdr:sp macro="" textlink="">
          <xdr:nvSpPr>
            <xdr:cNvPr id="12" name="TextBox 13">
              <a:extLst>
                <a:ext uri="{FF2B5EF4-FFF2-40B4-BE49-F238E27FC236}">
                  <a16:creationId xmlns:a16="http://schemas.microsoft.com/office/drawing/2014/main" id="{00000000-0008-0000-0300-00000C000000}"/>
                </a:ext>
              </a:extLst>
            </xdr:cNvPr>
            <xdr:cNvSpPr txBox="1"/>
          </xdr:nvSpPr>
          <xdr:spPr>
            <a:xfrm>
              <a:off x="219075" y="9572625"/>
              <a:ext cx="1605908" cy="337429"/>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3</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a:rPr lang="en-US" sz="1200" b="0" i="1">
                            <a:latin typeface="Cambria Math" panose="02040503050406030204" pitchFamily="18" charset="0"/>
                          </a:rPr>
                          <m:t>𝑁</m:t>
                        </m:r>
                        <m:r>
                          <a:rPr lang="en-US" sz="1200" b="0" i="1">
                            <a:latin typeface="Cambria Math" panose="02040503050406030204" pitchFamily="18" charset="0"/>
                          </a:rPr>
                          <m:t>−1</m:t>
                        </m:r>
                      </m:num>
                      <m:den>
                        <m:r>
                          <a:rPr lang="en-US" sz="1200" b="0" i="1">
                            <a:latin typeface="Cambria Math" panose="02040503050406030204" pitchFamily="18" charset="0"/>
                          </a:rPr>
                          <m:t>𝑆</m:t>
                        </m:r>
                      </m:den>
                    </m:f>
                    <m:r>
                      <a:rPr lang="en-US" sz="1200" b="0" i="1">
                        <a:latin typeface="Cambria Math" panose="02040503050406030204" pitchFamily="18" charset="0"/>
                      </a:rPr>
                      <m:t> (</m:t>
                    </m:r>
                    <m:r>
                      <a:rPr lang="en-US" sz="1200" b="0" i="1">
                        <a:latin typeface="Cambria Math" panose="02040503050406030204" pitchFamily="18" charset="0"/>
                      </a:rPr>
                      <m:t>𝐼</m:t>
                    </m:r>
                    <m:r>
                      <a:rPr lang="en-US" sz="1200" b="0" i="1">
                        <a:latin typeface="Cambria Math" panose="02040503050406030204" pitchFamily="18" charset="0"/>
                      </a:rPr>
                      <m:t>−</m:t>
                    </m:r>
                    <m:r>
                      <a:rPr lang="en-US" sz="1200" b="0" i="1">
                        <a:latin typeface="Cambria Math" panose="02040503050406030204" pitchFamily="18" charset="0"/>
                      </a:rPr>
                      <m:t>𝐿</m:t>
                    </m:r>
                    <m:r>
                      <a:rPr lang="en-US" sz="1200" b="0" i="1">
                        <a:latin typeface="Cambria Math" panose="02040503050406030204" pitchFamily="18" charset="0"/>
                      </a:rPr>
                      <m:t>)</m:t>
                    </m:r>
                  </m:oMath>
                </m:oMathPara>
              </a14:m>
              <a:endParaRPr lang="en-ID" sz="1200"/>
            </a:p>
          </xdr:txBody>
        </xdr:sp>
      </mc:Choice>
      <mc:Fallback xmlns="">
        <xdr:sp macro="" textlink="">
          <xdr:nvSpPr>
            <xdr:cNvPr id="12" name="TextBox 13">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75900F6-1EFA-44BE-803B-C2048BFF7B93}"/>
                </a:ext>
              </a:extLst>
            </xdr:cNvPr>
            <xdr:cNvSpPr txBox="1"/>
          </xdr:nvSpPr>
          <xdr:spPr>
            <a:xfrm>
              <a:off x="219075" y="9572625"/>
              <a:ext cx="1605908" cy="337429"/>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3</a:t>
              </a:r>
              <a:r>
                <a:rPr lang="en-ID" sz="1200" i="0">
                  <a:latin typeface="Cambria Math" panose="02040503050406030204" pitchFamily="18" charset="0"/>
                </a:rPr>
                <a:t>=</a:t>
              </a:r>
              <a:r>
                <a:rPr lang="en-US" sz="1200" b="0" i="0">
                  <a:latin typeface="Cambria Math" panose="02040503050406030204" pitchFamily="18" charset="0"/>
                </a:rPr>
                <a:t>  (𝑁−1)/𝑆  (𝐼−𝐿)</a:t>
              </a:r>
              <a:endParaRPr lang="en-ID" sz="1200"/>
            </a:p>
          </xdr:txBody>
        </xdr:sp>
      </mc:Fallback>
    </mc:AlternateContent>
    <xdr:clientData/>
  </xdr:twoCellAnchor>
  <xdr:twoCellAnchor>
    <xdr:from>
      <xdr:col>0</xdr:col>
      <xdr:colOff>161925</xdr:colOff>
      <xdr:row>52</xdr:row>
      <xdr:rowOff>104775</xdr:rowOff>
    </xdr:from>
    <xdr:to>
      <xdr:col>3</xdr:col>
      <xdr:colOff>1095375</xdr:colOff>
      <xdr:row>54</xdr:row>
      <xdr:rowOff>52449</xdr:rowOff>
    </xdr:to>
    <mc:AlternateContent xmlns:mc="http://schemas.openxmlformats.org/markup-compatibility/2006" xmlns:a14="http://schemas.microsoft.com/office/drawing/2010/main">
      <mc:Choice Requires="a14">
        <xdr:sp macro="" textlink="">
          <xdr:nvSpPr>
            <xdr:cNvPr id="13" name="TextBox 13">
              <a:extLst>
                <a:ext uri="{FF2B5EF4-FFF2-40B4-BE49-F238E27FC236}">
                  <a16:creationId xmlns:a16="http://schemas.microsoft.com/office/drawing/2014/main" id="{00000000-0008-0000-0300-00000D000000}"/>
                </a:ext>
              </a:extLst>
            </xdr:cNvPr>
            <xdr:cNvSpPr txBox="1"/>
          </xdr:nvSpPr>
          <xdr:spPr>
            <a:xfrm>
              <a:off x="161925" y="10010775"/>
              <a:ext cx="2276475" cy="32867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3</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m:rPr>
                            <m:nor/>
                          </m:rPr>
                          <a:rPr lang="en-US" sz="1200" b="0" i="0">
                            <a:latin typeface="Times New Roman" panose="02020603050405020304" pitchFamily="18" charset="0"/>
                            <a:cs typeface="Times New Roman" panose="02020603050405020304" pitchFamily="18" charset="0"/>
                          </a:rPr>
                          <m:t>7 − 2 </m:t>
                        </m:r>
                      </m:num>
                      <m:den>
                        <m:r>
                          <m:rPr>
                            <m:nor/>
                          </m:rPr>
                          <a:rPr lang="en-US" sz="1200" b="0" i="0">
                            <a:latin typeface="Times New Roman" panose="02020603050405020304" pitchFamily="18" charset="0"/>
                            <a:cs typeface="Times New Roman" panose="02020603050405020304" pitchFamily="18" charset="0"/>
                          </a:rPr>
                          <m:t>28</m:t>
                        </m:r>
                      </m:den>
                    </m:f>
                    <m:r>
                      <a:rPr lang="en-US" sz="1200" b="0" i="1">
                        <a:latin typeface="Cambria Math" panose="02040503050406030204" pitchFamily="18" charset="0"/>
                      </a:rPr>
                      <m:t> (</m:t>
                    </m:r>
                    <m:r>
                      <m:rPr>
                        <m:nor/>
                      </m:rPr>
                      <a:rPr kumimoji="0" lang="en-US" sz="1200" b="0" i="0" u="none" strike="noStrike" kern="0" cap="none" spc="0" normalizeH="0" baseline="0" noProof="0">
                        <a:ln>
                          <a:noFill/>
                        </a:ln>
                        <a:solidFill>
                          <a:sysClr val="windowText" lastClr="000000"/>
                        </a:solidFill>
                        <a:effectLst/>
                        <a:uLnTx/>
                        <a:uFillTx/>
                        <a:latin typeface="Times New Roman" panose="02020603050405020304" pitchFamily="18" charset="0"/>
                        <a:cs typeface="Times New Roman" panose="02020603050405020304" pitchFamily="18" charset="0"/>
                      </a:rPr>
                      <m:t>4,000,000,000 − 875,000,000</m:t>
                    </m:r>
                    <m:r>
                      <a:rPr lang="en-US" sz="1200" b="0" i="1">
                        <a:latin typeface="Cambria Math" panose="02040503050406030204" pitchFamily="18" charset="0"/>
                      </a:rPr>
                      <m:t>)</m:t>
                    </m:r>
                  </m:oMath>
                </m:oMathPara>
              </a14:m>
              <a:endParaRPr lang="en-ID" sz="1200"/>
            </a:p>
          </xdr:txBody>
        </xdr:sp>
      </mc:Choice>
      <mc:Fallback xmlns="">
        <xdr:sp macro="" textlink="">
          <xdr:nvSpPr>
            <xdr:cNvPr id="13" name="TextBox 13">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75900F6-1EFA-44BE-803B-C2048BFF7B93}"/>
                </a:ext>
              </a:extLst>
            </xdr:cNvPr>
            <xdr:cNvSpPr txBox="1"/>
          </xdr:nvSpPr>
          <xdr:spPr>
            <a:xfrm>
              <a:off x="161925" y="10010775"/>
              <a:ext cx="2276475" cy="32867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3</a:t>
              </a:r>
              <a:r>
                <a:rPr lang="en-ID" sz="1200" i="0">
                  <a:latin typeface="Cambria Math" panose="02040503050406030204" pitchFamily="18" charset="0"/>
                </a:rPr>
                <a:t>=</a:t>
              </a:r>
              <a:r>
                <a:rPr lang="en-US" sz="1200" b="0" i="0">
                  <a:latin typeface="Cambria Math" panose="02040503050406030204" pitchFamily="18" charset="0"/>
                </a:rPr>
                <a:t> </a:t>
              </a:r>
              <a:r>
                <a:rPr lang="en-US" sz="1200" b="0" i="0">
                  <a:latin typeface="Times New Roman" panose="02020603050405020304" pitchFamily="18" charset="0"/>
                  <a:cs typeface="Times New Roman" panose="02020603050405020304" pitchFamily="18" charset="0"/>
                </a:rPr>
                <a:t> "7 − 2 </a:t>
              </a:r>
              <a:r>
                <a:rPr lang="en-US" sz="1200" b="0" i="0">
                  <a:latin typeface="Cambria Math" panose="02040503050406030204" pitchFamily="18" charset="0"/>
                  <a:cs typeface="Times New Roman" panose="02020603050405020304" pitchFamily="18" charset="0"/>
                </a:rPr>
                <a:t>" /"</a:t>
              </a:r>
              <a:r>
                <a:rPr lang="en-US" sz="1200" b="0" i="0">
                  <a:latin typeface="Times New Roman" panose="02020603050405020304" pitchFamily="18" charset="0"/>
                  <a:cs typeface="Times New Roman" panose="02020603050405020304" pitchFamily="18" charset="0"/>
                </a:rPr>
                <a:t>28</a:t>
              </a:r>
              <a:r>
                <a:rPr lang="en-US" sz="1200" b="0" i="0">
                  <a:latin typeface="Cambria Math" panose="02040503050406030204" pitchFamily="18" charset="0"/>
                  <a:cs typeface="Times New Roman" panose="02020603050405020304" pitchFamily="18" charset="0"/>
                </a:rPr>
                <a:t>"  </a:t>
              </a:r>
              <a:r>
                <a:rPr lang="en-US" sz="1200" b="0" i="0">
                  <a:latin typeface="Cambria Math" panose="02040503050406030204" pitchFamily="18" charset="0"/>
                </a:rPr>
                <a:t> (</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rPr>
                <a:t>"</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cs typeface="Times New Roman" panose="02020603050405020304" pitchFamily="18" charset="0"/>
                </a:rPr>
                <a:t>4,000,000,000 − 875,000,000"</a:t>
              </a:r>
              <a:r>
                <a:rPr lang="en-US" sz="1200" b="0" i="0">
                  <a:latin typeface="Cambria Math" panose="02040503050406030204" pitchFamily="18" charset="0"/>
                </a:rPr>
                <a:t>)</a:t>
              </a:r>
              <a:endParaRPr lang="en-ID" sz="1200"/>
            </a:p>
          </xdr:txBody>
        </xdr:sp>
      </mc:Fallback>
    </mc:AlternateContent>
    <xdr:clientData/>
  </xdr:twoCellAnchor>
  <xdr:twoCellAnchor>
    <xdr:from>
      <xdr:col>0</xdr:col>
      <xdr:colOff>180975</xdr:colOff>
      <xdr:row>55</xdr:row>
      <xdr:rowOff>9525</xdr:rowOff>
    </xdr:from>
    <xdr:to>
      <xdr:col>2</xdr:col>
      <xdr:colOff>349628</xdr:colOff>
      <xdr:row>55</xdr:row>
      <xdr:rowOff>197397</xdr:rowOff>
    </xdr:to>
    <mc:AlternateContent xmlns:mc="http://schemas.openxmlformats.org/markup-compatibility/2006" xmlns:a14="http://schemas.microsoft.com/office/drawing/2010/main">
      <mc:Choice Requires="a14">
        <xdr:sp macro="" textlink="">
          <xdr:nvSpPr>
            <xdr:cNvPr id="14" name="TextBox 26">
              <a:extLst>
                <a:ext uri="{FF2B5EF4-FFF2-40B4-BE49-F238E27FC236}">
                  <a16:creationId xmlns:a16="http://schemas.microsoft.com/office/drawing/2014/main" id="{00000000-0008-0000-0300-00000E000000}"/>
                </a:ext>
              </a:extLst>
            </xdr:cNvPr>
            <xdr:cNvSpPr txBox="1"/>
          </xdr:nvSpPr>
          <xdr:spPr>
            <a:xfrm>
              <a:off x="180975" y="10487025"/>
              <a:ext cx="1387853" cy="17834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3</m:t>
                        </m:r>
                      </m:sub>
                    </m:sSub>
                    <m:r>
                      <a:rPr lang="en-ID" sz="1200" i="1">
                        <a:latin typeface="Cambria Math" panose="02040503050406030204" pitchFamily="18" charset="0"/>
                      </a:rPr>
                      <m:t>=</m:t>
                    </m:r>
                  </m:oMath>
                </m:oMathPara>
              </a14:m>
              <a:endParaRPr lang="en-ID" sz="1200"/>
            </a:p>
          </xdr:txBody>
        </xdr:sp>
      </mc:Choice>
      <mc:Fallback xmlns="">
        <xdr:sp macro="" textlink="">
          <xdr:nvSpPr>
            <xdr:cNvPr id="14" name="TextBox 26">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987144A8-7385-4FD5-B022-A98DAEF62595}"/>
                </a:ext>
              </a:extLst>
            </xdr:cNvPr>
            <xdr:cNvSpPr txBox="1"/>
          </xdr:nvSpPr>
          <xdr:spPr>
            <a:xfrm>
              <a:off x="180975" y="10487025"/>
              <a:ext cx="1387853" cy="17834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3</a:t>
              </a:r>
              <a:r>
                <a:rPr lang="en-ID" sz="1200" i="0">
                  <a:latin typeface="Cambria Math" panose="02040503050406030204" pitchFamily="18" charset="0"/>
                </a:rPr>
                <a:t>=</a:t>
              </a:r>
              <a:endParaRPr lang="en-ID" sz="1200"/>
            </a:p>
          </xdr:txBody>
        </xdr:sp>
      </mc:Fallback>
    </mc:AlternateContent>
    <xdr:clientData/>
  </xdr:twoCellAnchor>
  <xdr:twoCellAnchor>
    <xdr:from>
      <xdr:col>4</xdr:col>
      <xdr:colOff>809625</xdr:colOff>
      <xdr:row>29</xdr:row>
      <xdr:rowOff>38100</xdr:rowOff>
    </xdr:from>
    <xdr:to>
      <xdr:col>7</xdr:col>
      <xdr:colOff>1250156</xdr:colOff>
      <xdr:row>31</xdr:row>
      <xdr:rowOff>22514</xdr:rowOff>
    </xdr:to>
    <mc:AlternateContent xmlns:mc="http://schemas.openxmlformats.org/markup-compatibility/2006" xmlns:a14="http://schemas.microsoft.com/office/drawing/2010/main">
      <mc:Choice Requires="a14">
        <xdr:sp macro="" textlink="">
          <xdr:nvSpPr>
            <xdr:cNvPr id="15" name="TextBox 29">
              <a:extLst>
                <a:ext uri="{FF2B5EF4-FFF2-40B4-BE49-F238E27FC236}">
                  <a16:creationId xmlns:a16="http://schemas.microsoft.com/office/drawing/2014/main" id="{00000000-0008-0000-0300-00000F000000}"/>
                </a:ext>
              </a:extLst>
            </xdr:cNvPr>
            <xdr:cNvSpPr txBox="1"/>
          </xdr:nvSpPr>
          <xdr:spPr>
            <a:xfrm>
              <a:off x="3048000" y="5562600"/>
              <a:ext cx="1831181" cy="36541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𝑛</m:t>
                        </m:r>
                      </m:sub>
                    </m:sSub>
                    <m:r>
                      <a:rPr lang="en-ID" sz="1200" i="1">
                        <a:latin typeface="Cambria Math" panose="02040503050406030204" pitchFamily="18" charset="0"/>
                      </a:rPr>
                      <m:t>=</m:t>
                    </m:r>
                    <m:sSub>
                      <m:sSubPr>
                        <m:ctrlPr>
                          <a:rPr lang="en-ID" sz="1200" i="1">
                            <a:latin typeface="Cambria Math" panose="02040503050406030204" pitchFamily="18" charset="0"/>
                          </a:rPr>
                        </m:ctrlPr>
                      </m:sSubPr>
                      <m:e>
                        <m:r>
                          <a:rPr lang="en-US" sz="1200" b="0" i="1">
                            <a:latin typeface="Cambria Math" panose="02040503050406030204" pitchFamily="18" charset="0"/>
                          </a:rPr>
                          <m:t>𝐼</m:t>
                        </m:r>
                      </m:e>
                      <m:sub>
                        <m:r>
                          <a:rPr lang="en-US" sz="1200" b="0" i="1">
                            <a:latin typeface="Cambria Math" panose="02040503050406030204" pitchFamily="18" charset="0"/>
                          </a:rPr>
                          <m:t>𝑛</m:t>
                        </m:r>
                        <m:r>
                          <a:rPr lang="en-US" sz="1200" b="0" i="1">
                            <a:latin typeface="Cambria Math" panose="02040503050406030204" pitchFamily="18" charset="0"/>
                          </a:rPr>
                          <m:t>−1</m:t>
                        </m:r>
                      </m:sub>
                    </m:sSub>
                    <m:r>
                      <a:rPr lang="en-US" sz="1200" b="0" i="1">
                        <a:latin typeface="Cambria Math" panose="02040503050406030204" pitchFamily="18" charset="0"/>
                      </a:rPr>
                      <m:t> − </m:t>
                    </m:r>
                    <m:f>
                      <m:fPr>
                        <m:ctrlPr>
                          <a:rPr lang="en-US" sz="1200" b="0" i="1">
                            <a:latin typeface="Cambria Math" panose="02040503050406030204" pitchFamily="18" charset="0"/>
                          </a:rPr>
                        </m:ctrlPr>
                      </m:fPr>
                      <m:num>
                        <m:r>
                          <a:rPr lang="en-US" sz="1200" b="0" i="1">
                            <a:latin typeface="Cambria Math" panose="02040503050406030204" pitchFamily="18" charset="0"/>
                          </a:rPr>
                          <m:t>2 (</m:t>
                        </m:r>
                        <m:r>
                          <a:rPr lang="en-US" sz="1200" b="0" i="1">
                            <a:latin typeface="Cambria Math" panose="02040503050406030204" pitchFamily="18" charset="0"/>
                          </a:rPr>
                          <m:t>𝑁</m:t>
                        </m:r>
                        <m:r>
                          <a:rPr lang="en-US" sz="1200" b="0" i="1">
                            <a:latin typeface="Cambria Math" panose="02040503050406030204" pitchFamily="18" charset="0"/>
                          </a:rPr>
                          <m:t>−</m:t>
                        </m:r>
                        <m:r>
                          <a:rPr lang="en-US" sz="1200" b="0" i="1">
                            <a:latin typeface="Cambria Math" panose="02040503050406030204" pitchFamily="18" charset="0"/>
                          </a:rPr>
                          <m:t>𝑛</m:t>
                        </m:r>
                        <m:r>
                          <a:rPr lang="en-US" sz="1200" b="0" i="1">
                            <a:latin typeface="Cambria Math" panose="02040503050406030204" pitchFamily="18" charset="0"/>
                          </a:rPr>
                          <m:t>+1)</m:t>
                        </m:r>
                      </m:num>
                      <m:den>
                        <m:r>
                          <a:rPr lang="en-US" sz="1200" b="0" i="1">
                            <a:latin typeface="Cambria Math" panose="02040503050406030204" pitchFamily="18" charset="0"/>
                          </a:rPr>
                          <m:t>𝑁</m:t>
                        </m:r>
                        <m:r>
                          <a:rPr lang="en-US" sz="1200" b="0" i="1">
                            <a:latin typeface="Cambria Math" panose="02040503050406030204" pitchFamily="18" charset="0"/>
                          </a:rPr>
                          <m:t> (</m:t>
                        </m:r>
                        <m:r>
                          <a:rPr lang="en-US" sz="1200" b="0" i="1">
                            <a:latin typeface="Cambria Math" panose="02040503050406030204" pitchFamily="18" charset="0"/>
                          </a:rPr>
                          <m:t>𝑁</m:t>
                        </m:r>
                        <m:r>
                          <a:rPr lang="en-US" sz="1200" b="0" i="1">
                            <a:latin typeface="Cambria Math" panose="02040503050406030204" pitchFamily="18" charset="0"/>
                          </a:rPr>
                          <m:t>+1)</m:t>
                        </m:r>
                      </m:den>
                    </m:f>
                    <m:r>
                      <a:rPr lang="en-US" sz="1200" b="0" i="1">
                        <a:latin typeface="Cambria Math" panose="02040503050406030204" pitchFamily="18" charset="0"/>
                      </a:rPr>
                      <m:t> </m:t>
                    </m:r>
                    <m:d>
                      <m:dPr>
                        <m:ctrlPr>
                          <a:rPr lang="en-US" sz="1200" b="0" i="1">
                            <a:latin typeface="Cambria Math" panose="02040503050406030204" pitchFamily="18" charset="0"/>
                          </a:rPr>
                        </m:ctrlPr>
                      </m:dPr>
                      <m:e>
                        <m:r>
                          <a:rPr lang="en-US" sz="1200" b="0" i="1">
                            <a:latin typeface="Cambria Math" panose="02040503050406030204" pitchFamily="18" charset="0"/>
                          </a:rPr>
                          <m:t>𝐼</m:t>
                        </m:r>
                        <m:r>
                          <a:rPr lang="en-US" sz="1200" b="0" i="1">
                            <a:latin typeface="Cambria Math" panose="02040503050406030204" pitchFamily="18" charset="0"/>
                          </a:rPr>
                          <m:t> −</m:t>
                        </m:r>
                        <m:r>
                          <a:rPr lang="en-US" sz="1200" b="0" i="1">
                            <a:latin typeface="Cambria Math" panose="02040503050406030204" pitchFamily="18" charset="0"/>
                          </a:rPr>
                          <m:t>𝐿</m:t>
                        </m:r>
                      </m:e>
                    </m:d>
                  </m:oMath>
                </m:oMathPara>
              </a14:m>
              <a:endParaRPr lang="en-ID" sz="1200"/>
            </a:p>
          </xdr:txBody>
        </xdr:sp>
      </mc:Choice>
      <mc:Fallback xmlns="">
        <xdr:sp macro="" textlink="">
          <xdr:nvSpPr>
            <xdr:cNvPr id="15" name="TextBox 29">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1FF284D6-5E2B-4C3B-ABA9-5564F2415E1A}"/>
                </a:ext>
              </a:extLst>
            </xdr:cNvPr>
            <xdr:cNvSpPr txBox="1"/>
          </xdr:nvSpPr>
          <xdr:spPr>
            <a:xfrm>
              <a:off x="3048000" y="5562600"/>
              <a:ext cx="1831181" cy="36541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a:t>
              </a:r>
              <a:r>
                <a:rPr lang="en-ID" sz="1200" b="0" i="0">
                  <a:latin typeface="Cambria Math" panose="02040503050406030204" pitchFamily="18" charset="0"/>
                </a:rPr>
                <a:t>_(</a:t>
              </a:r>
              <a:r>
                <a:rPr lang="en-US" sz="1200" b="0" i="0">
                  <a:latin typeface="Cambria Math" panose="02040503050406030204" pitchFamily="18" charset="0"/>
                </a:rPr>
                <a:t>𝑛−1</a:t>
              </a:r>
              <a:r>
                <a:rPr lang="en-ID" sz="1200" b="0" i="0">
                  <a:latin typeface="Cambria Math" panose="02040503050406030204" pitchFamily="18" charset="0"/>
                </a:rPr>
                <a:t>)</a:t>
              </a:r>
              <a:r>
                <a:rPr lang="en-US" sz="1200" b="0" i="0">
                  <a:latin typeface="Cambria Math" panose="02040503050406030204" pitchFamily="18" charset="0"/>
                </a:rPr>
                <a:t>  −  (2 (𝑁−𝑛+1))/(𝑁 (𝑁+1))  (𝐼 −𝐿)</a:t>
              </a:r>
              <a:endParaRPr lang="en-ID" sz="1200"/>
            </a:p>
          </xdr:txBody>
        </xdr:sp>
      </mc:Fallback>
    </mc:AlternateContent>
    <xdr:clientData/>
  </xdr:twoCellAnchor>
  <xdr:twoCellAnchor>
    <xdr:from>
      <xdr:col>4</xdr:col>
      <xdr:colOff>1400174</xdr:colOff>
      <xdr:row>33</xdr:row>
      <xdr:rowOff>85725</xdr:rowOff>
    </xdr:from>
    <xdr:to>
      <xdr:col>8</xdr:col>
      <xdr:colOff>466724</xdr:colOff>
      <xdr:row>35</xdr:row>
      <xdr:rowOff>70139</xdr:rowOff>
    </xdr:to>
    <mc:AlternateContent xmlns:mc="http://schemas.openxmlformats.org/markup-compatibility/2006" xmlns:a14="http://schemas.microsoft.com/office/drawing/2010/main">
      <mc:Choice Requires="a14">
        <xdr:sp macro="" textlink="">
          <xdr:nvSpPr>
            <xdr:cNvPr id="16" name="TextBox 36">
              <a:extLst>
                <a:ext uri="{FF2B5EF4-FFF2-40B4-BE49-F238E27FC236}">
                  <a16:creationId xmlns:a16="http://schemas.microsoft.com/office/drawing/2014/main" id="{00000000-0008-0000-0300-000010000000}"/>
                </a:ext>
              </a:extLst>
            </xdr:cNvPr>
            <xdr:cNvSpPr txBox="1"/>
          </xdr:nvSpPr>
          <xdr:spPr>
            <a:xfrm>
              <a:off x="3047999" y="6372225"/>
              <a:ext cx="2295525" cy="36541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1</m:t>
                        </m:r>
                      </m:sub>
                    </m:sSub>
                    <m:r>
                      <a:rPr lang="en-ID" sz="1200" i="1">
                        <a:latin typeface="Cambria Math" panose="02040503050406030204" pitchFamily="18" charset="0"/>
                      </a:rPr>
                      <m:t>=</m:t>
                    </m:r>
                    <m:r>
                      <a:rPr lang="en-US" sz="1200" b="0" i="1">
                        <a:latin typeface="Cambria Math" panose="02040503050406030204" pitchFamily="18" charset="0"/>
                      </a:rPr>
                      <m:t>4,000,000,000 − </m:t>
                    </m:r>
                    <m:f>
                      <m:fPr>
                        <m:ctrlPr>
                          <a:rPr lang="en-US" sz="1200" b="0" i="1">
                            <a:latin typeface="Cambria Math" panose="02040503050406030204" pitchFamily="18" charset="0"/>
                          </a:rPr>
                        </m:ctrlPr>
                      </m:fPr>
                      <m:num>
                        <m:r>
                          <a:rPr lang="en-US" sz="1200" b="0" i="1">
                            <a:latin typeface="Cambria Math" panose="02040503050406030204" pitchFamily="18" charset="0"/>
                          </a:rPr>
                          <m:t>2 </m:t>
                        </m:r>
                        <m:d>
                          <m:dPr>
                            <m:ctrlPr>
                              <a:rPr lang="en-US" sz="1200" b="0" i="1">
                                <a:latin typeface="Cambria Math" panose="02040503050406030204" pitchFamily="18" charset="0"/>
                              </a:rPr>
                            </m:ctrlPr>
                          </m:dPr>
                          <m:e>
                            <m:r>
                              <a:rPr lang="en-US" sz="1200" b="0" i="1">
                                <a:latin typeface="Cambria Math" panose="02040503050406030204" pitchFamily="18" charset="0"/>
                              </a:rPr>
                              <m:t>7−2+1</m:t>
                            </m:r>
                          </m:e>
                        </m:d>
                      </m:num>
                      <m:den>
                        <m:r>
                          <a:rPr lang="en-US" sz="1200" b="0" i="1">
                            <a:latin typeface="Cambria Math" panose="02040503050406030204" pitchFamily="18" charset="0"/>
                          </a:rPr>
                          <m:t>7 </m:t>
                        </m:r>
                        <m:d>
                          <m:dPr>
                            <m:ctrlPr>
                              <a:rPr lang="en-US" sz="1200" b="0" i="1">
                                <a:latin typeface="Cambria Math" panose="02040503050406030204" pitchFamily="18" charset="0"/>
                              </a:rPr>
                            </m:ctrlPr>
                          </m:dPr>
                          <m:e>
                            <m:r>
                              <a:rPr lang="en-US" sz="1200" b="0" i="1">
                                <a:latin typeface="Cambria Math" panose="02040503050406030204" pitchFamily="18" charset="0"/>
                              </a:rPr>
                              <m:t>7+1</m:t>
                            </m:r>
                          </m:e>
                        </m:d>
                      </m:den>
                    </m:f>
                    <m:r>
                      <a:rPr lang="en-US" sz="1200" b="0" i="1">
                        <a:latin typeface="Cambria Math" panose="02040503050406030204" pitchFamily="18" charset="0"/>
                      </a:rPr>
                      <m:t> </m:t>
                    </m:r>
                    <m:d>
                      <m:dPr>
                        <m:ctrlPr>
                          <a:rPr lang="en-US" sz="1200" b="0" i="1">
                            <a:latin typeface="Cambria Math" panose="02040503050406030204" pitchFamily="18" charset="0"/>
                          </a:rPr>
                        </m:ctrlPr>
                      </m:dPr>
                      <m:e>
                        <m:r>
                          <a:rPr lang="en-US" sz="1200" b="0" i="1">
                            <a:latin typeface="Cambria Math" panose="02040503050406030204" pitchFamily="18" charset="0"/>
                          </a:rPr>
                          <m:t>4</m:t>
                        </m:r>
                        <m:r>
                          <a:rPr lang="en-US" sz="1200" b="0" i="1">
                            <a:latin typeface="Cambria Math" panose="02040503050406030204" pitchFamily="18" charset="0"/>
                          </a:rPr>
                          <m:t>𝑀</m:t>
                        </m:r>
                        <m:r>
                          <a:rPr lang="en-US" sz="1200" b="0" i="1">
                            <a:latin typeface="Cambria Math" panose="02040503050406030204" pitchFamily="18" charset="0"/>
                          </a:rPr>
                          <m:t>−875 </m:t>
                        </m:r>
                        <m:r>
                          <a:rPr lang="en-US" sz="1200" b="0" i="1">
                            <a:latin typeface="Cambria Math" panose="02040503050406030204" pitchFamily="18" charset="0"/>
                          </a:rPr>
                          <m:t>𝐽𝑡</m:t>
                        </m:r>
                      </m:e>
                    </m:d>
                    <m:r>
                      <a:rPr lang="en-US" sz="1200" b="0" i="1">
                        <a:latin typeface="Cambria Math" panose="02040503050406030204" pitchFamily="18" charset="0"/>
                      </a:rPr>
                      <m:t>=</m:t>
                    </m:r>
                  </m:oMath>
                </m:oMathPara>
              </a14:m>
              <a:endParaRPr lang="en-ID" sz="1200"/>
            </a:p>
          </xdr:txBody>
        </xdr:sp>
      </mc:Choice>
      <mc:Fallback xmlns="">
        <xdr:sp macro="" textlink="">
          <xdr:nvSpPr>
            <xdr:cNvPr id="16" name="TextBox 36">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A3903AC2-1E3D-4464-A1D2-030A2BF0AA87}"/>
                </a:ext>
              </a:extLst>
            </xdr:cNvPr>
            <xdr:cNvSpPr txBox="1"/>
          </xdr:nvSpPr>
          <xdr:spPr>
            <a:xfrm>
              <a:off x="3047999" y="6372225"/>
              <a:ext cx="2295525" cy="36541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r>
                <a:rPr lang="en-US" sz="1200" b="0" i="0">
                  <a:latin typeface="Cambria Math" panose="02040503050406030204" pitchFamily="18" charset="0"/>
                </a:rPr>
                <a:t>4,000,000,000 −  (2 (7−2+1))/(7 (7+1) )  (4𝑀−875 𝐽𝑡)=</a:t>
              </a:r>
              <a:endParaRPr lang="en-ID" sz="1200"/>
            </a:p>
          </xdr:txBody>
        </xdr:sp>
      </mc:Fallback>
    </mc:AlternateContent>
    <xdr:clientData/>
  </xdr:twoCellAnchor>
  <xdr:twoCellAnchor>
    <xdr:from>
      <xdr:col>4</xdr:col>
      <xdr:colOff>152400</xdr:colOff>
      <xdr:row>37</xdr:row>
      <xdr:rowOff>66675</xdr:rowOff>
    </xdr:from>
    <xdr:to>
      <xdr:col>9</xdr:col>
      <xdr:colOff>361951</xdr:colOff>
      <xdr:row>39</xdr:row>
      <xdr:rowOff>51089</xdr:rowOff>
    </xdr:to>
    <mc:AlternateContent xmlns:mc="http://schemas.openxmlformats.org/markup-compatibility/2006" xmlns:a14="http://schemas.microsoft.com/office/drawing/2010/main">
      <mc:Choice Requires="a14">
        <xdr:sp macro="" textlink="">
          <xdr:nvSpPr>
            <xdr:cNvPr id="17" name="TextBox 36">
              <a:extLst>
                <a:ext uri="{FF2B5EF4-FFF2-40B4-BE49-F238E27FC236}">
                  <a16:creationId xmlns:a16="http://schemas.microsoft.com/office/drawing/2014/main" id="{00000000-0008-0000-0300-000011000000}"/>
                </a:ext>
              </a:extLst>
            </xdr:cNvPr>
            <xdr:cNvSpPr txBox="1"/>
          </xdr:nvSpPr>
          <xdr:spPr>
            <a:xfrm>
              <a:off x="2590800" y="7115175"/>
              <a:ext cx="3257551" cy="36541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2</m:t>
                        </m:r>
                      </m:sub>
                    </m:sSub>
                    <m:r>
                      <a:rPr lang="en-ID" sz="1200" i="1">
                        <a:latin typeface="Cambria Math" panose="02040503050406030204" pitchFamily="18" charset="0"/>
                      </a:rPr>
                      <m:t>=</m:t>
                    </m:r>
                    <m:r>
                      <a:rPr lang="en-US" sz="1200" b="0" i="1">
                        <a:latin typeface="Cambria Math" panose="02040503050406030204" pitchFamily="18" charset="0"/>
                      </a:rPr>
                      <m:t>2,125,000,000− </m:t>
                    </m:r>
                    <m:f>
                      <m:fPr>
                        <m:ctrlPr>
                          <a:rPr lang="en-US" sz="1200" b="0" i="1">
                            <a:latin typeface="Cambria Math" panose="02040503050406030204" pitchFamily="18" charset="0"/>
                          </a:rPr>
                        </m:ctrlPr>
                      </m:fPr>
                      <m:num>
                        <m:r>
                          <a:rPr lang="en-US" sz="1200" b="0" i="1">
                            <a:latin typeface="Cambria Math" panose="02040503050406030204" pitchFamily="18" charset="0"/>
                          </a:rPr>
                          <m:t>2 </m:t>
                        </m:r>
                        <m:d>
                          <m:dPr>
                            <m:ctrlPr>
                              <a:rPr lang="en-US" sz="1200" b="0" i="1">
                                <a:latin typeface="Cambria Math" panose="02040503050406030204" pitchFamily="18" charset="0"/>
                              </a:rPr>
                            </m:ctrlPr>
                          </m:dPr>
                          <m:e>
                            <m:r>
                              <a:rPr lang="en-US" sz="1200" b="0" i="1">
                                <a:latin typeface="Cambria Math" panose="02040503050406030204" pitchFamily="18" charset="0"/>
                              </a:rPr>
                              <m:t>7−2+1</m:t>
                            </m:r>
                          </m:e>
                        </m:d>
                      </m:num>
                      <m:den>
                        <m:r>
                          <a:rPr lang="en-US" sz="1200" b="0" i="1">
                            <a:latin typeface="Cambria Math" panose="02040503050406030204" pitchFamily="18" charset="0"/>
                          </a:rPr>
                          <m:t>7 </m:t>
                        </m:r>
                        <m:d>
                          <m:dPr>
                            <m:ctrlPr>
                              <a:rPr lang="en-US" sz="1200" b="0" i="1">
                                <a:latin typeface="Cambria Math" panose="02040503050406030204" pitchFamily="18" charset="0"/>
                              </a:rPr>
                            </m:ctrlPr>
                          </m:dPr>
                          <m:e>
                            <m:r>
                              <a:rPr lang="en-US" sz="1200" b="0" i="1">
                                <a:latin typeface="Cambria Math" panose="02040503050406030204" pitchFamily="18" charset="0"/>
                              </a:rPr>
                              <m:t>7+1</m:t>
                            </m:r>
                          </m:e>
                        </m:d>
                      </m:den>
                    </m:f>
                    <m:r>
                      <a:rPr lang="en-US" sz="1200" b="0" i="1">
                        <a:latin typeface="Cambria Math" panose="02040503050406030204" pitchFamily="18" charset="0"/>
                      </a:rPr>
                      <m:t> </m:t>
                    </m:r>
                    <m:d>
                      <m:dPr>
                        <m:ctrlPr>
                          <a:rPr lang="en-US" sz="1200" b="0" i="1">
                            <a:latin typeface="Cambria Math" panose="02040503050406030204" pitchFamily="18" charset="0"/>
                          </a:rPr>
                        </m:ctrlPr>
                      </m:dPr>
                      <m:e>
                        <m:r>
                          <a:rPr lang="en-US" sz="1200" b="0" i="1">
                            <a:latin typeface="Cambria Math" panose="02040503050406030204" pitchFamily="18" charset="0"/>
                          </a:rPr>
                          <m:t>4</m:t>
                        </m:r>
                        <m:r>
                          <a:rPr lang="en-US" sz="1200" b="0" i="1">
                            <a:latin typeface="Cambria Math" panose="02040503050406030204" pitchFamily="18" charset="0"/>
                          </a:rPr>
                          <m:t>𝑀</m:t>
                        </m:r>
                        <m:r>
                          <a:rPr lang="en-US" sz="1200" b="0" i="1">
                            <a:latin typeface="Cambria Math" panose="02040503050406030204" pitchFamily="18" charset="0"/>
                          </a:rPr>
                          <m:t>−875 </m:t>
                        </m:r>
                        <m:r>
                          <a:rPr lang="en-US" sz="1200" b="0" i="1">
                            <a:latin typeface="Cambria Math" panose="02040503050406030204" pitchFamily="18" charset="0"/>
                          </a:rPr>
                          <m:t>𝐽𝑡</m:t>
                        </m:r>
                      </m:e>
                    </m:d>
                    <m:r>
                      <a:rPr lang="en-US" sz="1200" b="0" i="1">
                        <a:latin typeface="Cambria Math" panose="02040503050406030204" pitchFamily="18" charset="0"/>
                      </a:rPr>
                      <m:t>=</m:t>
                    </m:r>
                  </m:oMath>
                </m:oMathPara>
              </a14:m>
              <a:endParaRPr lang="en-ID" sz="1200"/>
            </a:p>
          </xdr:txBody>
        </xdr:sp>
      </mc:Choice>
      <mc:Fallback xmlns="">
        <xdr:sp macro="" textlink="">
          <xdr:nvSpPr>
            <xdr:cNvPr id="17" name="TextBox 36">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A3903AC2-1E3D-4464-A1D2-030A2BF0AA87}"/>
                </a:ext>
              </a:extLst>
            </xdr:cNvPr>
            <xdr:cNvSpPr txBox="1"/>
          </xdr:nvSpPr>
          <xdr:spPr>
            <a:xfrm>
              <a:off x="2590800" y="7115175"/>
              <a:ext cx="3257551" cy="36541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2</a:t>
              </a:r>
              <a:r>
                <a:rPr lang="en-ID" sz="1200" i="0">
                  <a:latin typeface="Cambria Math" panose="02040503050406030204" pitchFamily="18" charset="0"/>
                </a:rPr>
                <a:t>=</a:t>
              </a:r>
              <a:r>
                <a:rPr lang="en-US" sz="1200" b="0" i="0">
                  <a:latin typeface="Cambria Math" panose="02040503050406030204" pitchFamily="18" charset="0"/>
                </a:rPr>
                <a:t>2,125,000,000−  (2 (7−2+1))/(7 (7+1) )  (4𝑀−875 𝐽𝑡)=</a:t>
              </a:r>
              <a:endParaRPr lang="en-ID" sz="1200"/>
            </a:p>
          </xdr:txBody>
        </xdr:sp>
      </mc:Fallback>
    </mc:AlternateContent>
    <xdr:clientData/>
  </xdr:twoCellAnchor>
  <xdr:twoCellAnchor>
    <xdr:from>
      <xdr:col>4</xdr:col>
      <xdr:colOff>209550</xdr:colOff>
      <xdr:row>41</xdr:row>
      <xdr:rowOff>104775</xdr:rowOff>
    </xdr:from>
    <xdr:to>
      <xdr:col>9</xdr:col>
      <xdr:colOff>419101</xdr:colOff>
      <xdr:row>43</xdr:row>
      <xdr:rowOff>89189</xdr:rowOff>
    </xdr:to>
    <mc:AlternateContent xmlns:mc="http://schemas.openxmlformats.org/markup-compatibility/2006" xmlns:a14="http://schemas.microsoft.com/office/drawing/2010/main">
      <mc:Choice Requires="a14">
        <xdr:sp macro="" textlink="">
          <xdr:nvSpPr>
            <xdr:cNvPr id="18" name="TextBox 36">
              <a:extLst>
                <a:ext uri="{FF2B5EF4-FFF2-40B4-BE49-F238E27FC236}">
                  <a16:creationId xmlns:a16="http://schemas.microsoft.com/office/drawing/2014/main" id="{00000000-0008-0000-0300-000012000000}"/>
                </a:ext>
              </a:extLst>
            </xdr:cNvPr>
            <xdr:cNvSpPr txBox="1"/>
          </xdr:nvSpPr>
          <xdr:spPr>
            <a:xfrm>
              <a:off x="2647950" y="7915275"/>
              <a:ext cx="3257551" cy="36541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2</m:t>
                        </m:r>
                      </m:sub>
                    </m:sSub>
                    <m:r>
                      <a:rPr lang="en-ID" sz="1200" i="1">
                        <a:latin typeface="Cambria Math" panose="02040503050406030204" pitchFamily="18" charset="0"/>
                      </a:rPr>
                      <m:t>=</m:t>
                    </m:r>
                    <m:r>
                      <a:rPr lang="en-US" sz="1200" b="0" i="1">
                        <a:latin typeface="Cambria Math" panose="02040503050406030204" pitchFamily="18" charset="0"/>
                      </a:rPr>
                      <m:t>2,125,000,000− </m:t>
                    </m:r>
                    <m:f>
                      <m:fPr>
                        <m:ctrlPr>
                          <a:rPr lang="en-US" sz="1200" b="0" i="1">
                            <a:latin typeface="Cambria Math" panose="02040503050406030204" pitchFamily="18" charset="0"/>
                          </a:rPr>
                        </m:ctrlPr>
                      </m:fPr>
                      <m:num>
                        <m:r>
                          <a:rPr lang="en-US" sz="1200" b="0" i="1">
                            <a:latin typeface="Cambria Math" panose="02040503050406030204" pitchFamily="18" charset="0"/>
                          </a:rPr>
                          <m:t>2 </m:t>
                        </m:r>
                        <m:d>
                          <m:dPr>
                            <m:ctrlPr>
                              <a:rPr lang="en-US" sz="1200" b="0" i="1">
                                <a:latin typeface="Cambria Math" panose="02040503050406030204" pitchFamily="18" charset="0"/>
                              </a:rPr>
                            </m:ctrlPr>
                          </m:dPr>
                          <m:e>
                            <m:r>
                              <a:rPr lang="en-US" sz="1200" b="0" i="1">
                                <a:latin typeface="Cambria Math" panose="02040503050406030204" pitchFamily="18" charset="0"/>
                              </a:rPr>
                              <m:t>7−3+1</m:t>
                            </m:r>
                          </m:e>
                        </m:d>
                      </m:num>
                      <m:den>
                        <m:r>
                          <a:rPr lang="en-US" sz="1200" b="0" i="1">
                            <a:latin typeface="Cambria Math" panose="02040503050406030204" pitchFamily="18" charset="0"/>
                          </a:rPr>
                          <m:t>7 </m:t>
                        </m:r>
                        <m:d>
                          <m:dPr>
                            <m:ctrlPr>
                              <a:rPr lang="en-US" sz="1200" b="0" i="1">
                                <a:latin typeface="Cambria Math" panose="02040503050406030204" pitchFamily="18" charset="0"/>
                              </a:rPr>
                            </m:ctrlPr>
                          </m:dPr>
                          <m:e>
                            <m:r>
                              <a:rPr lang="en-US" sz="1200" b="0" i="1">
                                <a:latin typeface="Cambria Math" panose="02040503050406030204" pitchFamily="18" charset="0"/>
                              </a:rPr>
                              <m:t>7+1</m:t>
                            </m:r>
                          </m:e>
                        </m:d>
                      </m:den>
                    </m:f>
                    <m:r>
                      <a:rPr lang="en-US" sz="1200" b="0" i="1">
                        <a:latin typeface="Cambria Math" panose="02040503050406030204" pitchFamily="18" charset="0"/>
                      </a:rPr>
                      <m:t> </m:t>
                    </m:r>
                    <m:d>
                      <m:dPr>
                        <m:ctrlPr>
                          <a:rPr lang="en-US" sz="1200" b="0" i="1">
                            <a:latin typeface="Cambria Math" panose="02040503050406030204" pitchFamily="18" charset="0"/>
                          </a:rPr>
                        </m:ctrlPr>
                      </m:dPr>
                      <m:e>
                        <m:r>
                          <a:rPr lang="en-US" sz="1200" b="0" i="1">
                            <a:latin typeface="Cambria Math" panose="02040503050406030204" pitchFamily="18" charset="0"/>
                          </a:rPr>
                          <m:t>4</m:t>
                        </m:r>
                        <m:r>
                          <a:rPr lang="en-US" sz="1200" b="0" i="1">
                            <a:latin typeface="Cambria Math" panose="02040503050406030204" pitchFamily="18" charset="0"/>
                          </a:rPr>
                          <m:t>𝑀</m:t>
                        </m:r>
                        <m:r>
                          <a:rPr lang="en-US" sz="1200" b="0" i="1">
                            <a:latin typeface="Cambria Math" panose="02040503050406030204" pitchFamily="18" charset="0"/>
                          </a:rPr>
                          <m:t>−875 </m:t>
                        </m:r>
                        <m:r>
                          <a:rPr lang="en-US" sz="1200" b="0" i="1">
                            <a:latin typeface="Cambria Math" panose="02040503050406030204" pitchFamily="18" charset="0"/>
                          </a:rPr>
                          <m:t>𝐽𝑡</m:t>
                        </m:r>
                      </m:e>
                    </m:d>
                    <m:r>
                      <a:rPr lang="en-US" sz="1200" b="0" i="1">
                        <a:latin typeface="Cambria Math" panose="02040503050406030204" pitchFamily="18" charset="0"/>
                      </a:rPr>
                      <m:t>=</m:t>
                    </m:r>
                  </m:oMath>
                </m:oMathPara>
              </a14:m>
              <a:endParaRPr lang="en-ID" sz="1200"/>
            </a:p>
          </xdr:txBody>
        </xdr:sp>
      </mc:Choice>
      <mc:Fallback xmlns="">
        <xdr:sp macro="" textlink="">
          <xdr:nvSpPr>
            <xdr:cNvPr id="18" name="TextBox 36">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A3903AC2-1E3D-4464-A1D2-030A2BF0AA87}"/>
                </a:ext>
              </a:extLst>
            </xdr:cNvPr>
            <xdr:cNvSpPr txBox="1"/>
          </xdr:nvSpPr>
          <xdr:spPr>
            <a:xfrm>
              <a:off x="2647950" y="7915275"/>
              <a:ext cx="3257551" cy="36541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2</a:t>
              </a:r>
              <a:r>
                <a:rPr lang="en-ID" sz="1200" i="0">
                  <a:latin typeface="Cambria Math" panose="02040503050406030204" pitchFamily="18" charset="0"/>
                </a:rPr>
                <a:t>=</a:t>
              </a:r>
              <a:r>
                <a:rPr lang="en-US" sz="1200" b="0" i="0">
                  <a:latin typeface="Cambria Math" panose="02040503050406030204" pitchFamily="18" charset="0"/>
                </a:rPr>
                <a:t>2,125,000,000−  (2 (7−3+1))/(7 (7+1) )  (4𝑀−875 𝐽𝑡)=</a:t>
              </a:r>
              <a:endParaRPr lang="en-ID" sz="1200"/>
            </a:p>
          </xdr:txBody>
        </xdr:sp>
      </mc:Fallback>
    </mc:AlternateContent>
    <xdr:clientData/>
  </xdr:twoCellAnchor>
  <xdr:twoCellAnchor>
    <xdr:from>
      <xdr:col>0</xdr:col>
      <xdr:colOff>428625</xdr:colOff>
      <xdr:row>60</xdr:row>
      <xdr:rowOff>0</xdr:rowOff>
    </xdr:from>
    <xdr:to>
      <xdr:col>3</xdr:col>
      <xdr:colOff>26291</xdr:colOff>
      <xdr:row>62</xdr:row>
      <xdr:rowOff>178577</xdr:rowOff>
    </xdr:to>
    <mc:AlternateContent xmlns:mc="http://schemas.openxmlformats.org/markup-compatibility/2006" xmlns:a14="http://schemas.microsoft.com/office/drawing/2010/main">
      <mc:Choice Requires="a14">
        <xdr:sp macro="" textlink="">
          <xdr:nvSpPr>
            <xdr:cNvPr id="19" name="TextBox 37">
              <a:extLst>
                <a:ext uri="{FF2B5EF4-FFF2-40B4-BE49-F238E27FC236}">
                  <a16:creationId xmlns:a16="http://schemas.microsoft.com/office/drawing/2014/main" id="{00000000-0008-0000-0300-000013000000}"/>
                </a:ext>
              </a:extLst>
            </xdr:cNvPr>
            <xdr:cNvSpPr txBox="1"/>
          </xdr:nvSpPr>
          <xdr:spPr>
            <a:xfrm>
              <a:off x="428625" y="11430000"/>
              <a:ext cx="1426466" cy="55957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𝐹</m:t>
                    </m:r>
                    <m:r>
                      <a:rPr lang="en-ID" sz="1200" i="1">
                        <a:latin typeface="Cambria Math" panose="02040503050406030204" pitchFamily="18" charset="0"/>
                      </a:rPr>
                      <m:t>=</m:t>
                    </m:r>
                    <m:r>
                      <a:rPr lang="en-US" sz="1200" b="0" i="1">
                        <a:latin typeface="Cambria Math" panose="02040503050406030204" pitchFamily="18" charset="0"/>
                      </a:rPr>
                      <m:t>1−</m:t>
                    </m:r>
                    <m:rad>
                      <m:radPr>
                        <m:ctrlPr>
                          <a:rPr lang="en-US" sz="1200" b="0" i="1">
                            <a:latin typeface="Cambria Math" panose="02040503050406030204" pitchFamily="18" charset="0"/>
                          </a:rPr>
                        </m:ctrlPr>
                      </m:radPr>
                      <m:deg>
                        <m:r>
                          <m:rPr>
                            <m:brk m:alnAt="7"/>
                          </m:rPr>
                          <a:rPr lang="en-US" sz="1200" b="0" i="1">
                            <a:latin typeface="Cambria Math" panose="02040503050406030204" pitchFamily="18" charset="0"/>
                          </a:rPr>
                          <m:t>𝑁</m:t>
                        </m:r>
                      </m:deg>
                      <m:e>
                        <m:f>
                          <m:fPr>
                            <m:ctrlPr>
                              <a:rPr lang="en-US" sz="1200" b="0" i="1">
                                <a:latin typeface="Cambria Math" panose="02040503050406030204" pitchFamily="18" charset="0"/>
                              </a:rPr>
                            </m:ctrlPr>
                          </m:fPr>
                          <m:num>
                            <m:r>
                              <a:rPr lang="en-US" sz="1200" b="0" i="1">
                                <a:latin typeface="Cambria Math" panose="02040503050406030204" pitchFamily="18" charset="0"/>
                              </a:rPr>
                              <m:t>𝐿</m:t>
                            </m:r>
                          </m:num>
                          <m:den>
                            <m:r>
                              <a:rPr lang="en-US" sz="1200" b="0" i="1">
                                <a:latin typeface="Cambria Math" panose="02040503050406030204" pitchFamily="18" charset="0"/>
                              </a:rPr>
                              <m:t>𝐼</m:t>
                            </m:r>
                          </m:den>
                        </m:f>
                      </m:e>
                    </m:rad>
                    <m:r>
                      <a:rPr lang="en-US" sz="1200" i="1">
                        <a:latin typeface="Cambria Math" panose="02040503050406030204" pitchFamily="18" charset="0"/>
                      </a:rPr>
                      <m:t>=1−</m:t>
                    </m:r>
                    <m:rad>
                      <m:radPr>
                        <m:ctrlPr>
                          <a:rPr lang="en-US" sz="1200" i="1">
                            <a:latin typeface="Cambria Math" panose="02040503050406030204" pitchFamily="18" charset="0"/>
                          </a:rPr>
                        </m:ctrlPr>
                      </m:radPr>
                      <m:deg>
                        <m:r>
                          <a:rPr lang="en-US" sz="1200" b="0" i="1">
                            <a:latin typeface="Cambria Math" panose="02040503050406030204" pitchFamily="18" charset="0"/>
                          </a:rPr>
                          <m:t>7</m:t>
                        </m:r>
                      </m:deg>
                      <m:e>
                        <m:f>
                          <m:fPr>
                            <m:ctrlPr>
                              <a:rPr lang="en-US" sz="1200" i="1">
                                <a:latin typeface="Cambria Math" panose="02040503050406030204" pitchFamily="18" charset="0"/>
                              </a:rPr>
                            </m:ctrlPr>
                          </m:fPr>
                          <m:num>
                            <m:r>
                              <a:rPr lang="en-US" sz="1200" b="0" i="1">
                                <a:latin typeface="Cambria Math" panose="02040503050406030204" pitchFamily="18" charset="0"/>
                              </a:rPr>
                              <m:t>875 </m:t>
                            </m:r>
                            <m:r>
                              <a:rPr lang="en-US" sz="1200" b="0" i="1">
                                <a:latin typeface="Cambria Math" panose="02040503050406030204" pitchFamily="18" charset="0"/>
                              </a:rPr>
                              <m:t>𝐽𝑡</m:t>
                            </m:r>
                          </m:num>
                          <m:den>
                            <m:r>
                              <a:rPr lang="en-US" sz="1200" b="0" i="1">
                                <a:latin typeface="Cambria Math" panose="02040503050406030204" pitchFamily="18" charset="0"/>
                              </a:rPr>
                              <m:t>4 </m:t>
                            </m:r>
                            <m:r>
                              <a:rPr lang="en-US" sz="1200" b="0" i="1">
                                <a:latin typeface="Cambria Math" panose="02040503050406030204" pitchFamily="18" charset="0"/>
                              </a:rPr>
                              <m:t>𝑀</m:t>
                            </m:r>
                          </m:den>
                        </m:f>
                      </m:e>
                    </m:rad>
                    <m:r>
                      <a:rPr lang="en-US" sz="1200" b="0" i="1">
                        <a:latin typeface="Cambria Math" panose="02040503050406030204" pitchFamily="18" charset="0"/>
                      </a:rPr>
                      <m:t>=</m:t>
                    </m:r>
                  </m:oMath>
                </m:oMathPara>
              </a14:m>
              <a:endParaRPr lang="en-ID" sz="1200"/>
            </a:p>
          </xdr:txBody>
        </xdr:sp>
      </mc:Choice>
      <mc:Fallback xmlns="">
        <xdr:sp macro="" textlink="">
          <xdr:nvSpPr>
            <xdr:cNvPr id="19" name="TextBox 37">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B0C2165F-45D1-4CFB-8443-DB2656453617}"/>
                </a:ext>
              </a:extLst>
            </xdr:cNvPr>
            <xdr:cNvSpPr txBox="1"/>
          </xdr:nvSpPr>
          <xdr:spPr>
            <a:xfrm>
              <a:off x="428625" y="11430000"/>
              <a:ext cx="1426466" cy="55957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ysClr val="windowText" lastClr="000000"/>
                  </a:solidFill>
                  <a:latin typeface="Calibri" panose="020F0502020204030204"/>
                  <a:ea typeface=""/>
                  <a:cs typeface=""/>
                </a:defRPr>
              </a:lvl1pPr>
              <a:lvl2pPr marL="457200" algn="l" defTabSz="914400" rtl="0" eaLnBrk="1" latinLnBrk="0" hangingPunct="1">
                <a:defRPr sz="1800" kern="1200">
                  <a:solidFill>
                    <a:sysClr val="windowText" lastClr="000000"/>
                  </a:solidFill>
                  <a:latin typeface="Calibri" panose="020F0502020204030204"/>
                  <a:ea typeface=""/>
                  <a:cs typeface=""/>
                </a:defRPr>
              </a:lvl2pPr>
              <a:lvl3pPr marL="914400" algn="l" defTabSz="914400" rtl="0" eaLnBrk="1" latinLnBrk="0" hangingPunct="1">
                <a:defRPr sz="1800" kern="1200">
                  <a:solidFill>
                    <a:sysClr val="windowText" lastClr="000000"/>
                  </a:solidFill>
                  <a:latin typeface="Calibri" panose="020F0502020204030204"/>
                  <a:ea typeface=""/>
                  <a:cs typeface=""/>
                </a:defRPr>
              </a:lvl3pPr>
              <a:lvl4pPr marL="1371600" algn="l" defTabSz="914400" rtl="0" eaLnBrk="1" latinLnBrk="0" hangingPunct="1">
                <a:defRPr sz="1800" kern="1200">
                  <a:solidFill>
                    <a:sysClr val="windowText" lastClr="000000"/>
                  </a:solidFill>
                  <a:latin typeface="Calibri" panose="020F0502020204030204"/>
                  <a:ea typeface=""/>
                  <a:cs typeface=""/>
                </a:defRPr>
              </a:lvl4pPr>
              <a:lvl5pPr marL="1828800" algn="l" defTabSz="914400" rtl="0" eaLnBrk="1" latinLnBrk="0" hangingPunct="1">
                <a:defRPr sz="1800" kern="1200">
                  <a:solidFill>
                    <a:sysClr val="windowText" lastClr="000000"/>
                  </a:solidFill>
                  <a:latin typeface="Calibri" panose="020F0502020204030204"/>
                  <a:ea typeface=""/>
                  <a:cs typeface=""/>
                </a:defRPr>
              </a:lvl5pPr>
              <a:lvl6pPr marL="2286000" algn="l" defTabSz="914400" rtl="0" eaLnBrk="1" latinLnBrk="0" hangingPunct="1">
                <a:defRPr sz="1800" kern="1200">
                  <a:solidFill>
                    <a:sysClr val="windowText" lastClr="000000"/>
                  </a:solidFill>
                  <a:latin typeface="Calibri" panose="020F0502020204030204"/>
                  <a:ea typeface=""/>
                  <a:cs typeface=""/>
                </a:defRPr>
              </a:lvl6pPr>
              <a:lvl7pPr marL="2743200" algn="l" defTabSz="914400" rtl="0" eaLnBrk="1" latinLnBrk="0" hangingPunct="1">
                <a:defRPr sz="1800" kern="1200">
                  <a:solidFill>
                    <a:sysClr val="windowText" lastClr="000000"/>
                  </a:solidFill>
                  <a:latin typeface="Calibri" panose="020F0502020204030204"/>
                  <a:ea typeface=""/>
                  <a:cs typeface=""/>
                </a:defRPr>
              </a:lvl7pPr>
              <a:lvl8pPr marL="3200400" algn="l" defTabSz="914400" rtl="0" eaLnBrk="1" latinLnBrk="0" hangingPunct="1">
                <a:defRPr sz="1800" kern="1200">
                  <a:solidFill>
                    <a:sysClr val="windowText" lastClr="000000"/>
                  </a:solidFill>
                  <a:latin typeface="Calibri" panose="020F0502020204030204"/>
                  <a:ea typeface=""/>
                  <a:cs typeface=""/>
                </a:defRPr>
              </a:lvl8pPr>
              <a:lvl9pPr marL="3657600" algn="l" defTabSz="914400" rtl="0" eaLnBrk="1" latinLnBrk="0" hangingPunct="1">
                <a:defRPr sz="1800" kern="1200">
                  <a:solidFill>
                    <a:sysClr val="windowText" lastClr="000000"/>
                  </a:solidFill>
                  <a:latin typeface="Calibri" panose="020F0502020204030204"/>
                  <a:ea typeface=""/>
                  <a:cs typeface=""/>
                </a:defRPr>
              </a:lvl9pPr>
            </a:lstStyle>
            <a:p>
              <a:pPr/>
              <a:r>
                <a:rPr lang="en-US" sz="1200" b="0" i="0">
                  <a:latin typeface="Cambria Math" panose="02040503050406030204" pitchFamily="18" charset="0"/>
                </a:rPr>
                <a:t>𝐹</a:t>
              </a:r>
              <a:r>
                <a:rPr lang="en-ID" sz="1200" i="0">
                  <a:latin typeface="Cambria Math" panose="02040503050406030204" pitchFamily="18" charset="0"/>
                </a:rPr>
                <a:t>=</a:t>
              </a:r>
              <a:r>
                <a:rPr lang="en-US" sz="1200" b="0" i="0">
                  <a:latin typeface="Cambria Math" panose="02040503050406030204" pitchFamily="18" charset="0"/>
                </a:rPr>
                <a:t>1−√(𝑁&amp;𝐿/𝐼)</a:t>
              </a:r>
              <a:r>
                <a:rPr lang="en-US" sz="1200" i="0">
                  <a:latin typeface="Cambria Math" panose="02040503050406030204" pitchFamily="18" charset="0"/>
                </a:rPr>
                <a:t>=1−√(</a:t>
              </a:r>
              <a:r>
                <a:rPr lang="en-US" sz="1200" b="0" i="0">
                  <a:latin typeface="Cambria Math" panose="02040503050406030204" pitchFamily="18" charset="0"/>
                </a:rPr>
                <a:t>7&amp;(875 𝐽𝑡)/(4 𝑀))=</a:t>
              </a:r>
              <a:endParaRPr lang="en-ID" sz="1200"/>
            </a:p>
          </xdr:txBody>
        </xdr:sp>
      </mc:Fallback>
    </mc:AlternateContent>
    <xdr:clientData/>
  </xdr:twoCellAnchor>
  <xdr:twoCellAnchor>
    <xdr:from>
      <xdr:col>1</xdr:col>
      <xdr:colOff>38100</xdr:colOff>
      <xdr:row>64</xdr:row>
      <xdr:rowOff>85725</xdr:rowOff>
    </xdr:from>
    <xdr:to>
      <xdr:col>2</xdr:col>
      <xdr:colOff>851345</xdr:colOff>
      <xdr:row>65</xdr:row>
      <xdr:rowOff>79891</xdr:rowOff>
    </xdr:to>
    <mc:AlternateContent xmlns:mc="http://schemas.openxmlformats.org/markup-compatibility/2006" xmlns:a14="http://schemas.microsoft.com/office/drawing/2010/main">
      <mc:Choice Requires="a14">
        <xdr:sp macro="" textlink="">
          <xdr:nvSpPr>
            <xdr:cNvPr id="20" name="TextBox 38">
              <a:extLst>
                <a:ext uri="{FF2B5EF4-FFF2-40B4-BE49-F238E27FC236}">
                  <a16:creationId xmlns:a16="http://schemas.microsoft.com/office/drawing/2014/main" id="{00000000-0008-0000-0300-000014000000}"/>
                </a:ext>
              </a:extLst>
            </xdr:cNvPr>
            <xdr:cNvSpPr txBox="1"/>
          </xdr:nvSpPr>
          <xdr:spPr>
            <a:xfrm>
              <a:off x="647700" y="12277725"/>
              <a:ext cx="1184720" cy="184666"/>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𝑛</m:t>
                        </m:r>
                      </m:sub>
                    </m:sSub>
                    <m:r>
                      <a:rPr lang="en-ID" sz="1200" i="1">
                        <a:latin typeface="Cambria Math" panose="02040503050406030204" pitchFamily="18" charset="0"/>
                      </a:rPr>
                      <m:t>=</m:t>
                    </m:r>
                    <m:r>
                      <a:rPr lang="en-US" sz="1200" b="0" i="1">
                        <a:latin typeface="Cambria Math" panose="02040503050406030204" pitchFamily="18" charset="0"/>
                      </a:rPr>
                      <m:t>𝐼</m:t>
                    </m:r>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m:t>
                        </m:r>
                        <m:r>
                          <a:rPr lang="en-US" sz="1200" b="0" i="1">
                            <a:latin typeface="Cambria Math" panose="02040503050406030204" pitchFamily="18" charset="0"/>
                          </a:rPr>
                          <m:t>𝐹</m:t>
                        </m:r>
                        <m:r>
                          <a:rPr lang="en-US" sz="1200" b="0" i="1">
                            <a:latin typeface="Cambria Math" panose="02040503050406030204" pitchFamily="18" charset="0"/>
                          </a:rPr>
                          <m:t>)</m:t>
                        </m:r>
                      </m:e>
                      <m:sup>
                        <m:r>
                          <a:rPr lang="en-US" sz="1200" b="0" i="1">
                            <a:latin typeface="Cambria Math" panose="02040503050406030204" pitchFamily="18" charset="0"/>
                          </a:rPr>
                          <m:t>𝑛</m:t>
                        </m:r>
                        <m:r>
                          <a:rPr lang="en-US" sz="1200" b="0" i="1">
                            <a:latin typeface="Cambria Math" panose="02040503050406030204" pitchFamily="18" charset="0"/>
                          </a:rPr>
                          <m:t>−1</m:t>
                        </m:r>
                      </m:sup>
                    </m:sSup>
                    <m:r>
                      <a:rPr lang="en-US" sz="1200" b="0" i="1">
                        <a:latin typeface="Cambria Math" panose="02040503050406030204" pitchFamily="18" charset="0"/>
                      </a:rPr>
                      <m:t> </m:t>
                    </m:r>
                    <m:r>
                      <a:rPr lang="en-US" sz="1200" b="0" i="1">
                        <a:latin typeface="Cambria Math" panose="02040503050406030204" pitchFamily="18" charset="0"/>
                      </a:rPr>
                      <m:t>𝐹</m:t>
                    </m:r>
                  </m:oMath>
                </m:oMathPara>
              </a14:m>
              <a:endParaRPr lang="en-ID" sz="1200"/>
            </a:p>
          </xdr:txBody>
        </xdr:sp>
      </mc:Choice>
      <mc:Fallback xmlns="">
        <xdr:sp macro="" textlink="">
          <xdr:nvSpPr>
            <xdr:cNvPr id="20" name="TextBox 38">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F2164ADA-1250-4BE1-BF24-FB4A5D912336}"/>
                </a:ext>
              </a:extLst>
            </xdr:cNvPr>
            <xdr:cNvSpPr txBox="1"/>
          </xdr:nvSpPr>
          <xdr:spPr>
            <a:xfrm>
              <a:off x="647700" y="12277725"/>
              <a:ext cx="1184720" cy="184666"/>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 〖(1−𝐹)〗^(𝑛−1)  𝐹</a:t>
              </a:r>
              <a:endParaRPr lang="en-ID" sz="1200"/>
            </a:p>
          </xdr:txBody>
        </xdr:sp>
      </mc:Fallback>
    </mc:AlternateContent>
    <xdr:clientData/>
  </xdr:twoCellAnchor>
  <xdr:twoCellAnchor>
    <xdr:from>
      <xdr:col>0</xdr:col>
      <xdr:colOff>571499</xdr:colOff>
      <xdr:row>65</xdr:row>
      <xdr:rowOff>152400</xdr:rowOff>
    </xdr:from>
    <xdr:to>
      <xdr:col>3</xdr:col>
      <xdr:colOff>47624</xdr:colOff>
      <xdr:row>66</xdr:row>
      <xdr:rowOff>152850</xdr:rowOff>
    </xdr:to>
    <mc:AlternateContent xmlns:mc="http://schemas.openxmlformats.org/markup-compatibility/2006" xmlns:a14="http://schemas.microsoft.com/office/drawing/2010/main">
      <mc:Choice Requires="a14">
        <xdr:sp macro="" textlink="">
          <xdr:nvSpPr>
            <xdr:cNvPr id="21" name="TextBox 40">
              <a:extLst>
                <a:ext uri="{FF2B5EF4-FFF2-40B4-BE49-F238E27FC236}">
                  <a16:creationId xmlns:a16="http://schemas.microsoft.com/office/drawing/2014/main" id="{00000000-0008-0000-0300-000015000000}"/>
                </a:ext>
              </a:extLst>
            </xdr:cNvPr>
            <xdr:cNvSpPr txBox="1"/>
          </xdr:nvSpPr>
          <xdr:spPr>
            <a:xfrm>
              <a:off x="571499" y="12534900"/>
              <a:ext cx="1304925"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1</m:t>
                        </m:r>
                      </m:sub>
                    </m:sSub>
                    <m:r>
                      <a:rPr lang="en-ID" sz="1200" i="1">
                        <a:latin typeface="Cambria Math" panose="02040503050406030204" pitchFamily="18" charset="0"/>
                      </a:rPr>
                      <m:t>=</m:t>
                    </m:r>
                    <m:r>
                      <a:rPr lang="en-US" sz="1200" b="0" i="1">
                        <a:latin typeface="Cambria Math" panose="02040503050406030204" pitchFamily="18" charset="0"/>
                      </a:rPr>
                      <m:t>4 </m:t>
                    </m:r>
                    <m:r>
                      <a:rPr lang="en-US" sz="1200" b="0" i="1">
                        <a:latin typeface="Cambria Math" panose="02040503050406030204" pitchFamily="18" charset="0"/>
                      </a:rPr>
                      <m:t>𝑀</m:t>
                    </m:r>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(1−0.195)</m:t>
                        </m:r>
                      </m:e>
                      <m:sup>
                        <m:r>
                          <a:rPr lang="en-US" sz="1200" b="0" i="1">
                            <a:latin typeface="Cambria Math" panose="02040503050406030204" pitchFamily="18" charset="0"/>
                          </a:rPr>
                          <m:t>1−1</m:t>
                        </m:r>
                      </m:sup>
                    </m:sSup>
                    <m:r>
                      <a:rPr lang="en-US" sz="1200" b="0" i="1">
                        <a:latin typeface="Cambria Math" panose="02040503050406030204" pitchFamily="18" charset="0"/>
                      </a:rPr>
                      <m:t> </m:t>
                    </m:r>
                    <m:r>
                      <a:rPr lang="en-US" sz="1200" b="0" i="1">
                        <a:latin typeface="Cambria Math" panose="02040503050406030204" pitchFamily="18" charset="0"/>
                      </a:rPr>
                      <m:t>𝑥</m:t>
                    </m:r>
                    <m:r>
                      <a:rPr lang="en-US" sz="1200" b="0" i="1">
                        <a:latin typeface="Cambria Math" panose="02040503050406030204" pitchFamily="18" charset="0"/>
                      </a:rPr>
                      <m:t> 0,195</m:t>
                    </m:r>
                  </m:oMath>
                </m:oMathPara>
              </a14:m>
              <a:endParaRPr lang="en-ID" sz="1200"/>
            </a:p>
          </xdr:txBody>
        </xdr:sp>
      </mc:Choice>
      <mc:Fallback xmlns="">
        <xdr:sp macro="" textlink="">
          <xdr:nvSpPr>
            <xdr:cNvPr id="21" name="TextBox 40">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72B6E405-79CD-477B-B301-307FC5C874C8}"/>
                </a:ext>
              </a:extLst>
            </xdr:cNvPr>
            <xdr:cNvSpPr txBox="1"/>
          </xdr:nvSpPr>
          <xdr:spPr>
            <a:xfrm>
              <a:off x="571499" y="12534900"/>
              <a:ext cx="1304925"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r>
                <a:rPr lang="en-US" sz="1200" b="0" i="0">
                  <a:latin typeface="Cambria Math" panose="02040503050406030204" pitchFamily="18" charset="0"/>
                </a:rPr>
                <a:t>4 𝑀 〖(1−0.195)〗^(1−1)  𝑥 0,195</a:t>
              </a:r>
              <a:endParaRPr lang="en-ID" sz="1200"/>
            </a:p>
          </xdr:txBody>
        </xdr:sp>
      </mc:Fallback>
    </mc:AlternateContent>
    <xdr:clientData/>
  </xdr:twoCellAnchor>
  <xdr:twoCellAnchor>
    <xdr:from>
      <xdr:col>0</xdr:col>
      <xdr:colOff>485774</xdr:colOff>
      <xdr:row>67</xdr:row>
      <xdr:rowOff>0</xdr:rowOff>
    </xdr:from>
    <xdr:to>
      <xdr:col>2</xdr:col>
      <xdr:colOff>25011</xdr:colOff>
      <xdr:row>67</xdr:row>
      <xdr:rowOff>187872</xdr:rowOff>
    </xdr:to>
    <mc:AlternateContent xmlns:mc="http://schemas.openxmlformats.org/markup-compatibility/2006" xmlns:a14="http://schemas.microsoft.com/office/drawing/2010/main">
      <mc:Choice Requires="a14">
        <xdr:sp macro="" textlink="">
          <xdr:nvSpPr>
            <xdr:cNvPr id="22" name="TextBox 41">
              <a:extLst>
                <a:ext uri="{FF2B5EF4-FFF2-40B4-BE49-F238E27FC236}">
                  <a16:creationId xmlns:a16="http://schemas.microsoft.com/office/drawing/2014/main" id="{00000000-0008-0000-0300-000016000000}"/>
                </a:ext>
              </a:extLst>
            </xdr:cNvPr>
            <xdr:cNvSpPr txBox="1"/>
          </xdr:nvSpPr>
          <xdr:spPr>
            <a:xfrm>
              <a:off x="485774" y="12763500"/>
              <a:ext cx="758437"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1</m:t>
                        </m:r>
                      </m:sub>
                    </m:sSub>
                    <m:r>
                      <a:rPr lang="en-ID" sz="1200" i="1">
                        <a:latin typeface="Cambria Math" panose="02040503050406030204" pitchFamily="18" charset="0"/>
                      </a:rPr>
                      <m:t>=</m:t>
                    </m:r>
                  </m:oMath>
                </m:oMathPara>
              </a14:m>
              <a:endParaRPr lang="en-ID" sz="1200"/>
            </a:p>
          </xdr:txBody>
        </xdr:sp>
      </mc:Choice>
      <mc:Fallback xmlns="">
        <xdr:sp macro="" textlink="">
          <xdr:nvSpPr>
            <xdr:cNvPr id="22" name="TextBox 41">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A492A9A3-67B1-4811-A25E-79FB84334AFB}"/>
                </a:ext>
              </a:extLst>
            </xdr:cNvPr>
            <xdr:cNvSpPr txBox="1"/>
          </xdr:nvSpPr>
          <xdr:spPr>
            <a:xfrm>
              <a:off x="485774" y="12763500"/>
              <a:ext cx="758437"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endParaRPr lang="en-ID" sz="1200"/>
            </a:p>
          </xdr:txBody>
        </xdr:sp>
      </mc:Fallback>
    </mc:AlternateContent>
    <xdr:clientData/>
  </xdr:twoCellAnchor>
  <xdr:twoCellAnchor>
    <xdr:from>
      <xdr:col>1</xdr:col>
      <xdr:colOff>38100</xdr:colOff>
      <xdr:row>69</xdr:row>
      <xdr:rowOff>85725</xdr:rowOff>
    </xdr:from>
    <xdr:to>
      <xdr:col>2</xdr:col>
      <xdr:colOff>851345</xdr:colOff>
      <xdr:row>70</xdr:row>
      <xdr:rowOff>79891</xdr:rowOff>
    </xdr:to>
    <mc:AlternateContent xmlns:mc="http://schemas.openxmlformats.org/markup-compatibility/2006" xmlns:a14="http://schemas.microsoft.com/office/drawing/2010/main">
      <mc:Choice Requires="a14">
        <xdr:sp macro="" textlink="">
          <xdr:nvSpPr>
            <xdr:cNvPr id="23" name="TextBox 38">
              <a:extLst>
                <a:ext uri="{FF2B5EF4-FFF2-40B4-BE49-F238E27FC236}">
                  <a16:creationId xmlns:a16="http://schemas.microsoft.com/office/drawing/2014/main" id="{00000000-0008-0000-0300-000017000000}"/>
                </a:ext>
              </a:extLst>
            </xdr:cNvPr>
            <xdr:cNvSpPr txBox="1"/>
          </xdr:nvSpPr>
          <xdr:spPr>
            <a:xfrm>
              <a:off x="647700" y="13230225"/>
              <a:ext cx="1184720" cy="184666"/>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𝑛</m:t>
                        </m:r>
                      </m:sub>
                    </m:sSub>
                    <m:r>
                      <a:rPr lang="en-ID" sz="1200" i="1">
                        <a:latin typeface="Cambria Math" panose="02040503050406030204" pitchFamily="18" charset="0"/>
                      </a:rPr>
                      <m:t>=</m:t>
                    </m:r>
                    <m:r>
                      <a:rPr lang="en-US" sz="1200" b="0" i="1">
                        <a:latin typeface="Cambria Math" panose="02040503050406030204" pitchFamily="18" charset="0"/>
                      </a:rPr>
                      <m:t>𝐼</m:t>
                    </m:r>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m:t>
                        </m:r>
                        <m:r>
                          <a:rPr lang="en-US" sz="1200" b="0" i="1">
                            <a:latin typeface="Cambria Math" panose="02040503050406030204" pitchFamily="18" charset="0"/>
                          </a:rPr>
                          <m:t>𝐹</m:t>
                        </m:r>
                        <m:r>
                          <a:rPr lang="en-US" sz="1200" b="0" i="1">
                            <a:latin typeface="Cambria Math" panose="02040503050406030204" pitchFamily="18" charset="0"/>
                          </a:rPr>
                          <m:t>)</m:t>
                        </m:r>
                      </m:e>
                      <m:sup>
                        <m:r>
                          <a:rPr lang="en-US" sz="1200" b="0" i="1">
                            <a:latin typeface="Cambria Math" panose="02040503050406030204" pitchFamily="18" charset="0"/>
                          </a:rPr>
                          <m:t>𝑛</m:t>
                        </m:r>
                        <m:r>
                          <a:rPr lang="en-US" sz="1200" b="0" i="1">
                            <a:latin typeface="Cambria Math" panose="02040503050406030204" pitchFamily="18" charset="0"/>
                          </a:rPr>
                          <m:t>−1</m:t>
                        </m:r>
                      </m:sup>
                    </m:sSup>
                    <m:r>
                      <a:rPr lang="en-US" sz="1200" b="0" i="1">
                        <a:latin typeface="Cambria Math" panose="02040503050406030204" pitchFamily="18" charset="0"/>
                      </a:rPr>
                      <m:t> </m:t>
                    </m:r>
                    <m:r>
                      <a:rPr lang="en-US" sz="1200" b="0" i="1">
                        <a:latin typeface="Cambria Math" panose="02040503050406030204" pitchFamily="18" charset="0"/>
                      </a:rPr>
                      <m:t>𝐹</m:t>
                    </m:r>
                  </m:oMath>
                </m:oMathPara>
              </a14:m>
              <a:endParaRPr lang="en-ID" sz="1200"/>
            </a:p>
          </xdr:txBody>
        </xdr:sp>
      </mc:Choice>
      <mc:Fallback xmlns="">
        <xdr:sp macro="" textlink="">
          <xdr:nvSpPr>
            <xdr:cNvPr id="23" name="TextBox 38">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F2164ADA-1250-4BE1-BF24-FB4A5D912336}"/>
                </a:ext>
              </a:extLst>
            </xdr:cNvPr>
            <xdr:cNvSpPr txBox="1"/>
          </xdr:nvSpPr>
          <xdr:spPr>
            <a:xfrm>
              <a:off x="647700" y="13230225"/>
              <a:ext cx="1184720" cy="184666"/>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 〖(1−𝐹)〗^(𝑛−1)  𝐹</a:t>
              </a:r>
              <a:endParaRPr lang="en-ID" sz="1200"/>
            </a:p>
          </xdr:txBody>
        </xdr:sp>
      </mc:Fallback>
    </mc:AlternateContent>
    <xdr:clientData/>
  </xdr:twoCellAnchor>
  <xdr:twoCellAnchor>
    <xdr:from>
      <xdr:col>0</xdr:col>
      <xdr:colOff>571499</xdr:colOff>
      <xdr:row>70</xdr:row>
      <xdr:rowOff>152400</xdr:rowOff>
    </xdr:from>
    <xdr:to>
      <xdr:col>3</xdr:col>
      <xdr:colOff>47624</xdr:colOff>
      <xdr:row>71</xdr:row>
      <xdr:rowOff>152850</xdr:rowOff>
    </xdr:to>
    <mc:AlternateContent xmlns:mc="http://schemas.openxmlformats.org/markup-compatibility/2006" xmlns:a14="http://schemas.microsoft.com/office/drawing/2010/main">
      <mc:Choice Requires="a14">
        <xdr:sp macro="" textlink="">
          <xdr:nvSpPr>
            <xdr:cNvPr id="24" name="TextBox 40">
              <a:extLst>
                <a:ext uri="{FF2B5EF4-FFF2-40B4-BE49-F238E27FC236}">
                  <a16:creationId xmlns:a16="http://schemas.microsoft.com/office/drawing/2014/main" id="{00000000-0008-0000-0300-000018000000}"/>
                </a:ext>
              </a:extLst>
            </xdr:cNvPr>
            <xdr:cNvSpPr txBox="1"/>
          </xdr:nvSpPr>
          <xdr:spPr>
            <a:xfrm>
              <a:off x="571499" y="13487400"/>
              <a:ext cx="1304925"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2</m:t>
                        </m:r>
                      </m:sub>
                    </m:sSub>
                    <m:r>
                      <a:rPr lang="en-ID" sz="1200" i="1">
                        <a:latin typeface="Cambria Math" panose="02040503050406030204" pitchFamily="18" charset="0"/>
                      </a:rPr>
                      <m:t>=</m:t>
                    </m:r>
                    <m:r>
                      <a:rPr lang="en-US" sz="1200" b="0" i="1">
                        <a:latin typeface="Cambria Math" panose="02040503050406030204" pitchFamily="18" charset="0"/>
                      </a:rPr>
                      <m:t>4 </m:t>
                    </m:r>
                    <m:r>
                      <a:rPr lang="en-US" sz="1200" b="0" i="1">
                        <a:latin typeface="Cambria Math" panose="02040503050406030204" pitchFamily="18" charset="0"/>
                      </a:rPr>
                      <m:t>𝑀</m:t>
                    </m:r>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(1−0.195)</m:t>
                        </m:r>
                      </m:e>
                      <m:sup>
                        <m:r>
                          <a:rPr lang="en-US" sz="1200" b="0" i="1">
                            <a:latin typeface="Cambria Math" panose="02040503050406030204" pitchFamily="18" charset="0"/>
                          </a:rPr>
                          <m:t>2−1</m:t>
                        </m:r>
                      </m:sup>
                    </m:sSup>
                    <m:r>
                      <a:rPr lang="en-US" sz="1200" b="0" i="1">
                        <a:latin typeface="Cambria Math" panose="02040503050406030204" pitchFamily="18" charset="0"/>
                      </a:rPr>
                      <m:t> </m:t>
                    </m:r>
                    <m:r>
                      <a:rPr lang="en-US" sz="1200" b="0" i="1">
                        <a:latin typeface="Cambria Math" panose="02040503050406030204" pitchFamily="18" charset="0"/>
                      </a:rPr>
                      <m:t>𝑥</m:t>
                    </m:r>
                    <m:r>
                      <a:rPr lang="en-US" sz="1200" b="0" i="1">
                        <a:latin typeface="Cambria Math" panose="02040503050406030204" pitchFamily="18" charset="0"/>
                      </a:rPr>
                      <m:t> 0,195</m:t>
                    </m:r>
                  </m:oMath>
                </m:oMathPara>
              </a14:m>
              <a:endParaRPr lang="en-ID" sz="1200"/>
            </a:p>
          </xdr:txBody>
        </xdr:sp>
      </mc:Choice>
      <mc:Fallback xmlns="">
        <xdr:sp macro="" textlink="">
          <xdr:nvSpPr>
            <xdr:cNvPr id="24" name="TextBox 40">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72B6E405-79CD-477B-B301-307FC5C874C8}"/>
                </a:ext>
              </a:extLst>
            </xdr:cNvPr>
            <xdr:cNvSpPr txBox="1"/>
          </xdr:nvSpPr>
          <xdr:spPr>
            <a:xfrm>
              <a:off x="571499" y="13487400"/>
              <a:ext cx="1304925"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2</a:t>
              </a:r>
              <a:r>
                <a:rPr lang="en-ID" sz="1200" i="0">
                  <a:latin typeface="Cambria Math" panose="02040503050406030204" pitchFamily="18" charset="0"/>
                </a:rPr>
                <a:t>=</a:t>
              </a:r>
              <a:r>
                <a:rPr lang="en-US" sz="1200" b="0" i="0">
                  <a:latin typeface="Cambria Math" panose="02040503050406030204" pitchFamily="18" charset="0"/>
                </a:rPr>
                <a:t>4 𝑀 〖(1−0.195)〗^(2−1)  𝑥 0,195</a:t>
              </a:r>
              <a:endParaRPr lang="en-ID" sz="1200"/>
            </a:p>
          </xdr:txBody>
        </xdr:sp>
      </mc:Fallback>
    </mc:AlternateContent>
    <xdr:clientData/>
  </xdr:twoCellAnchor>
  <xdr:twoCellAnchor>
    <xdr:from>
      <xdr:col>0</xdr:col>
      <xdr:colOff>485774</xdr:colOff>
      <xdr:row>72</xdr:row>
      <xdr:rowOff>0</xdr:rowOff>
    </xdr:from>
    <xdr:to>
      <xdr:col>2</xdr:col>
      <xdr:colOff>25011</xdr:colOff>
      <xdr:row>72</xdr:row>
      <xdr:rowOff>187872</xdr:rowOff>
    </xdr:to>
    <mc:AlternateContent xmlns:mc="http://schemas.openxmlformats.org/markup-compatibility/2006" xmlns:a14="http://schemas.microsoft.com/office/drawing/2010/main">
      <mc:Choice Requires="a14">
        <xdr:sp macro="" textlink="">
          <xdr:nvSpPr>
            <xdr:cNvPr id="25" name="TextBox 41">
              <a:extLst>
                <a:ext uri="{FF2B5EF4-FFF2-40B4-BE49-F238E27FC236}">
                  <a16:creationId xmlns:a16="http://schemas.microsoft.com/office/drawing/2014/main" id="{00000000-0008-0000-0300-000019000000}"/>
                </a:ext>
              </a:extLst>
            </xdr:cNvPr>
            <xdr:cNvSpPr txBox="1"/>
          </xdr:nvSpPr>
          <xdr:spPr>
            <a:xfrm>
              <a:off x="485774" y="13716000"/>
              <a:ext cx="758437"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1</m:t>
                        </m:r>
                      </m:sub>
                    </m:sSub>
                    <m:r>
                      <a:rPr lang="en-ID" sz="1200" i="1">
                        <a:latin typeface="Cambria Math" panose="02040503050406030204" pitchFamily="18" charset="0"/>
                      </a:rPr>
                      <m:t>=</m:t>
                    </m:r>
                  </m:oMath>
                </m:oMathPara>
              </a14:m>
              <a:endParaRPr lang="en-ID" sz="1200"/>
            </a:p>
          </xdr:txBody>
        </xdr:sp>
      </mc:Choice>
      <mc:Fallback xmlns="">
        <xdr:sp macro="" textlink="">
          <xdr:nvSpPr>
            <xdr:cNvPr id="25" name="TextBox 41">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A492A9A3-67B1-4811-A25E-79FB84334AFB}"/>
                </a:ext>
              </a:extLst>
            </xdr:cNvPr>
            <xdr:cNvSpPr txBox="1"/>
          </xdr:nvSpPr>
          <xdr:spPr>
            <a:xfrm>
              <a:off x="485774" y="13716000"/>
              <a:ext cx="758437"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endParaRPr lang="en-ID" sz="1200"/>
            </a:p>
          </xdr:txBody>
        </xdr:sp>
      </mc:Fallback>
    </mc:AlternateContent>
    <xdr:clientData/>
  </xdr:twoCellAnchor>
  <xdr:twoCellAnchor>
    <xdr:from>
      <xdr:col>1</xdr:col>
      <xdr:colOff>38100</xdr:colOff>
      <xdr:row>74</xdr:row>
      <xdr:rowOff>85725</xdr:rowOff>
    </xdr:from>
    <xdr:to>
      <xdr:col>2</xdr:col>
      <xdr:colOff>851345</xdr:colOff>
      <xdr:row>75</xdr:row>
      <xdr:rowOff>79891</xdr:rowOff>
    </xdr:to>
    <mc:AlternateContent xmlns:mc="http://schemas.openxmlformats.org/markup-compatibility/2006" xmlns:a14="http://schemas.microsoft.com/office/drawing/2010/main">
      <mc:Choice Requires="a14">
        <xdr:sp macro="" textlink="">
          <xdr:nvSpPr>
            <xdr:cNvPr id="26" name="TextBox 38">
              <a:extLst>
                <a:ext uri="{FF2B5EF4-FFF2-40B4-BE49-F238E27FC236}">
                  <a16:creationId xmlns:a16="http://schemas.microsoft.com/office/drawing/2014/main" id="{00000000-0008-0000-0300-00001A000000}"/>
                </a:ext>
              </a:extLst>
            </xdr:cNvPr>
            <xdr:cNvSpPr txBox="1"/>
          </xdr:nvSpPr>
          <xdr:spPr>
            <a:xfrm>
              <a:off x="647700" y="14182725"/>
              <a:ext cx="1184720" cy="184666"/>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𝑛</m:t>
                        </m:r>
                      </m:sub>
                    </m:sSub>
                    <m:r>
                      <a:rPr lang="en-ID" sz="1200" i="1">
                        <a:latin typeface="Cambria Math" panose="02040503050406030204" pitchFamily="18" charset="0"/>
                      </a:rPr>
                      <m:t>=</m:t>
                    </m:r>
                    <m:r>
                      <a:rPr lang="en-US" sz="1200" b="0" i="1">
                        <a:latin typeface="Cambria Math" panose="02040503050406030204" pitchFamily="18" charset="0"/>
                      </a:rPr>
                      <m:t>𝐼</m:t>
                    </m:r>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m:t>
                        </m:r>
                        <m:r>
                          <a:rPr lang="en-US" sz="1200" b="0" i="1">
                            <a:latin typeface="Cambria Math" panose="02040503050406030204" pitchFamily="18" charset="0"/>
                          </a:rPr>
                          <m:t>𝐹</m:t>
                        </m:r>
                        <m:r>
                          <a:rPr lang="en-US" sz="1200" b="0" i="1">
                            <a:latin typeface="Cambria Math" panose="02040503050406030204" pitchFamily="18" charset="0"/>
                          </a:rPr>
                          <m:t>)</m:t>
                        </m:r>
                      </m:e>
                      <m:sup>
                        <m:r>
                          <a:rPr lang="en-US" sz="1200" b="0" i="1">
                            <a:latin typeface="Cambria Math" panose="02040503050406030204" pitchFamily="18" charset="0"/>
                          </a:rPr>
                          <m:t>𝑛</m:t>
                        </m:r>
                        <m:r>
                          <a:rPr lang="en-US" sz="1200" b="0" i="1">
                            <a:latin typeface="Cambria Math" panose="02040503050406030204" pitchFamily="18" charset="0"/>
                          </a:rPr>
                          <m:t>−1</m:t>
                        </m:r>
                      </m:sup>
                    </m:sSup>
                    <m:r>
                      <a:rPr lang="en-US" sz="1200" b="0" i="1">
                        <a:latin typeface="Cambria Math" panose="02040503050406030204" pitchFamily="18" charset="0"/>
                      </a:rPr>
                      <m:t> </m:t>
                    </m:r>
                    <m:r>
                      <a:rPr lang="en-US" sz="1200" b="0" i="1">
                        <a:latin typeface="Cambria Math" panose="02040503050406030204" pitchFamily="18" charset="0"/>
                      </a:rPr>
                      <m:t>𝐹</m:t>
                    </m:r>
                  </m:oMath>
                </m:oMathPara>
              </a14:m>
              <a:endParaRPr lang="en-ID" sz="1200"/>
            </a:p>
          </xdr:txBody>
        </xdr:sp>
      </mc:Choice>
      <mc:Fallback xmlns="">
        <xdr:sp macro="" textlink="">
          <xdr:nvSpPr>
            <xdr:cNvPr id="26" name="TextBox 38">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F2164ADA-1250-4BE1-BF24-FB4A5D912336}"/>
                </a:ext>
              </a:extLst>
            </xdr:cNvPr>
            <xdr:cNvSpPr txBox="1"/>
          </xdr:nvSpPr>
          <xdr:spPr>
            <a:xfrm>
              <a:off x="647700" y="14182725"/>
              <a:ext cx="1184720" cy="184666"/>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 〖(1−𝐹)〗^(𝑛−1)  𝐹</a:t>
              </a:r>
              <a:endParaRPr lang="en-ID" sz="1200"/>
            </a:p>
          </xdr:txBody>
        </xdr:sp>
      </mc:Fallback>
    </mc:AlternateContent>
    <xdr:clientData/>
  </xdr:twoCellAnchor>
  <xdr:twoCellAnchor>
    <xdr:from>
      <xdr:col>0</xdr:col>
      <xdr:colOff>581024</xdr:colOff>
      <xdr:row>75</xdr:row>
      <xdr:rowOff>152400</xdr:rowOff>
    </xdr:from>
    <xdr:to>
      <xdr:col>3</xdr:col>
      <xdr:colOff>57149</xdr:colOff>
      <xdr:row>76</xdr:row>
      <xdr:rowOff>152850</xdr:rowOff>
    </xdr:to>
    <mc:AlternateContent xmlns:mc="http://schemas.openxmlformats.org/markup-compatibility/2006" xmlns:a14="http://schemas.microsoft.com/office/drawing/2010/main">
      <mc:Choice Requires="a14">
        <xdr:sp macro="" textlink="">
          <xdr:nvSpPr>
            <xdr:cNvPr id="27" name="TextBox 40">
              <a:extLst>
                <a:ext uri="{FF2B5EF4-FFF2-40B4-BE49-F238E27FC236}">
                  <a16:creationId xmlns:a16="http://schemas.microsoft.com/office/drawing/2014/main" id="{00000000-0008-0000-0300-00001B000000}"/>
                </a:ext>
              </a:extLst>
            </xdr:cNvPr>
            <xdr:cNvSpPr txBox="1"/>
          </xdr:nvSpPr>
          <xdr:spPr>
            <a:xfrm>
              <a:off x="581024" y="14439900"/>
              <a:ext cx="1304925"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1</m:t>
                        </m:r>
                      </m:sub>
                    </m:sSub>
                    <m:r>
                      <a:rPr lang="en-ID" sz="1200" i="1">
                        <a:latin typeface="Cambria Math" panose="02040503050406030204" pitchFamily="18" charset="0"/>
                      </a:rPr>
                      <m:t>=</m:t>
                    </m:r>
                    <m:r>
                      <a:rPr lang="en-US" sz="1200" b="0" i="1">
                        <a:latin typeface="Cambria Math" panose="02040503050406030204" pitchFamily="18" charset="0"/>
                      </a:rPr>
                      <m:t>4 </m:t>
                    </m:r>
                    <m:r>
                      <a:rPr lang="en-US" sz="1200" b="0" i="1">
                        <a:latin typeface="Cambria Math" panose="02040503050406030204" pitchFamily="18" charset="0"/>
                      </a:rPr>
                      <m:t>𝑀</m:t>
                    </m:r>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(1−0.195)</m:t>
                        </m:r>
                      </m:e>
                      <m:sup>
                        <m:r>
                          <a:rPr lang="en-US" sz="1200" b="0" i="1">
                            <a:latin typeface="Cambria Math" panose="02040503050406030204" pitchFamily="18" charset="0"/>
                          </a:rPr>
                          <m:t>3−1</m:t>
                        </m:r>
                      </m:sup>
                    </m:sSup>
                    <m:r>
                      <a:rPr lang="en-US" sz="1200" b="0" i="1">
                        <a:latin typeface="Cambria Math" panose="02040503050406030204" pitchFamily="18" charset="0"/>
                      </a:rPr>
                      <m:t> </m:t>
                    </m:r>
                    <m:r>
                      <a:rPr lang="en-US" sz="1200" b="0" i="1">
                        <a:latin typeface="Cambria Math" panose="02040503050406030204" pitchFamily="18" charset="0"/>
                      </a:rPr>
                      <m:t>𝑥</m:t>
                    </m:r>
                    <m:r>
                      <a:rPr lang="en-US" sz="1200" b="0" i="1">
                        <a:latin typeface="Cambria Math" panose="02040503050406030204" pitchFamily="18" charset="0"/>
                      </a:rPr>
                      <m:t> 0,195</m:t>
                    </m:r>
                  </m:oMath>
                </m:oMathPara>
              </a14:m>
              <a:endParaRPr lang="en-ID" sz="1200"/>
            </a:p>
          </xdr:txBody>
        </xdr:sp>
      </mc:Choice>
      <mc:Fallback xmlns="">
        <xdr:sp macro="" textlink="">
          <xdr:nvSpPr>
            <xdr:cNvPr id="27" name="TextBox 40">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72B6E405-79CD-477B-B301-307FC5C874C8}"/>
                </a:ext>
              </a:extLst>
            </xdr:cNvPr>
            <xdr:cNvSpPr txBox="1"/>
          </xdr:nvSpPr>
          <xdr:spPr>
            <a:xfrm>
              <a:off x="581024" y="14439900"/>
              <a:ext cx="1304925"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r>
                <a:rPr lang="en-US" sz="1200" b="0" i="0">
                  <a:latin typeface="Cambria Math" panose="02040503050406030204" pitchFamily="18" charset="0"/>
                </a:rPr>
                <a:t>4 𝑀 〖(1−0.195)〗^(3−1)  𝑥 0,195</a:t>
              </a:r>
              <a:endParaRPr lang="en-ID" sz="1200"/>
            </a:p>
          </xdr:txBody>
        </xdr:sp>
      </mc:Fallback>
    </mc:AlternateContent>
    <xdr:clientData/>
  </xdr:twoCellAnchor>
  <xdr:twoCellAnchor>
    <xdr:from>
      <xdr:col>0</xdr:col>
      <xdr:colOff>485774</xdr:colOff>
      <xdr:row>77</xdr:row>
      <xdr:rowOff>0</xdr:rowOff>
    </xdr:from>
    <xdr:to>
      <xdr:col>2</xdr:col>
      <xdr:colOff>25011</xdr:colOff>
      <xdr:row>77</xdr:row>
      <xdr:rowOff>187872</xdr:rowOff>
    </xdr:to>
    <mc:AlternateContent xmlns:mc="http://schemas.openxmlformats.org/markup-compatibility/2006" xmlns:a14="http://schemas.microsoft.com/office/drawing/2010/main">
      <mc:Choice Requires="a14">
        <xdr:sp macro="" textlink="">
          <xdr:nvSpPr>
            <xdr:cNvPr id="28" name="TextBox 41">
              <a:extLst>
                <a:ext uri="{FF2B5EF4-FFF2-40B4-BE49-F238E27FC236}">
                  <a16:creationId xmlns:a16="http://schemas.microsoft.com/office/drawing/2014/main" id="{00000000-0008-0000-0300-00001C000000}"/>
                </a:ext>
              </a:extLst>
            </xdr:cNvPr>
            <xdr:cNvSpPr txBox="1"/>
          </xdr:nvSpPr>
          <xdr:spPr>
            <a:xfrm>
              <a:off x="485774" y="14668500"/>
              <a:ext cx="758437"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1</m:t>
                        </m:r>
                      </m:sub>
                    </m:sSub>
                    <m:r>
                      <a:rPr lang="en-ID" sz="1200" i="1">
                        <a:latin typeface="Cambria Math" panose="02040503050406030204" pitchFamily="18" charset="0"/>
                      </a:rPr>
                      <m:t>=</m:t>
                    </m:r>
                  </m:oMath>
                </m:oMathPara>
              </a14:m>
              <a:endParaRPr lang="en-ID" sz="1200"/>
            </a:p>
          </xdr:txBody>
        </xdr:sp>
      </mc:Choice>
      <mc:Fallback xmlns="">
        <xdr:sp macro="" textlink="">
          <xdr:nvSpPr>
            <xdr:cNvPr id="28" name="TextBox 41">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A492A9A3-67B1-4811-A25E-79FB84334AFB}"/>
                </a:ext>
              </a:extLst>
            </xdr:cNvPr>
            <xdr:cNvSpPr txBox="1"/>
          </xdr:nvSpPr>
          <xdr:spPr>
            <a:xfrm>
              <a:off x="485774" y="14668500"/>
              <a:ext cx="758437"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endParaRPr lang="en-ID" sz="1200"/>
            </a:p>
          </xdr:txBody>
        </xdr:sp>
      </mc:Fallback>
    </mc:AlternateContent>
    <xdr:clientData/>
  </xdr:twoCellAnchor>
  <xdr:twoCellAnchor>
    <xdr:from>
      <xdr:col>5</xdr:col>
      <xdr:colOff>19050</xdr:colOff>
      <xdr:row>60</xdr:row>
      <xdr:rowOff>9525</xdr:rowOff>
    </xdr:from>
    <xdr:to>
      <xdr:col>6</xdr:col>
      <xdr:colOff>706728</xdr:colOff>
      <xdr:row>60</xdr:row>
      <xdr:rowOff>194191</xdr:rowOff>
    </xdr:to>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00000000-0008-0000-0300-00001D000000}"/>
                </a:ext>
              </a:extLst>
            </xdr:cNvPr>
            <xdr:cNvSpPr txBox="1"/>
          </xdr:nvSpPr>
          <xdr:spPr>
            <a:xfrm>
              <a:off x="3067050" y="11439525"/>
              <a:ext cx="1202028" cy="184666"/>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𝑛</m:t>
                        </m:r>
                      </m:sub>
                    </m:sSub>
                    <m:r>
                      <a:rPr lang="en-ID" sz="1200" i="1">
                        <a:latin typeface="Cambria Math" panose="02040503050406030204" pitchFamily="18" charset="0"/>
                      </a:rPr>
                      <m:t>=</m:t>
                    </m:r>
                    <m:sSub>
                      <m:sSubPr>
                        <m:ctrlPr>
                          <a:rPr lang="en-ID" sz="1200" i="1">
                            <a:latin typeface="Cambria Math" panose="02040503050406030204" pitchFamily="18" charset="0"/>
                          </a:rPr>
                        </m:ctrlPr>
                      </m:sSubPr>
                      <m:e>
                        <m:r>
                          <a:rPr lang="en-US" sz="1200" b="0" i="1">
                            <a:latin typeface="Cambria Math" panose="02040503050406030204" pitchFamily="18" charset="0"/>
                          </a:rPr>
                          <m:t>𝐼</m:t>
                        </m:r>
                      </m:e>
                      <m:sub>
                        <m:r>
                          <a:rPr lang="en-US" sz="1200" b="0" i="1">
                            <a:latin typeface="Cambria Math" panose="02040503050406030204" pitchFamily="18" charset="0"/>
                          </a:rPr>
                          <m:t>𝑛</m:t>
                        </m:r>
                        <m:r>
                          <a:rPr lang="en-US" sz="1200" b="0" i="1">
                            <a:latin typeface="Cambria Math" panose="02040503050406030204" pitchFamily="18" charset="0"/>
                          </a:rPr>
                          <m:t>−1</m:t>
                        </m:r>
                      </m:sub>
                    </m:sSub>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m:t>
                        </m:r>
                        <m:r>
                          <a:rPr lang="en-US" sz="1200" b="0" i="1">
                            <a:latin typeface="Cambria Math" panose="02040503050406030204" pitchFamily="18" charset="0"/>
                          </a:rPr>
                          <m:t>𝐹</m:t>
                        </m:r>
                        <m:r>
                          <a:rPr lang="en-US" sz="1200" b="0" i="1">
                            <a:latin typeface="Cambria Math" panose="02040503050406030204" pitchFamily="18" charset="0"/>
                          </a:rPr>
                          <m:t>)</m:t>
                        </m:r>
                      </m:e>
                      <m:sup>
                        <m:r>
                          <a:rPr lang="en-US" sz="1200" b="0" i="1">
                            <a:latin typeface="Cambria Math" panose="02040503050406030204" pitchFamily="18" charset="0"/>
                          </a:rPr>
                          <m:t>𝑛</m:t>
                        </m:r>
                      </m:sup>
                    </m:sSup>
                  </m:oMath>
                </m:oMathPara>
              </a14:m>
              <a:endParaRPr lang="en-ID" sz="1200"/>
            </a:p>
          </xdr:txBody>
        </xdr:sp>
      </mc:Choice>
      <mc:Fallback xmlns="">
        <xdr:sp macro="" textlink="">
          <xdr:nvSpPr>
            <xdr:cNvPr id="29" name="TextBox 28">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A70C1CC3-A65E-4DC7-9790-2070EA6899A9}"/>
                </a:ext>
              </a:extLst>
            </xdr:cNvPr>
            <xdr:cNvSpPr txBox="1"/>
          </xdr:nvSpPr>
          <xdr:spPr>
            <a:xfrm>
              <a:off x="3067050" y="11439525"/>
              <a:ext cx="1202028" cy="184666"/>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a:t>
              </a:r>
              <a:r>
                <a:rPr lang="en-ID" sz="1200" b="0" i="0">
                  <a:latin typeface="Cambria Math" panose="02040503050406030204" pitchFamily="18" charset="0"/>
                </a:rPr>
                <a:t>_(</a:t>
              </a:r>
              <a:r>
                <a:rPr lang="en-US" sz="1200" b="0" i="0">
                  <a:latin typeface="Cambria Math" panose="02040503050406030204" pitchFamily="18" charset="0"/>
                </a:rPr>
                <a:t>𝑛−1</a:t>
              </a:r>
              <a:r>
                <a:rPr lang="en-ID" sz="1200" b="0" i="0">
                  <a:latin typeface="Cambria Math" panose="02040503050406030204" pitchFamily="18" charset="0"/>
                </a:rPr>
                <a:t>)</a:t>
              </a:r>
              <a:r>
                <a:rPr lang="en-US" sz="1200" b="0" i="0">
                  <a:latin typeface="Cambria Math" panose="02040503050406030204" pitchFamily="18" charset="0"/>
                </a:rPr>
                <a:t>  〖(1−𝐹)〗^𝑛</a:t>
              </a:r>
              <a:endParaRPr lang="en-ID" sz="1200"/>
            </a:p>
          </xdr:txBody>
        </xdr:sp>
      </mc:Fallback>
    </mc:AlternateContent>
    <xdr:clientData/>
  </xdr:twoCellAnchor>
  <xdr:twoCellAnchor>
    <xdr:from>
      <xdr:col>4</xdr:col>
      <xdr:colOff>1314450</xdr:colOff>
      <xdr:row>61</xdr:row>
      <xdr:rowOff>19050</xdr:rowOff>
    </xdr:from>
    <xdr:to>
      <xdr:col>7</xdr:col>
      <xdr:colOff>657564</xdr:colOff>
      <xdr:row>62</xdr:row>
      <xdr:rowOff>9975</xdr:rowOff>
    </xdr:to>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00000000-0008-0000-0300-00001E000000}"/>
                </a:ext>
              </a:extLst>
            </xdr:cNvPr>
            <xdr:cNvSpPr txBox="1"/>
          </xdr:nvSpPr>
          <xdr:spPr>
            <a:xfrm>
              <a:off x="3048000" y="11639550"/>
              <a:ext cx="1829139" cy="18142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1</m:t>
                        </m:r>
                      </m:sub>
                    </m:sSub>
                    <m:r>
                      <a:rPr lang="en-ID" sz="1200" i="1">
                        <a:latin typeface="Cambria Math" panose="02040503050406030204" pitchFamily="18" charset="0"/>
                      </a:rPr>
                      <m:t>=</m:t>
                    </m:r>
                    <m:r>
                      <a:rPr lang="en-US" sz="1200" i="1">
                        <a:latin typeface="Cambria Math" panose="02040503050406030204" pitchFamily="18" charset="0"/>
                      </a:rPr>
                      <m:t>4</m:t>
                    </m:r>
                    <m:r>
                      <a:rPr lang="en-US" sz="1200" b="0" i="1">
                        <a:latin typeface="Cambria Math" panose="02040503050406030204" pitchFamily="18" charset="0"/>
                      </a:rPr>
                      <m:t>,000,000,000 </m:t>
                    </m:r>
                    <m:sSup>
                      <m:sSupPr>
                        <m:ctrlPr>
                          <a:rPr lang="en-US" sz="1200" b="0" i="1">
                            <a:latin typeface="Cambria Math" panose="02040503050406030204" pitchFamily="18" charset="0"/>
                          </a:rPr>
                        </m:ctrlPr>
                      </m:sSupPr>
                      <m:e>
                        <m:r>
                          <a:rPr lang="en-US" sz="1200" b="0" i="1">
                            <a:latin typeface="Cambria Math" panose="02040503050406030204" pitchFamily="18" charset="0"/>
                          </a:rPr>
                          <m:t>(1−0.195)</m:t>
                        </m:r>
                      </m:e>
                      <m:sup>
                        <m:r>
                          <a:rPr lang="en-US" sz="1200" b="0" i="1">
                            <a:latin typeface="Cambria Math" panose="02040503050406030204" pitchFamily="18" charset="0"/>
                          </a:rPr>
                          <m:t>1</m:t>
                        </m:r>
                      </m:sup>
                    </m:sSup>
                    <m:r>
                      <a:rPr lang="en-US" sz="1200" b="0" i="1">
                        <a:latin typeface="Cambria Math" panose="02040503050406030204" pitchFamily="18" charset="0"/>
                      </a:rPr>
                      <m:t> =</m:t>
                    </m:r>
                  </m:oMath>
                </m:oMathPara>
              </a14:m>
              <a:endParaRPr lang="en-ID" sz="1200"/>
            </a:p>
          </xdr:txBody>
        </xdr:sp>
      </mc:Choice>
      <mc:Fallback xmlns="">
        <xdr:sp macro="" textlink="">
          <xdr:nvSpPr>
            <xdr:cNvPr id="30" name="TextBox 29">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A762F11F-7D6A-483A-8180-38A7401D6757}"/>
                </a:ext>
              </a:extLst>
            </xdr:cNvPr>
            <xdr:cNvSpPr txBox="1"/>
          </xdr:nvSpPr>
          <xdr:spPr>
            <a:xfrm>
              <a:off x="3048000" y="11639550"/>
              <a:ext cx="1829139" cy="18142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r>
                <a:rPr lang="en-US" sz="1200" i="0">
                  <a:latin typeface="Cambria Math" panose="02040503050406030204" pitchFamily="18" charset="0"/>
                </a:rPr>
                <a:t>4</a:t>
              </a:r>
              <a:r>
                <a:rPr lang="en-US" sz="1200" b="0" i="0">
                  <a:latin typeface="Cambria Math" panose="02040503050406030204" pitchFamily="18" charset="0"/>
                </a:rPr>
                <a:t>,000,000,000 〖(1−0.195)〗^1  =</a:t>
              </a:r>
              <a:endParaRPr lang="en-ID" sz="1200"/>
            </a:p>
          </xdr:txBody>
        </xdr:sp>
      </mc:Fallback>
    </mc:AlternateContent>
    <xdr:clientData/>
  </xdr:twoCellAnchor>
  <xdr:twoCellAnchor>
    <xdr:from>
      <xdr:col>5</xdr:col>
      <xdr:colOff>19050</xdr:colOff>
      <xdr:row>64</xdr:row>
      <xdr:rowOff>9525</xdr:rowOff>
    </xdr:from>
    <xdr:to>
      <xdr:col>6</xdr:col>
      <xdr:colOff>706728</xdr:colOff>
      <xdr:row>64</xdr:row>
      <xdr:rowOff>194191</xdr:rowOff>
    </xdr:to>
    <mc:AlternateContent xmlns:mc="http://schemas.openxmlformats.org/markup-compatibility/2006" xmlns:a14="http://schemas.microsoft.com/office/drawing/2010/main">
      <mc:Choice Requires="a14">
        <xdr:sp macro="" textlink="">
          <xdr:nvSpPr>
            <xdr:cNvPr id="31" name="TextBox 30">
              <a:extLst>
                <a:ext uri="{FF2B5EF4-FFF2-40B4-BE49-F238E27FC236}">
                  <a16:creationId xmlns:a16="http://schemas.microsoft.com/office/drawing/2014/main" id="{00000000-0008-0000-0300-00001F000000}"/>
                </a:ext>
              </a:extLst>
            </xdr:cNvPr>
            <xdr:cNvSpPr txBox="1"/>
          </xdr:nvSpPr>
          <xdr:spPr>
            <a:xfrm>
              <a:off x="3067050" y="12201525"/>
              <a:ext cx="1202028" cy="184666"/>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𝑛</m:t>
                        </m:r>
                      </m:sub>
                    </m:sSub>
                    <m:r>
                      <a:rPr lang="en-ID" sz="1200" i="1">
                        <a:latin typeface="Cambria Math" panose="02040503050406030204" pitchFamily="18" charset="0"/>
                      </a:rPr>
                      <m:t>=</m:t>
                    </m:r>
                    <m:sSub>
                      <m:sSubPr>
                        <m:ctrlPr>
                          <a:rPr lang="en-ID" sz="1200" i="1">
                            <a:latin typeface="Cambria Math" panose="02040503050406030204" pitchFamily="18" charset="0"/>
                          </a:rPr>
                        </m:ctrlPr>
                      </m:sSubPr>
                      <m:e>
                        <m:r>
                          <a:rPr lang="en-US" sz="1200" b="0" i="1">
                            <a:latin typeface="Cambria Math" panose="02040503050406030204" pitchFamily="18" charset="0"/>
                          </a:rPr>
                          <m:t>𝐼</m:t>
                        </m:r>
                      </m:e>
                      <m:sub>
                        <m:r>
                          <a:rPr lang="en-US" sz="1200" b="0" i="1">
                            <a:latin typeface="Cambria Math" panose="02040503050406030204" pitchFamily="18" charset="0"/>
                          </a:rPr>
                          <m:t>𝑛</m:t>
                        </m:r>
                        <m:r>
                          <a:rPr lang="en-US" sz="1200" b="0" i="1">
                            <a:latin typeface="Cambria Math" panose="02040503050406030204" pitchFamily="18" charset="0"/>
                          </a:rPr>
                          <m:t>−1</m:t>
                        </m:r>
                      </m:sub>
                    </m:sSub>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m:t>
                        </m:r>
                        <m:r>
                          <a:rPr lang="en-US" sz="1200" b="0" i="1">
                            <a:latin typeface="Cambria Math" panose="02040503050406030204" pitchFamily="18" charset="0"/>
                          </a:rPr>
                          <m:t>𝐹</m:t>
                        </m:r>
                        <m:r>
                          <a:rPr lang="en-US" sz="1200" b="0" i="1">
                            <a:latin typeface="Cambria Math" panose="02040503050406030204" pitchFamily="18" charset="0"/>
                          </a:rPr>
                          <m:t>)</m:t>
                        </m:r>
                      </m:e>
                      <m:sup>
                        <m:r>
                          <a:rPr lang="en-US" sz="1200" b="0" i="1">
                            <a:latin typeface="Cambria Math" panose="02040503050406030204" pitchFamily="18" charset="0"/>
                          </a:rPr>
                          <m:t>𝑛</m:t>
                        </m:r>
                      </m:sup>
                    </m:sSup>
                  </m:oMath>
                </m:oMathPara>
              </a14:m>
              <a:endParaRPr lang="en-ID" sz="1200"/>
            </a:p>
          </xdr:txBody>
        </xdr:sp>
      </mc:Choice>
      <mc:Fallback xmlns="">
        <xdr:sp macro="" textlink="">
          <xdr:nvSpPr>
            <xdr:cNvPr id="31" name="TextBox 30">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A70C1CC3-A65E-4DC7-9790-2070EA6899A9}"/>
                </a:ext>
              </a:extLst>
            </xdr:cNvPr>
            <xdr:cNvSpPr txBox="1"/>
          </xdr:nvSpPr>
          <xdr:spPr>
            <a:xfrm>
              <a:off x="3067050" y="12201525"/>
              <a:ext cx="1202028" cy="184666"/>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a:t>
              </a:r>
              <a:r>
                <a:rPr lang="en-ID" sz="1200" b="0" i="0">
                  <a:latin typeface="Cambria Math" panose="02040503050406030204" pitchFamily="18" charset="0"/>
                </a:rPr>
                <a:t>_(</a:t>
              </a:r>
              <a:r>
                <a:rPr lang="en-US" sz="1200" b="0" i="0">
                  <a:latin typeface="Cambria Math" panose="02040503050406030204" pitchFamily="18" charset="0"/>
                </a:rPr>
                <a:t>𝑛−1</a:t>
              </a:r>
              <a:r>
                <a:rPr lang="en-ID" sz="1200" b="0" i="0">
                  <a:latin typeface="Cambria Math" panose="02040503050406030204" pitchFamily="18" charset="0"/>
                </a:rPr>
                <a:t>)</a:t>
              </a:r>
              <a:r>
                <a:rPr lang="en-US" sz="1200" b="0" i="0">
                  <a:latin typeface="Cambria Math" panose="02040503050406030204" pitchFamily="18" charset="0"/>
                </a:rPr>
                <a:t>  〖(1−𝐹)〗^𝑛</a:t>
              </a:r>
              <a:endParaRPr lang="en-ID" sz="1200"/>
            </a:p>
          </xdr:txBody>
        </xdr:sp>
      </mc:Fallback>
    </mc:AlternateContent>
    <xdr:clientData/>
  </xdr:twoCellAnchor>
  <xdr:twoCellAnchor>
    <xdr:from>
      <xdr:col>4</xdr:col>
      <xdr:colOff>1314450</xdr:colOff>
      <xdr:row>65</xdr:row>
      <xdr:rowOff>0</xdr:rowOff>
    </xdr:from>
    <xdr:to>
      <xdr:col>7</xdr:col>
      <xdr:colOff>657564</xdr:colOff>
      <xdr:row>65</xdr:row>
      <xdr:rowOff>191334</xdr:rowOff>
    </xdr:to>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00000000-0008-0000-0300-000020000000}"/>
                </a:ext>
              </a:extLst>
            </xdr:cNvPr>
            <xdr:cNvSpPr txBox="1"/>
          </xdr:nvSpPr>
          <xdr:spPr>
            <a:xfrm>
              <a:off x="3048000" y="12382500"/>
              <a:ext cx="1829139" cy="19133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2</m:t>
                        </m:r>
                      </m:sub>
                    </m:sSub>
                    <m:r>
                      <a:rPr lang="en-ID" sz="1200" i="1">
                        <a:latin typeface="Cambria Math" panose="02040503050406030204" pitchFamily="18" charset="0"/>
                      </a:rPr>
                      <m:t>=</m:t>
                    </m:r>
                    <m:r>
                      <a:rPr lang="en-US" sz="1200" i="1">
                        <a:latin typeface="Cambria Math" panose="02040503050406030204" pitchFamily="18" charset="0"/>
                      </a:rPr>
                      <m:t>3</m:t>
                    </m:r>
                    <m:r>
                      <a:rPr lang="en-US" sz="1200" b="0" i="1">
                        <a:latin typeface="Cambria Math" panose="02040503050406030204" pitchFamily="18" charset="0"/>
                      </a:rPr>
                      <m:t>,220,000,000</m:t>
                    </m:r>
                    <m:sSup>
                      <m:sSupPr>
                        <m:ctrlPr>
                          <a:rPr lang="en-US" sz="1200" b="0" i="1">
                            <a:latin typeface="Cambria Math" panose="02040503050406030204" pitchFamily="18" charset="0"/>
                          </a:rPr>
                        </m:ctrlPr>
                      </m:sSupPr>
                      <m:e>
                        <m:r>
                          <a:rPr lang="en-US" sz="1200" b="0" i="1">
                            <a:latin typeface="Cambria Math" panose="02040503050406030204" pitchFamily="18" charset="0"/>
                          </a:rPr>
                          <m:t>(1−0.195)</m:t>
                        </m:r>
                      </m:e>
                      <m:sup>
                        <m:r>
                          <a:rPr lang="en-US" sz="1200" b="0" i="1">
                            <a:latin typeface="Cambria Math" panose="02040503050406030204" pitchFamily="18" charset="0"/>
                          </a:rPr>
                          <m:t>2</m:t>
                        </m:r>
                      </m:sup>
                    </m:sSup>
                    <m:r>
                      <a:rPr lang="en-US" sz="1200" b="0" i="1">
                        <a:latin typeface="Cambria Math" panose="02040503050406030204" pitchFamily="18" charset="0"/>
                      </a:rPr>
                      <m:t> =</m:t>
                    </m:r>
                  </m:oMath>
                </m:oMathPara>
              </a14:m>
              <a:endParaRPr lang="en-ID" sz="1200"/>
            </a:p>
          </xdr:txBody>
        </xdr:sp>
      </mc:Choice>
      <mc:Fallback xmlns="">
        <xdr:sp macro="" textlink="">
          <xdr:nvSpPr>
            <xdr:cNvPr id="32" name="TextBox 31">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A762F11F-7D6A-483A-8180-38A7401D6757}"/>
                </a:ext>
              </a:extLst>
            </xdr:cNvPr>
            <xdr:cNvSpPr txBox="1"/>
          </xdr:nvSpPr>
          <xdr:spPr>
            <a:xfrm>
              <a:off x="3048000" y="12382500"/>
              <a:ext cx="1829139" cy="19133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2</a:t>
              </a:r>
              <a:r>
                <a:rPr lang="en-ID" sz="1200" i="0">
                  <a:latin typeface="Cambria Math" panose="02040503050406030204" pitchFamily="18" charset="0"/>
                </a:rPr>
                <a:t>=</a:t>
              </a:r>
              <a:r>
                <a:rPr lang="en-US" sz="1200" i="0">
                  <a:latin typeface="Cambria Math" panose="02040503050406030204" pitchFamily="18" charset="0"/>
                </a:rPr>
                <a:t>3</a:t>
              </a:r>
              <a:r>
                <a:rPr lang="en-US" sz="1200" b="0" i="0">
                  <a:latin typeface="Cambria Math" panose="02040503050406030204" pitchFamily="18" charset="0"/>
                </a:rPr>
                <a:t>,220,000,000〖(1−0.195)〗^2  =</a:t>
              </a:r>
              <a:endParaRPr lang="en-ID" sz="1200"/>
            </a:p>
          </xdr:txBody>
        </xdr:sp>
      </mc:Fallback>
    </mc:AlternateContent>
    <xdr:clientData/>
  </xdr:twoCellAnchor>
  <xdr:twoCellAnchor>
    <xdr:from>
      <xdr:col>5</xdr:col>
      <xdr:colOff>19050</xdr:colOff>
      <xdr:row>68</xdr:row>
      <xdr:rowOff>9525</xdr:rowOff>
    </xdr:from>
    <xdr:to>
      <xdr:col>6</xdr:col>
      <xdr:colOff>706728</xdr:colOff>
      <xdr:row>68</xdr:row>
      <xdr:rowOff>194191</xdr:rowOff>
    </xdr:to>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00000000-0008-0000-0300-000021000000}"/>
                </a:ext>
              </a:extLst>
            </xdr:cNvPr>
            <xdr:cNvSpPr txBox="1"/>
          </xdr:nvSpPr>
          <xdr:spPr>
            <a:xfrm>
              <a:off x="3067050" y="12963525"/>
              <a:ext cx="1202028" cy="184666"/>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𝑛</m:t>
                        </m:r>
                      </m:sub>
                    </m:sSub>
                    <m:r>
                      <a:rPr lang="en-ID" sz="1200" i="1">
                        <a:latin typeface="Cambria Math" panose="02040503050406030204" pitchFamily="18" charset="0"/>
                      </a:rPr>
                      <m:t>=</m:t>
                    </m:r>
                    <m:sSub>
                      <m:sSubPr>
                        <m:ctrlPr>
                          <a:rPr lang="en-ID" sz="1200" i="1">
                            <a:latin typeface="Cambria Math" panose="02040503050406030204" pitchFamily="18" charset="0"/>
                          </a:rPr>
                        </m:ctrlPr>
                      </m:sSubPr>
                      <m:e>
                        <m:r>
                          <a:rPr lang="en-US" sz="1200" b="0" i="1">
                            <a:latin typeface="Cambria Math" panose="02040503050406030204" pitchFamily="18" charset="0"/>
                          </a:rPr>
                          <m:t>𝐼</m:t>
                        </m:r>
                      </m:e>
                      <m:sub>
                        <m:r>
                          <a:rPr lang="en-US" sz="1200" b="0" i="1">
                            <a:latin typeface="Cambria Math" panose="02040503050406030204" pitchFamily="18" charset="0"/>
                          </a:rPr>
                          <m:t>𝑛</m:t>
                        </m:r>
                        <m:r>
                          <a:rPr lang="en-US" sz="1200" b="0" i="1">
                            <a:latin typeface="Cambria Math" panose="02040503050406030204" pitchFamily="18" charset="0"/>
                          </a:rPr>
                          <m:t>−1</m:t>
                        </m:r>
                      </m:sub>
                    </m:sSub>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m:t>
                        </m:r>
                        <m:r>
                          <a:rPr lang="en-US" sz="1200" b="0" i="1">
                            <a:latin typeface="Cambria Math" panose="02040503050406030204" pitchFamily="18" charset="0"/>
                          </a:rPr>
                          <m:t>𝐹</m:t>
                        </m:r>
                        <m:r>
                          <a:rPr lang="en-US" sz="1200" b="0" i="1">
                            <a:latin typeface="Cambria Math" panose="02040503050406030204" pitchFamily="18" charset="0"/>
                          </a:rPr>
                          <m:t>)</m:t>
                        </m:r>
                      </m:e>
                      <m:sup>
                        <m:r>
                          <a:rPr lang="en-US" sz="1200" b="0" i="1">
                            <a:latin typeface="Cambria Math" panose="02040503050406030204" pitchFamily="18" charset="0"/>
                          </a:rPr>
                          <m:t>𝑛</m:t>
                        </m:r>
                      </m:sup>
                    </m:sSup>
                  </m:oMath>
                </m:oMathPara>
              </a14:m>
              <a:endParaRPr lang="en-ID" sz="1200"/>
            </a:p>
          </xdr:txBody>
        </xdr:sp>
      </mc:Choice>
      <mc:Fallback xmlns="">
        <xdr:sp macro="" textlink="">
          <xdr:nvSpPr>
            <xdr:cNvPr id="33" name="TextBox 32">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A70C1CC3-A65E-4DC7-9790-2070EA6899A9}"/>
                </a:ext>
              </a:extLst>
            </xdr:cNvPr>
            <xdr:cNvSpPr txBox="1"/>
          </xdr:nvSpPr>
          <xdr:spPr>
            <a:xfrm>
              <a:off x="3067050" y="12963525"/>
              <a:ext cx="1202028" cy="184666"/>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a:t>
              </a:r>
              <a:r>
                <a:rPr lang="en-ID" sz="1200" b="0" i="0">
                  <a:latin typeface="Cambria Math" panose="02040503050406030204" pitchFamily="18" charset="0"/>
                </a:rPr>
                <a:t>_(</a:t>
              </a:r>
              <a:r>
                <a:rPr lang="en-US" sz="1200" b="0" i="0">
                  <a:latin typeface="Cambria Math" panose="02040503050406030204" pitchFamily="18" charset="0"/>
                </a:rPr>
                <a:t>𝑛−1</a:t>
              </a:r>
              <a:r>
                <a:rPr lang="en-ID" sz="1200" b="0" i="0">
                  <a:latin typeface="Cambria Math" panose="02040503050406030204" pitchFamily="18" charset="0"/>
                </a:rPr>
                <a:t>)</a:t>
              </a:r>
              <a:r>
                <a:rPr lang="en-US" sz="1200" b="0" i="0">
                  <a:latin typeface="Cambria Math" panose="02040503050406030204" pitchFamily="18" charset="0"/>
                </a:rPr>
                <a:t>  〖(1−𝐹)〗^𝑛</a:t>
              </a:r>
              <a:endParaRPr lang="en-ID" sz="1200"/>
            </a:p>
          </xdr:txBody>
        </xdr:sp>
      </mc:Fallback>
    </mc:AlternateContent>
    <xdr:clientData/>
  </xdr:twoCellAnchor>
  <xdr:twoCellAnchor>
    <xdr:from>
      <xdr:col>4</xdr:col>
      <xdr:colOff>1314450</xdr:colOff>
      <xdr:row>69</xdr:row>
      <xdr:rowOff>28575</xdr:rowOff>
    </xdr:from>
    <xdr:to>
      <xdr:col>7</xdr:col>
      <xdr:colOff>657564</xdr:colOff>
      <xdr:row>70</xdr:row>
      <xdr:rowOff>19884</xdr:rowOff>
    </xdr:to>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00000000-0008-0000-0300-000022000000}"/>
                </a:ext>
              </a:extLst>
            </xdr:cNvPr>
            <xdr:cNvSpPr txBox="1"/>
          </xdr:nvSpPr>
          <xdr:spPr>
            <a:xfrm>
              <a:off x="3048000" y="13173075"/>
              <a:ext cx="1829139" cy="181809"/>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3</m:t>
                        </m:r>
                      </m:sub>
                    </m:sSub>
                    <m:r>
                      <a:rPr lang="en-ID" sz="1200" i="1">
                        <a:latin typeface="Cambria Math" panose="02040503050406030204" pitchFamily="18" charset="0"/>
                      </a:rPr>
                      <m:t>=</m:t>
                    </m:r>
                    <m:r>
                      <a:rPr lang="en-US" sz="1200" b="0" i="1">
                        <a:latin typeface="Cambria Math" panose="02040503050406030204" pitchFamily="18" charset="0"/>
                      </a:rPr>
                      <m:t>2,086,640,500 </m:t>
                    </m:r>
                    <m:sSup>
                      <m:sSupPr>
                        <m:ctrlPr>
                          <a:rPr lang="en-US" sz="1200" b="0" i="1">
                            <a:latin typeface="Cambria Math" panose="02040503050406030204" pitchFamily="18" charset="0"/>
                          </a:rPr>
                        </m:ctrlPr>
                      </m:sSupPr>
                      <m:e>
                        <m:r>
                          <a:rPr lang="en-US" sz="1200" b="0" i="1">
                            <a:latin typeface="Cambria Math" panose="02040503050406030204" pitchFamily="18" charset="0"/>
                          </a:rPr>
                          <m:t>(1−0.195)</m:t>
                        </m:r>
                      </m:e>
                      <m:sup>
                        <m:r>
                          <a:rPr lang="en-US" sz="1200" b="0" i="1">
                            <a:latin typeface="Cambria Math" panose="02040503050406030204" pitchFamily="18" charset="0"/>
                          </a:rPr>
                          <m:t>3</m:t>
                        </m:r>
                      </m:sup>
                    </m:sSup>
                    <m:r>
                      <a:rPr lang="en-US" sz="1200" b="0" i="1">
                        <a:latin typeface="Cambria Math" panose="02040503050406030204" pitchFamily="18" charset="0"/>
                      </a:rPr>
                      <m:t> =</m:t>
                    </m:r>
                  </m:oMath>
                </m:oMathPara>
              </a14:m>
              <a:endParaRPr lang="en-ID" sz="1200"/>
            </a:p>
          </xdr:txBody>
        </xdr:sp>
      </mc:Choice>
      <mc:Fallback xmlns="">
        <xdr:sp macro="" textlink="">
          <xdr:nvSpPr>
            <xdr:cNvPr id="34" name="TextBox 33">
              <a:extLst>
                <a:ext uri="{FF2B5EF4-FFF2-40B4-BE49-F238E27FC236}">
                  <a16:creationId xmlns:lc="http://schemas.openxmlformats.org/drawingml/2006/lockedCanvas" xmlns="" xmlns:a16="http://schemas.microsoft.com/office/drawing/2014/main" xmlns:p="http://schemas.openxmlformats.org/presentationml/2006/main" xmlns:r="http://schemas.openxmlformats.org/officeDocument/2006/relationships" xmlns:a14="http://schemas.microsoft.com/office/drawing/2010/main" id="{A762F11F-7D6A-483A-8180-38A7401D6757}"/>
                </a:ext>
              </a:extLst>
            </xdr:cNvPr>
            <xdr:cNvSpPr txBox="1"/>
          </xdr:nvSpPr>
          <xdr:spPr>
            <a:xfrm>
              <a:off x="3048000" y="13173075"/>
              <a:ext cx="1829139" cy="181809"/>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3</a:t>
              </a:r>
              <a:r>
                <a:rPr lang="en-ID" sz="1200" i="0">
                  <a:latin typeface="Cambria Math" panose="02040503050406030204" pitchFamily="18" charset="0"/>
                </a:rPr>
                <a:t>=</a:t>
              </a:r>
              <a:r>
                <a:rPr lang="en-US" sz="1200" b="0" i="0">
                  <a:latin typeface="Cambria Math" panose="02040503050406030204" pitchFamily="18" charset="0"/>
                </a:rPr>
                <a:t>2,086,640,500 〖(1−0.195)〗^3  =</a:t>
              </a:r>
              <a:endParaRPr lang="en-ID" sz="1200"/>
            </a:p>
          </xdr:txBody>
        </xdr:sp>
      </mc:Fallback>
    </mc:AlternateContent>
    <xdr:clientData/>
  </xdr:twoCellAnchor>
  <xdr:twoCellAnchor>
    <xdr:from>
      <xdr:col>1</xdr:col>
      <xdr:colOff>95249</xdr:colOff>
      <xdr:row>83</xdr:row>
      <xdr:rowOff>61911</xdr:rowOff>
    </xdr:from>
    <xdr:to>
      <xdr:col>7</xdr:col>
      <xdr:colOff>495300</xdr:colOff>
      <xdr:row>104</xdr:row>
      <xdr:rowOff>0</xdr:rowOff>
    </xdr:to>
    <xdr:graphicFrame macro="">
      <xdr:nvGraphicFramePr>
        <xdr:cNvPr id="35" name="Chart 34">
          <a:extLst>
            <a:ext uri="{FF2B5EF4-FFF2-40B4-BE49-F238E27FC236}">
              <a16:creationId xmlns:a16="http://schemas.microsoft.com/office/drawing/2014/main" id="{00000000-0008-0000-03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76200</xdr:colOff>
      <xdr:row>52</xdr:row>
      <xdr:rowOff>30480</xdr:rowOff>
    </xdr:from>
    <xdr:to>
      <xdr:col>1</xdr:col>
      <xdr:colOff>807720</xdr:colOff>
      <xdr:row>54</xdr:row>
      <xdr:rowOff>142095</xdr:rowOff>
    </xdr:to>
    <mc:AlternateContent xmlns:mc="http://schemas.openxmlformats.org/markup-compatibility/2006" xmlns:a14="http://schemas.microsoft.com/office/drawing/2010/main">
      <mc:Choice Requires="a14">
        <xdr:sp macro="" textlink="">
          <xdr:nvSpPr>
            <xdr:cNvPr id="2" name="TextBox 72">
              <a:extLst>
                <a:ext uri="{FF2B5EF4-FFF2-40B4-BE49-F238E27FC236}">
                  <a16:creationId xmlns:a16="http://schemas.microsoft.com/office/drawing/2014/main" id="{00000000-0008-0000-0400-000002000000}"/>
                </a:ext>
              </a:extLst>
            </xdr:cNvPr>
            <xdr:cNvSpPr txBox="1"/>
          </xdr:nvSpPr>
          <xdr:spPr>
            <a:xfrm>
              <a:off x="76200" y="9540240"/>
              <a:ext cx="1143000" cy="47737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n-US" sz="1050" b="0" i="1">
                        <a:latin typeface="Cambria Math" panose="02040503050406030204" pitchFamily="18" charset="0"/>
                      </a:rPr>
                      <m:t>𝐹</m:t>
                    </m:r>
                    <m:r>
                      <a:rPr lang="en-US" sz="1050" b="0" i="1">
                        <a:latin typeface="Cambria Math" panose="02040503050406030204" pitchFamily="18" charset="0"/>
                      </a:rPr>
                      <m:t>= 1−</m:t>
                    </m:r>
                    <m:rad>
                      <m:radPr>
                        <m:ctrlPr>
                          <a:rPr lang="en-US" sz="1050" b="0" i="1">
                            <a:latin typeface="Cambria Math" panose="02040503050406030204" pitchFamily="18" charset="0"/>
                          </a:rPr>
                        </m:ctrlPr>
                      </m:radPr>
                      <m:deg>
                        <m:r>
                          <m:rPr>
                            <m:brk m:alnAt="7"/>
                          </m:rPr>
                          <a:rPr lang="en-US" sz="1050" b="0" i="1">
                            <a:latin typeface="Cambria Math" panose="02040503050406030204" pitchFamily="18" charset="0"/>
                          </a:rPr>
                          <m:t>𝑁</m:t>
                        </m:r>
                      </m:deg>
                      <m:e>
                        <m:f>
                          <m:fPr>
                            <m:ctrlPr>
                              <a:rPr lang="en-US" sz="1050" b="0" i="1">
                                <a:latin typeface="Cambria Math" panose="02040503050406030204" pitchFamily="18" charset="0"/>
                              </a:rPr>
                            </m:ctrlPr>
                          </m:fPr>
                          <m:num>
                            <m:r>
                              <a:rPr lang="en-US" sz="1050" b="0" i="1">
                                <a:latin typeface="Cambria Math" panose="02040503050406030204" pitchFamily="18" charset="0"/>
                              </a:rPr>
                              <m:t>𝐿</m:t>
                            </m:r>
                          </m:num>
                          <m:den>
                            <m:r>
                              <a:rPr lang="en-US" sz="1050" b="0" i="1">
                                <a:latin typeface="Cambria Math" panose="02040503050406030204" pitchFamily="18" charset="0"/>
                              </a:rPr>
                              <m:t>𝐼</m:t>
                            </m:r>
                          </m:den>
                        </m:f>
                      </m:e>
                    </m:rad>
                  </m:oMath>
                </m:oMathPara>
              </a14:m>
              <a:endParaRPr lang="en-ID" sz="1200"/>
            </a:p>
          </xdr:txBody>
        </xdr:sp>
      </mc:Choice>
      <mc:Fallback xmlns="">
        <xdr:sp macro="" textlink="">
          <xdr:nvSpPr>
            <xdr:cNvPr id="2" name="TextBox 72">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D04D0E4-9BE8-40C8-A02B-825B917530AC}"/>
                </a:ext>
              </a:extLst>
            </xdr:cNvPr>
            <xdr:cNvSpPr txBox="1"/>
          </xdr:nvSpPr>
          <xdr:spPr>
            <a:xfrm>
              <a:off x="76200" y="9540240"/>
              <a:ext cx="1143000" cy="47737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050" b="0" i="0">
                  <a:latin typeface="Cambria Math" panose="02040503050406030204" pitchFamily="18" charset="0"/>
                </a:rPr>
                <a:t>𝐹= 1−√(𝑁&amp;𝐿/𝐼)</a:t>
              </a:r>
              <a:endParaRPr lang="en-ID" sz="1200"/>
            </a:p>
          </xdr:txBody>
        </xdr:sp>
      </mc:Fallback>
    </mc:AlternateContent>
    <xdr:clientData/>
  </xdr:twoCellAnchor>
  <xdr:twoCellAnchor>
    <xdr:from>
      <xdr:col>0</xdr:col>
      <xdr:colOff>0</xdr:colOff>
      <xdr:row>65</xdr:row>
      <xdr:rowOff>91440</xdr:rowOff>
    </xdr:from>
    <xdr:to>
      <xdr:col>2</xdr:col>
      <xdr:colOff>78078</xdr:colOff>
      <xdr:row>66</xdr:row>
      <xdr:rowOff>93226</xdr:rowOff>
    </xdr:to>
    <mc:AlternateContent xmlns:mc="http://schemas.openxmlformats.org/markup-compatibility/2006" xmlns:a14="http://schemas.microsoft.com/office/drawing/2010/main">
      <mc:Choice Requires="a14">
        <xdr:sp macro="" textlink="">
          <xdr:nvSpPr>
            <xdr:cNvPr id="3" name="TextBox 48">
              <a:extLst>
                <a:ext uri="{FF2B5EF4-FFF2-40B4-BE49-F238E27FC236}">
                  <a16:creationId xmlns:a16="http://schemas.microsoft.com/office/drawing/2014/main" id="{00000000-0008-0000-0400-000003000000}"/>
                </a:ext>
              </a:extLst>
            </xdr:cNvPr>
            <xdr:cNvSpPr txBox="1"/>
          </xdr:nvSpPr>
          <xdr:spPr>
            <a:xfrm>
              <a:off x="0" y="11978640"/>
              <a:ext cx="1297278" cy="184666"/>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𝑛</m:t>
                        </m:r>
                      </m:sub>
                    </m:sSub>
                    <m:r>
                      <a:rPr lang="en-ID" sz="1200" i="1">
                        <a:latin typeface="Cambria Math" panose="02040503050406030204" pitchFamily="18" charset="0"/>
                      </a:rPr>
                      <m:t>=</m:t>
                    </m:r>
                    <m:sSub>
                      <m:sSubPr>
                        <m:ctrlPr>
                          <a:rPr lang="en-ID" sz="1200" i="1">
                            <a:latin typeface="Cambria Math" panose="02040503050406030204" pitchFamily="18" charset="0"/>
                          </a:rPr>
                        </m:ctrlPr>
                      </m:sSubPr>
                      <m:e>
                        <m:r>
                          <a:rPr lang="en-US" sz="1200" b="0" i="1">
                            <a:latin typeface="Cambria Math" panose="02040503050406030204" pitchFamily="18" charset="0"/>
                          </a:rPr>
                          <m:t>𝐼</m:t>
                        </m:r>
                      </m:e>
                      <m:sub>
                        <m:r>
                          <a:rPr lang="en-US" sz="1200" b="0" i="1">
                            <a:latin typeface="Cambria Math" panose="02040503050406030204" pitchFamily="18" charset="0"/>
                          </a:rPr>
                          <m:t>𝑛</m:t>
                        </m:r>
                        <m:r>
                          <a:rPr lang="en-US" sz="1200" b="0" i="1">
                            <a:latin typeface="Cambria Math" panose="02040503050406030204" pitchFamily="18" charset="0"/>
                          </a:rPr>
                          <m:t>−1</m:t>
                        </m:r>
                      </m:sub>
                    </m:sSub>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m:t>
                        </m:r>
                        <m:r>
                          <a:rPr lang="en-US" sz="1200" b="0" i="1">
                            <a:latin typeface="Cambria Math" panose="02040503050406030204" pitchFamily="18" charset="0"/>
                          </a:rPr>
                          <m:t>𝐹</m:t>
                        </m:r>
                        <m:r>
                          <a:rPr lang="en-US" sz="1200" b="0" i="1">
                            <a:latin typeface="Cambria Math" panose="02040503050406030204" pitchFamily="18" charset="0"/>
                          </a:rPr>
                          <m:t>)</m:t>
                        </m:r>
                      </m:e>
                      <m:sup>
                        <m:r>
                          <a:rPr lang="en-US" sz="1200" b="0" i="1">
                            <a:latin typeface="Cambria Math" panose="02040503050406030204" pitchFamily="18" charset="0"/>
                          </a:rPr>
                          <m:t>𝑛</m:t>
                        </m:r>
                      </m:sup>
                    </m:sSup>
                  </m:oMath>
                </m:oMathPara>
              </a14:m>
              <a:endParaRPr lang="en-ID" sz="1200"/>
            </a:p>
          </xdr:txBody>
        </xdr:sp>
      </mc:Choice>
      <mc:Fallback xmlns="">
        <xdr:sp macro="" textlink="">
          <xdr:nvSpPr>
            <xdr:cNvPr id="3" name="TextBox 48">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A70C1CC3-A65E-4DC7-9790-2070EA6899A9}"/>
                </a:ext>
              </a:extLst>
            </xdr:cNvPr>
            <xdr:cNvSpPr txBox="1"/>
          </xdr:nvSpPr>
          <xdr:spPr>
            <a:xfrm>
              <a:off x="0" y="11978640"/>
              <a:ext cx="1297278" cy="184666"/>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a:t>
              </a:r>
              <a:r>
                <a:rPr lang="en-ID" sz="1200" b="0" i="0">
                  <a:latin typeface="Cambria Math" panose="02040503050406030204" pitchFamily="18" charset="0"/>
                </a:rPr>
                <a:t>_(</a:t>
              </a:r>
              <a:r>
                <a:rPr lang="en-US" sz="1200" b="0" i="0">
                  <a:latin typeface="Cambria Math" panose="02040503050406030204" pitchFamily="18" charset="0"/>
                </a:rPr>
                <a:t>𝑛−1</a:t>
              </a:r>
              <a:r>
                <a:rPr lang="en-ID" sz="1200" b="0" i="0">
                  <a:latin typeface="Cambria Math" panose="02040503050406030204" pitchFamily="18" charset="0"/>
                </a:rPr>
                <a:t>)</a:t>
              </a:r>
              <a:r>
                <a:rPr lang="en-US" sz="1200" b="0" i="0">
                  <a:latin typeface="Cambria Math" panose="02040503050406030204" pitchFamily="18" charset="0"/>
                </a:rPr>
                <a:t>  〖(1−𝐹)〗^𝑛</a:t>
              </a:r>
              <a:endParaRPr lang="en-ID" sz="1200"/>
            </a:p>
          </xdr:txBody>
        </xdr:sp>
      </mc:Fallback>
    </mc:AlternateContent>
    <xdr:clientData/>
  </xdr:twoCellAnchor>
  <xdr:twoCellAnchor>
    <xdr:from>
      <xdr:col>1</xdr:col>
      <xdr:colOff>594360</xdr:colOff>
      <xdr:row>52</xdr:row>
      <xdr:rowOff>22860</xdr:rowOff>
    </xdr:from>
    <xdr:to>
      <xdr:col>3</xdr:col>
      <xdr:colOff>68580</xdr:colOff>
      <xdr:row>55</xdr:row>
      <xdr:rowOff>30480</xdr:rowOff>
    </xdr:to>
    <mc:AlternateContent xmlns:mc="http://schemas.openxmlformats.org/markup-compatibility/2006" xmlns:a14="http://schemas.microsoft.com/office/drawing/2010/main">
      <mc:Choice Requires="a14">
        <xdr:sp macro="" textlink="">
          <xdr:nvSpPr>
            <xdr:cNvPr id="4" name="TextBox 72">
              <a:extLst>
                <a:ext uri="{FF2B5EF4-FFF2-40B4-BE49-F238E27FC236}">
                  <a16:creationId xmlns:a16="http://schemas.microsoft.com/office/drawing/2014/main" id="{00000000-0008-0000-0400-000004000000}"/>
                </a:ext>
              </a:extLst>
            </xdr:cNvPr>
            <xdr:cNvSpPr txBox="1"/>
          </xdr:nvSpPr>
          <xdr:spPr>
            <a:xfrm>
              <a:off x="1203960" y="9532620"/>
              <a:ext cx="693420" cy="556260"/>
            </a:xfrm>
            <a:prstGeom prst="rect">
              <a:avLst/>
            </a:prstGeom>
            <a:noFill/>
          </xdr:spPr>
          <xdr:txBody>
            <a:bodyPr wrap="square" lIns="0" tIns="0" rIns="0" bIns="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0"/>
                <a:t>= </a:t>
              </a:r>
              <a14:m>
                <m:oMath xmlns:m="http://schemas.openxmlformats.org/officeDocument/2006/math">
                  <m:r>
                    <a:rPr lang="en-US" sz="1400" b="0" i="1">
                      <a:latin typeface="Cambria Math" panose="02040503050406030204" pitchFamily="18" charset="0"/>
                    </a:rPr>
                    <m:t>1−</m:t>
                  </m:r>
                  <m:rad>
                    <m:radPr>
                      <m:ctrlPr>
                        <a:rPr lang="en-US" sz="1400" b="0" i="1">
                          <a:latin typeface="Cambria Math" panose="02040503050406030204" pitchFamily="18" charset="0"/>
                        </a:rPr>
                      </m:ctrlPr>
                    </m:radPr>
                    <m:deg>
                      <m:r>
                        <m:rPr>
                          <m:brk m:alnAt="7"/>
                        </m:rPr>
                        <a:rPr lang="en-US" sz="1400" b="0" i="1">
                          <a:latin typeface="Cambria Math" panose="02040503050406030204" pitchFamily="18" charset="0"/>
                        </a:rPr>
                        <m:t>1</m:t>
                      </m:r>
                      <m:r>
                        <a:rPr lang="en-US" sz="1400" b="0" i="1">
                          <a:latin typeface="Cambria Math" panose="02040503050406030204" pitchFamily="18" charset="0"/>
                        </a:rPr>
                        <m:t>6</m:t>
                      </m:r>
                    </m:deg>
                    <m:e>
                      <m:f>
                        <m:fPr>
                          <m:ctrlPr>
                            <a:rPr lang="en-US" sz="1400" b="0" i="1">
                              <a:latin typeface="Cambria Math" panose="02040503050406030204" pitchFamily="18" charset="0"/>
                            </a:rPr>
                          </m:ctrlPr>
                        </m:fPr>
                        <m:num>
                          <m:r>
                            <a:rPr lang="en-US" sz="1400" b="0" i="1">
                              <a:latin typeface="Cambria Math" panose="02040503050406030204" pitchFamily="18" charset="0"/>
                            </a:rPr>
                            <m:t>1,400,000,000</m:t>
                          </m:r>
                        </m:num>
                        <m:den>
                          <m:r>
                            <a:rPr lang="en-US" sz="1400" b="0" i="1">
                              <a:latin typeface="Cambria Math" panose="02040503050406030204" pitchFamily="18" charset="0"/>
                            </a:rPr>
                            <m:t>4,800,000,000</m:t>
                          </m:r>
                        </m:den>
                      </m:f>
                    </m:e>
                  </m:rad>
                </m:oMath>
              </a14:m>
              <a:r>
                <a:rPr lang="en-ID" sz="1200"/>
                <a:t> =</a:t>
              </a:r>
            </a:p>
          </xdr:txBody>
        </xdr:sp>
      </mc:Choice>
      <mc:Fallback xmlns="">
        <xdr:sp macro="" textlink="">
          <xdr:nvSpPr>
            <xdr:cNvPr id="4" name="TextBox 72">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D04D0E4-9BE8-40C8-A02B-825B917530AC}"/>
                </a:ext>
              </a:extLst>
            </xdr:cNvPr>
            <xdr:cNvSpPr txBox="1"/>
          </xdr:nvSpPr>
          <xdr:spPr>
            <a:xfrm>
              <a:off x="1203960" y="9532620"/>
              <a:ext cx="693420" cy="556260"/>
            </a:xfrm>
            <a:prstGeom prst="rect">
              <a:avLst/>
            </a:prstGeom>
            <a:noFill/>
          </xdr:spPr>
          <xdr:txBody>
            <a:bodyPr wrap="square" lIns="0" tIns="0" rIns="0" bIns="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b="0"/>
                <a:t>= </a:t>
              </a:r>
              <a:r>
                <a:rPr lang="en-US" sz="1400" b="0" i="0">
                  <a:latin typeface="Cambria Math" panose="02040503050406030204" pitchFamily="18" charset="0"/>
                </a:rPr>
                <a:t>1−√(16&amp;1,400,000,000/4,800,000,000)</a:t>
              </a:r>
              <a:r>
                <a:rPr lang="en-ID" sz="1200"/>
                <a:t> =</a:t>
              </a:r>
            </a:p>
          </xdr:txBody>
        </xdr:sp>
      </mc:Fallback>
    </mc:AlternateContent>
    <xdr:clientData/>
  </xdr:twoCellAnchor>
  <xdr:twoCellAnchor>
    <xdr:from>
      <xdr:col>0</xdr:col>
      <xdr:colOff>45720</xdr:colOff>
      <xdr:row>8</xdr:row>
      <xdr:rowOff>38100</xdr:rowOff>
    </xdr:from>
    <xdr:to>
      <xdr:col>2</xdr:col>
      <xdr:colOff>15240</xdr:colOff>
      <xdr:row>10</xdr:row>
      <xdr:rowOff>16858</xdr:rowOff>
    </xdr:to>
    <mc:AlternateContent xmlns:mc="http://schemas.openxmlformats.org/markup-compatibility/2006" xmlns:a14="http://schemas.microsoft.com/office/drawing/2010/main">
      <mc:Choice Requires="a14">
        <xdr:sp macro="" textlink="">
          <xdr:nvSpPr>
            <xdr:cNvPr id="5" name="TextBox 30">
              <a:extLst>
                <a:ext uri="{FF2B5EF4-FFF2-40B4-BE49-F238E27FC236}">
                  <a16:creationId xmlns:a16="http://schemas.microsoft.com/office/drawing/2014/main" id="{00000000-0008-0000-0400-000005000000}"/>
                </a:ext>
              </a:extLst>
            </xdr:cNvPr>
            <xdr:cNvSpPr txBox="1"/>
          </xdr:nvSpPr>
          <xdr:spPr>
            <a:xfrm>
              <a:off x="45720" y="1501140"/>
              <a:ext cx="1188720" cy="344518"/>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𝑛</m:t>
                        </m:r>
                      </m:sub>
                    </m:sSub>
                    <m:r>
                      <a:rPr lang="en-ID" sz="1200" i="1">
                        <a:latin typeface="Cambria Math" panose="02040503050406030204" pitchFamily="18" charset="0"/>
                      </a:rPr>
                      <m:t>=</m:t>
                    </m:r>
                    <m:r>
                      <a:rPr lang="en-US" sz="1200" b="0" i="1">
                        <a:latin typeface="Cambria Math" panose="02040503050406030204" pitchFamily="18" charset="0"/>
                      </a:rPr>
                      <m:t>𝑑</m:t>
                    </m:r>
                    <m:r>
                      <a:rPr lang="en-US" sz="1200" b="0" i="1">
                        <a:latin typeface="Cambria Math" panose="02040503050406030204" pitchFamily="18" charset="0"/>
                      </a:rPr>
                      <m:t>= </m:t>
                    </m:r>
                    <m:f>
                      <m:fPr>
                        <m:ctrlPr>
                          <a:rPr lang="en-US" sz="1200" b="0" i="1">
                            <a:latin typeface="Cambria Math" panose="02040503050406030204" pitchFamily="18" charset="0"/>
                          </a:rPr>
                        </m:ctrlPr>
                      </m:fPr>
                      <m:num>
                        <m:r>
                          <a:rPr lang="en-US" sz="1200" b="0" i="1">
                            <a:latin typeface="Cambria Math" panose="02040503050406030204" pitchFamily="18" charset="0"/>
                          </a:rPr>
                          <m:t>𝐼</m:t>
                        </m:r>
                        <m:r>
                          <a:rPr lang="en-US" sz="1200" b="0" i="1">
                            <a:latin typeface="Cambria Math" panose="02040503050406030204" pitchFamily="18" charset="0"/>
                          </a:rPr>
                          <m:t> −</m:t>
                        </m:r>
                        <m:r>
                          <a:rPr lang="en-US" sz="1200" b="0" i="1">
                            <a:latin typeface="Cambria Math" panose="02040503050406030204" pitchFamily="18" charset="0"/>
                          </a:rPr>
                          <m:t>𝐿</m:t>
                        </m:r>
                      </m:num>
                      <m:den>
                        <m:r>
                          <a:rPr lang="en-US" sz="1200" b="0" i="1">
                            <a:latin typeface="Cambria Math" panose="02040503050406030204" pitchFamily="18" charset="0"/>
                          </a:rPr>
                          <m:t>𝑁</m:t>
                        </m:r>
                      </m:den>
                    </m:f>
                  </m:oMath>
                </m:oMathPara>
              </a14:m>
              <a:endParaRPr lang="en-ID" sz="1200"/>
            </a:p>
          </xdr:txBody>
        </xdr:sp>
      </mc:Choice>
      <mc:Fallback xmlns="">
        <xdr:sp macro="" textlink="">
          <xdr:nvSpPr>
            <xdr:cNvPr id="5" name="TextBox 30">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xmlns:a14="http://schemas.microsoft.com/office/drawing/2010/main" id="{22F36F3C-561B-469D-9494-F4BF1A8827C2}"/>
                </a:ext>
              </a:extLst>
            </xdr:cNvPr>
            <xdr:cNvSpPr txBox="1"/>
          </xdr:nvSpPr>
          <xdr:spPr>
            <a:xfrm>
              <a:off x="45720" y="1501140"/>
              <a:ext cx="1188720" cy="344518"/>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𝑑=  (𝐼 −𝐿)/𝑁</a:t>
              </a:r>
              <a:endParaRPr lang="en-ID" sz="1200"/>
            </a:p>
          </xdr:txBody>
        </xdr:sp>
      </mc:Fallback>
    </mc:AlternateContent>
    <xdr:clientData/>
  </xdr:twoCellAnchor>
  <xdr:twoCellAnchor>
    <xdr:from>
      <xdr:col>0</xdr:col>
      <xdr:colOff>83820</xdr:colOff>
      <xdr:row>12</xdr:row>
      <xdr:rowOff>99060</xdr:rowOff>
    </xdr:from>
    <xdr:to>
      <xdr:col>1</xdr:col>
      <xdr:colOff>1082994</xdr:colOff>
      <xdr:row>14</xdr:row>
      <xdr:rowOff>83973</xdr:rowOff>
    </xdr:to>
    <mc:AlternateContent xmlns:mc="http://schemas.openxmlformats.org/markup-compatibility/2006" xmlns:a14="http://schemas.microsoft.com/office/drawing/2010/main">
      <mc:Choice Requires="a14">
        <xdr:sp macro="" textlink="">
          <xdr:nvSpPr>
            <xdr:cNvPr id="6" name="TextBox 31">
              <a:extLst>
                <a:ext uri="{FF2B5EF4-FFF2-40B4-BE49-F238E27FC236}">
                  <a16:creationId xmlns:a16="http://schemas.microsoft.com/office/drawing/2014/main" id="{00000000-0008-0000-0400-000006000000}"/>
                </a:ext>
              </a:extLst>
            </xdr:cNvPr>
            <xdr:cNvSpPr txBox="1"/>
          </xdr:nvSpPr>
          <xdr:spPr>
            <a:xfrm>
              <a:off x="83820" y="2293620"/>
              <a:ext cx="1136334" cy="350673"/>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𝐷</m:t>
                        </m:r>
                      </m:e>
                      <m:sub>
                        <m:r>
                          <a:rPr lang="en-US" sz="1200" b="0" i="1">
                            <a:latin typeface="Cambria Math" panose="02040503050406030204" pitchFamily="18" charset="0"/>
                          </a:rPr>
                          <m:t>𝑛</m:t>
                        </m:r>
                      </m:sub>
                    </m:sSub>
                    <m:r>
                      <a:rPr lang="en-ID" sz="1200" i="1">
                        <a:latin typeface="Cambria Math" panose="02040503050406030204" pitchFamily="18" charset="0"/>
                      </a:rPr>
                      <m:t>=</m:t>
                    </m:r>
                    <m:r>
                      <a:rPr lang="en-US" sz="1200" b="0" i="1">
                        <a:latin typeface="Cambria Math" panose="02040503050406030204" pitchFamily="18" charset="0"/>
                      </a:rPr>
                      <m:t>𝑛</m:t>
                    </m:r>
                    <m:r>
                      <a:rPr lang="en-US" sz="1200" b="0" i="1">
                        <a:latin typeface="Cambria Math" panose="02040503050406030204" pitchFamily="18" charset="0"/>
                      </a:rPr>
                      <m:t> </m:t>
                    </m:r>
                    <m:d>
                      <m:dPr>
                        <m:begChr m:val="["/>
                        <m:endChr m:val="]"/>
                        <m:ctrlPr>
                          <a:rPr lang="en-US" sz="1200" b="0" i="1">
                            <a:latin typeface="Cambria Math" panose="02040503050406030204" pitchFamily="18" charset="0"/>
                          </a:rPr>
                        </m:ctrlPr>
                      </m:dPr>
                      <m:e>
                        <m:f>
                          <m:fPr>
                            <m:ctrlPr>
                              <a:rPr lang="en-US" sz="1200" b="0" i="1">
                                <a:latin typeface="Cambria Math" panose="02040503050406030204" pitchFamily="18" charset="0"/>
                              </a:rPr>
                            </m:ctrlPr>
                          </m:fPr>
                          <m:num>
                            <m:r>
                              <a:rPr lang="en-US" sz="1200" b="0" i="1">
                                <a:latin typeface="Cambria Math" panose="02040503050406030204" pitchFamily="18" charset="0"/>
                              </a:rPr>
                              <m:t>𝐼</m:t>
                            </m:r>
                            <m:r>
                              <a:rPr lang="en-US" sz="1200" b="0" i="1">
                                <a:latin typeface="Cambria Math" panose="02040503050406030204" pitchFamily="18" charset="0"/>
                              </a:rPr>
                              <m:t> −</m:t>
                            </m:r>
                            <m:r>
                              <a:rPr lang="en-US" sz="1200" b="0" i="1">
                                <a:latin typeface="Cambria Math" panose="02040503050406030204" pitchFamily="18" charset="0"/>
                              </a:rPr>
                              <m:t>𝐿</m:t>
                            </m:r>
                          </m:num>
                          <m:den>
                            <m:r>
                              <a:rPr lang="en-US" sz="1200" b="0" i="1">
                                <a:latin typeface="Cambria Math" panose="02040503050406030204" pitchFamily="18" charset="0"/>
                              </a:rPr>
                              <m:t>𝑁</m:t>
                            </m:r>
                          </m:den>
                        </m:f>
                      </m:e>
                    </m:d>
                    <m:r>
                      <a:rPr lang="en-US" sz="1200" b="0" i="1">
                        <a:latin typeface="Cambria Math" panose="02040503050406030204" pitchFamily="18" charset="0"/>
                      </a:rPr>
                      <m:t>=</m:t>
                    </m:r>
                    <m:r>
                      <a:rPr lang="en-US" sz="1200" b="0" i="1">
                        <a:latin typeface="Cambria Math" panose="02040503050406030204" pitchFamily="18" charset="0"/>
                      </a:rPr>
                      <m:t>𝑛</m:t>
                    </m:r>
                    <m:r>
                      <a:rPr lang="en-US" sz="1200" b="0" i="1">
                        <a:latin typeface="Cambria Math" panose="02040503050406030204" pitchFamily="18" charset="0"/>
                      </a:rPr>
                      <m:t> ∗</m:t>
                    </m:r>
                    <m:r>
                      <a:rPr lang="en-US" sz="1200" b="0" i="1">
                        <a:latin typeface="Cambria Math" panose="02040503050406030204" pitchFamily="18" charset="0"/>
                      </a:rPr>
                      <m:t>𝑑</m:t>
                    </m:r>
                  </m:oMath>
                </m:oMathPara>
              </a14:m>
              <a:endParaRPr lang="en-ID" sz="1200"/>
            </a:p>
          </xdr:txBody>
        </xdr:sp>
      </mc:Choice>
      <mc:Fallback xmlns="">
        <xdr:sp macro="" textlink="">
          <xdr:nvSpPr>
            <xdr:cNvPr id="6" name="TextBox 31">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xmlns:a14="http://schemas.microsoft.com/office/drawing/2010/main" id="{6A4ECA80-A36F-4B66-BC82-A9CC1BEC38E6}"/>
                </a:ext>
              </a:extLst>
            </xdr:cNvPr>
            <xdr:cNvSpPr txBox="1"/>
          </xdr:nvSpPr>
          <xdr:spPr>
            <a:xfrm>
              <a:off x="83820" y="2293620"/>
              <a:ext cx="1136334" cy="350673"/>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𝐷</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𝑛 [(𝐼 −𝐿)/𝑁]=𝑛 ∗𝑑</a:t>
              </a:r>
              <a:endParaRPr lang="en-ID" sz="1200"/>
            </a:p>
          </xdr:txBody>
        </xdr:sp>
      </mc:Fallback>
    </mc:AlternateContent>
    <xdr:clientData/>
  </xdr:twoCellAnchor>
  <xdr:twoCellAnchor>
    <xdr:from>
      <xdr:col>0</xdr:col>
      <xdr:colOff>396240</xdr:colOff>
      <xdr:row>15</xdr:row>
      <xdr:rowOff>15240</xdr:rowOff>
    </xdr:from>
    <xdr:to>
      <xdr:col>2</xdr:col>
      <xdr:colOff>313374</xdr:colOff>
      <xdr:row>15</xdr:row>
      <xdr:rowOff>171758</xdr:rowOff>
    </xdr:to>
    <mc:AlternateContent xmlns:mc="http://schemas.openxmlformats.org/markup-compatibility/2006" xmlns:a14="http://schemas.microsoft.com/office/drawing/2010/main">
      <mc:Choice Requires="a14">
        <xdr:sp macro="" textlink="">
          <xdr:nvSpPr>
            <xdr:cNvPr id="7" name="TextBox 31">
              <a:extLst>
                <a:ext uri="{FF2B5EF4-FFF2-40B4-BE49-F238E27FC236}">
                  <a16:creationId xmlns:a16="http://schemas.microsoft.com/office/drawing/2014/main" id="{00000000-0008-0000-0400-000007000000}"/>
                </a:ext>
              </a:extLst>
            </xdr:cNvPr>
            <xdr:cNvSpPr txBox="1"/>
          </xdr:nvSpPr>
          <xdr:spPr>
            <a:xfrm>
              <a:off x="396240" y="2758440"/>
              <a:ext cx="1136334" cy="156518"/>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14:m>
                <m:oMath xmlns:m="http://schemas.openxmlformats.org/officeDocument/2006/math">
                  <m:r>
                    <a:rPr lang="en-US" sz="1000" b="0" i="1">
                      <a:latin typeface="Cambria Math" panose="02040503050406030204" pitchFamily="18" charset="0"/>
                    </a:rPr>
                    <m:t>𝑛</m:t>
                  </m:r>
                  <m:r>
                    <a:rPr lang="en-US" sz="1000" b="0" i="1">
                      <a:latin typeface="Cambria Math" panose="02040503050406030204" pitchFamily="18" charset="0"/>
                    </a:rPr>
                    <m:t> ∗</m:t>
                  </m:r>
                  <m:r>
                    <a:rPr lang="en-US" sz="1000" b="0" i="1">
                      <a:latin typeface="Cambria Math" panose="02040503050406030204" pitchFamily="18" charset="0"/>
                    </a:rPr>
                    <m:t>𝑅𝑝</m:t>
                  </m:r>
                  <m:r>
                    <a:rPr lang="en-US" sz="1000" b="0" i="1">
                      <a:latin typeface="Cambria Math" panose="02040503050406030204" pitchFamily="18" charset="0"/>
                    </a:rPr>
                    <m:t>  212,500,00</m:t>
                  </m:r>
                </m:oMath>
              </a14:m>
              <a:r>
                <a:rPr lang="en-ID" sz="1000"/>
                <a:t> =</a:t>
              </a:r>
            </a:p>
          </xdr:txBody>
        </xdr:sp>
      </mc:Choice>
      <mc:Fallback xmlns="">
        <xdr:sp macro="" textlink="">
          <xdr:nvSpPr>
            <xdr:cNvPr id="7" name="TextBox 31">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xmlns:a14="http://schemas.microsoft.com/office/drawing/2010/main" id="{6A4ECA80-A36F-4B66-BC82-A9CC1BEC38E6}"/>
                </a:ext>
              </a:extLst>
            </xdr:cNvPr>
            <xdr:cNvSpPr txBox="1"/>
          </xdr:nvSpPr>
          <xdr:spPr>
            <a:xfrm>
              <a:off x="396240" y="2758440"/>
              <a:ext cx="1136334" cy="156518"/>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b="0" i="0">
                  <a:latin typeface="Cambria Math" panose="02040503050406030204" pitchFamily="18" charset="0"/>
                </a:rPr>
                <a:t>𝑛 ∗𝑅𝑝  212,500,00</a:t>
              </a:r>
              <a:r>
                <a:rPr lang="en-ID" sz="1000"/>
                <a:t> =</a:t>
              </a:r>
            </a:p>
          </xdr:txBody>
        </xdr:sp>
      </mc:Fallback>
    </mc:AlternateContent>
    <xdr:clientData/>
  </xdr:twoCellAnchor>
  <xdr:twoCellAnchor>
    <xdr:from>
      <xdr:col>0</xdr:col>
      <xdr:colOff>0</xdr:colOff>
      <xdr:row>18</xdr:row>
      <xdr:rowOff>91440</xdr:rowOff>
    </xdr:from>
    <xdr:to>
      <xdr:col>2</xdr:col>
      <xdr:colOff>460424</xdr:colOff>
      <xdr:row>20</xdr:row>
      <xdr:rowOff>40703</xdr:rowOff>
    </xdr:to>
    <mc:AlternateContent xmlns:mc="http://schemas.openxmlformats.org/markup-compatibility/2006" xmlns:a14="http://schemas.microsoft.com/office/drawing/2010/main">
      <mc:Choice Requires="a14">
        <xdr:sp macro="" textlink="">
          <xdr:nvSpPr>
            <xdr:cNvPr id="8" name="TextBox 32">
              <a:extLst>
                <a:ext uri="{FF2B5EF4-FFF2-40B4-BE49-F238E27FC236}">
                  <a16:creationId xmlns:a16="http://schemas.microsoft.com/office/drawing/2014/main" id="{00000000-0008-0000-0400-000008000000}"/>
                </a:ext>
              </a:extLst>
            </xdr:cNvPr>
            <xdr:cNvSpPr txBox="1"/>
          </xdr:nvSpPr>
          <xdr:spPr>
            <a:xfrm>
              <a:off x="0" y="3383280"/>
              <a:ext cx="1679624" cy="315023"/>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𝑛</m:t>
                        </m:r>
                      </m:sub>
                    </m:sSub>
                    <m:r>
                      <a:rPr lang="en-ID" sz="1200" i="1">
                        <a:latin typeface="Cambria Math" panose="02040503050406030204" pitchFamily="18" charset="0"/>
                      </a:rPr>
                      <m:t>=</m:t>
                    </m:r>
                    <m:r>
                      <a:rPr lang="en-US" sz="1200" b="0" i="1">
                        <a:latin typeface="Cambria Math" panose="02040503050406030204" pitchFamily="18" charset="0"/>
                      </a:rPr>
                      <m:t>𝐼</m:t>
                    </m:r>
                    <m:r>
                      <a:rPr lang="en-US" sz="1200" b="0" i="1">
                        <a:latin typeface="Cambria Math" panose="02040503050406030204" pitchFamily="18" charset="0"/>
                      </a:rPr>
                      <m:t> − </m:t>
                    </m:r>
                    <m:f>
                      <m:fPr>
                        <m:ctrlPr>
                          <a:rPr lang="en-US" sz="1200" b="0" i="1">
                            <a:latin typeface="Cambria Math" panose="02040503050406030204" pitchFamily="18" charset="0"/>
                          </a:rPr>
                        </m:ctrlPr>
                      </m:fPr>
                      <m:num>
                        <m:r>
                          <a:rPr lang="en-US" sz="1200" b="0" i="1">
                            <a:latin typeface="Cambria Math" panose="02040503050406030204" pitchFamily="18" charset="0"/>
                          </a:rPr>
                          <m:t>𝑛</m:t>
                        </m:r>
                      </m:num>
                      <m:den>
                        <m:r>
                          <a:rPr lang="en-US" sz="1200" b="0" i="1">
                            <a:latin typeface="Cambria Math" panose="02040503050406030204" pitchFamily="18" charset="0"/>
                          </a:rPr>
                          <m:t>𝑁</m:t>
                        </m:r>
                      </m:den>
                    </m:f>
                    <m:r>
                      <a:rPr lang="en-US" sz="1200" b="0" i="1">
                        <a:latin typeface="Cambria Math" panose="02040503050406030204" pitchFamily="18" charset="0"/>
                      </a:rPr>
                      <m:t> </m:t>
                    </m:r>
                    <m:d>
                      <m:dPr>
                        <m:ctrlPr>
                          <a:rPr lang="en-US" sz="1200" b="0" i="1">
                            <a:latin typeface="Cambria Math" panose="02040503050406030204" pitchFamily="18" charset="0"/>
                          </a:rPr>
                        </m:ctrlPr>
                      </m:dPr>
                      <m:e>
                        <m:r>
                          <a:rPr lang="en-US" sz="1200" b="0" i="1">
                            <a:latin typeface="Cambria Math" panose="02040503050406030204" pitchFamily="18" charset="0"/>
                          </a:rPr>
                          <m:t>𝐼</m:t>
                        </m:r>
                        <m:r>
                          <a:rPr lang="en-US" sz="1200" b="0" i="1">
                            <a:latin typeface="Cambria Math" panose="02040503050406030204" pitchFamily="18" charset="0"/>
                          </a:rPr>
                          <m:t> −</m:t>
                        </m:r>
                        <m:r>
                          <a:rPr lang="en-US" sz="1200" b="0" i="1">
                            <a:latin typeface="Cambria Math" panose="02040503050406030204" pitchFamily="18" charset="0"/>
                          </a:rPr>
                          <m:t>𝐿</m:t>
                        </m:r>
                      </m:e>
                    </m:d>
                    <m:r>
                      <a:rPr lang="en-US" sz="1200" b="0" i="1">
                        <a:latin typeface="Cambria Math" panose="02040503050406030204" pitchFamily="18" charset="0"/>
                      </a:rPr>
                      <m:t>=</m:t>
                    </m:r>
                    <m:r>
                      <a:rPr lang="en-US" sz="1200" b="0" i="1">
                        <a:latin typeface="Cambria Math" panose="02040503050406030204" pitchFamily="18" charset="0"/>
                      </a:rPr>
                      <m:t>𝐼</m:t>
                    </m:r>
                    <m:r>
                      <a:rPr lang="en-US" sz="1200" b="0" i="1">
                        <a:latin typeface="Cambria Math" panose="02040503050406030204" pitchFamily="18" charset="0"/>
                      </a:rPr>
                      <m:t> − </m:t>
                    </m:r>
                    <m:sSub>
                      <m:sSubPr>
                        <m:ctrlPr>
                          <a:rPr lang="en-US" sz="1200" b="0" i="1">
                            <a:latin typeface="Cambria Math" panose="02040503050406030204" pitchFamily="18" charset="0"/>
                          </a:rPr>
                        </m:ctrlPr>
                      </m:sSubPr>
                      <m:e>
                        <m:r>
                          <a:rPr lang="en-US" sz="1200" b="0" i="1">
                            <a:latin typeface="Cambria Math" panose="02040503050406030204" pitchFamily="18" charset="0"/>
                          </a:rPr>
                          <m:t>𝐷</m:t>
                        </m:r>
                      </m:e>
                      <m:sub>
                        <m:r>
                          <a:rPr lang="en-US" sz="1200" b="0" i="1">
                            <a:latin typeface="Cambria Math" panose="02040503050406030204" pitchFamily="18" charset="0"/>
                          </a:rPr>
                          <m:t>𝑛</m:t>
                        </m:r>
                      </m:sub>
                    </m:sSub>
                  </m:oMath>
                </m:oMathPara>
              </a14:m>
              <a:endParaRPr lang="en-ID" sz="1200"/>
            </a:p>
          </xdr:txBody>
        </xdr:sp>
      </mc:Choice>
      <mc:Fallback xmlns="">
        <xdr:sp macro="" textlink="">
          <xdr:nvSpPr>
            <xdr:cNvPr id="8" name="TextBox 32">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xmlns:a14="http://schemas.microsoft.com/office/drawing/2010/main" id="{A12E2D58-70BC-4C5B-91EF-2A7871927476}"/>
                </a:ext>
              </a:extLst>
            </xdr:cNvPr>
            <xdr:cNvSpPr txBox="1"/>
          </xdr:nvSpPr>
          <xdr:spPr>
            <a:xfrm>
              <a:off x="0" y="3383280"/>
              <a:ext cx="1679624" cy="315023"/>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 −  𝑛/𝑁  (𝐼 −𝐿)=𝐼 − 𝐷_𝑛</a:t>
              </a:r>
              <a:endParaRPr lang="en-ID" sz="1200"/>
            </a:p>
          </xdr:txBody>
        </xdr:sp>
      </mc:Fallback>
    </mc:AlternateContent>
    <xdr:clientData/>
  </xdr:twoCellAnchor>
  <xdr:twoCellAnchor>
    <xdr:from>
      <xdr:col>0</xdr:col>
      <xdr:colOff>0</xdr:colOff>
      <xdr:row>20</xdr:row>
      <xdr:rowOff>68580</xdr:rowOff>
    </xdr:from>
    <xdr:to>
      <xdr:col>3</xdr:col>
      <xdr:colOff>106680</xdr:colOff>
      <xdr:row>22</xdr:row>
      <xdr:rowOff>62919</xdr:rowOff>
    </xdr:to>
    <mc:AlternateContent xmlns:mc="http://schemas.openxmlformats.org/markup-compatibility/2006" xmlns:a14="http://schemas.microsoft.com/office/drawing/2010/main">
      <mc:Choice Requires="a14">
        <xdr:sp macro="" textlink="">
          <xdr:nvSpPr>
            <xdr:cNvPr id="9" name="TextBox 19">
              <a:extLst>
                <a:ext uri="{FF2B5EF4-FFF2-40B4-BE49-F238E27FC236}">
                  <a16:creationId xmlns:a16="http://schemas.microsoft.com/office/drawing/2014/main" id="{00000000-0008-0000-0400-000009000000}"/>
                </a:ext>
              </a:extLst>
            </xdr:cNvPr>
            <xdr:cNvSpPr txBox="1"/>
          </xdr:nvSpPr>
          <xdr:spPr>
            <a:xfrm>
              <a:off x="0" y="3726180"/>
              <a:ext cx="1935480" cy="360099"/>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050" i="1">
                            <a:latin typeface="Cambria Math" panose="02040503050406030204" pitchFamily="18" charset="0"/>
                          </a:rPr>
                        </m:ctrlPr>
                      </m:sSubPr>
                      <m:e>
                        <m:r>
                          <a:rPr lang="en-US" sz="1050" b="0" i="1">
                            <a:latin typeface="Cambria Math" panose="02040503050406030204" pitchFamily="18" charset="0"/>
                          </a:rPr>
                          <m:t>𝐵</m:t>
                        </m:r>
                      </m:e>
                      <m:sub>
                        <m:r>
                          <a:rPr lang="en-US" sz="1050" b="0" i="1">
                            <a:latin typeface="Cambria Math" panose="02040503050406030204" pitchFamily="18" charset="0"/>
                          </a:rPr>
                          <m:t>4</m:t>
                        </m:r>
                      </m:sub>
                    </m:sSub>
                    <m:r>
                      <a:rPr lang="en-ID" sz="1050" i="1">
                        <a:latin typeface="Cambria Math" panose="02040503050406030204" pitchFamily="18" charset="0"/>
                      </a:rPr>
                      <m:t>=</m:t>
                    </m:r>
                    <m:r>
                      <a:rPr lang="en-US" sz="1050" b="0" i="1">
                        <a:latin typeface="Cambria Math" panose="02040503050406030204" pitchFamily="18" charset="0"/>
                      </a:rPr>
                      <m:t>𝐼</m:t>
                    </m:r>
                    <m:r>
                      <a:rPr lang="en-US" sz="1050" b="0" i="1">
                        <a:latin typeface="Cambria Math" panose="02040503050406030204" pitchFamily="18" charset="0"/>
                      </a:rPr>
                      <m:t> − </m:t>
                    </m:r>
                    <m:sSub>
                      <m:sSubPr>
                        <m:ctrlPr>
                          <a:rPr lang="en-US" sz="1050" b="0" i="1">
                            <a:latin typeface="Cambria Math" panose="02040503050406030204" pitchFamily="18" charset="0"/>
                          </a:rPr>
                        </m:ctrlPr>
                      </m:sSubPr>
                      <m:e>
                        <m:r>
                          <a:rPr lang="en-US" sz="1050" b="0" i="1">
                            <a:latin typeface="Cambria Math" panose="02040503050406030204" pitchFamily="18" charset="0"/>
                          </a:rPr>
                          <m:t>𝐷</m:t>
                        </m:r>
                      </m:e>
                      <m:sub>
                        <m:r>
                          <a:rPr lang="en-US" sz="1050" b="0" i="1">
                            <a:latin typeface="Cambria Math" panose="02040503050406030204" pitchFamily="18" charset="0"/>
                          </a:rPr>
                          <m:t>4</m:t>
                        </m:r>
                      </m:sub>
                    </m:sSub>
                    <m:r>
                      <a:rPr lang="en-US" sz="1050" b="0" i="1">
                        <a:latin typeface="Cambria Math" panose="02040503050406030204" pitchFamily="18" charset="0"/>
                      </a:rPr>
                      <m:t>=4,800,00,000−850,000,000=</m:t>
                    </m:r>
                  </m:oMath>
                </m:oMathPara>
              </a14:m>
              <a:endParaRPr lang="en-US" sz="1050" b="0"/>
            </a:p>
            <a:p>
              <a:endParaRPr lang="en-ID" sz="1200"/>
            </a:p>
          </xdr:txBody>
        </xdr:sp>
      </mc:Choice>
      <mc:Fallback xmlns="">
        <xdr:sp macro="" textlink="">
          <xdr:nvSpPr>
            <xdr:cNvPr id="9" name="TextBox 19">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xmlns:a14="http://schemas.microsoft.com/office/drawing/2010/main" id="{54375A48-05F1-4EFD-A350-ECC83E7BC526}"/>
                </a:ext>
              </a:extLst>
            </xdr:cNvPr>
            <xdr:cNvSpPr txBox="1"/>
          </xdr:nvSpPr>
          <xdr:spPr>
            <a:xfrm>
              <a:off x="0" y="3726180"/>
              <a:ext cx="1935480" cy="360099"/>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050" b="0" i="0">
                  <a:latin typeface="Cambria Math" panose="02040503050406030204" pitchFamily="18" charset="0"/>
                </a:rPr>
                <a:t>𝐵</a:t>
              </a:r>
              <a:r>
                <a:rPr lang="en-ID" sz="1050" b="0" i="0">
                  <a:latin typeface="Cambria Math" panose="02040503050406030204" pitchFamily="18" charset="0"/>
                </a:rPr>
                <a:t>_</a:t>
              </a:r>
              <a:r>
                <a:rPr lang="en-US" sz="1050" b="0" i="0">
                  <a:latin typeface="Cambria Math" panose="02040503050406030204" pitchFamily="18" charset="0"/>
                </a:rPr>
                <a:t>4</a:t>
              </a:r>
              <a:r>
                <a:rPr lang="en-ID" sz="1050" i="0">
                  <a:latin typeface="Cambria Math" panose="02040503050406030204" pitchFamily="18" charset="0"/>
                </a:rPr>
                <a:t>=</a:t>
              </a:r>
              <a:r>
                <a:rPr lang="en-US" sz="1050" b="0" i="0">
                  <a:latin typeface="Cambria Math" panose="02040503050406030204" pitchFamily="18" charset="0"/>
                </a:rPr>
                <a:t>𝐼 − 𝐷_4=4,800,00,000−850,000,000=</a:t>
              </a:r>
              <a:endParaRPr lang="en-US" sz="1050" b="0"/>
            </a:p>
            <a:p>
              <a:endParaRPr lang="en-ID" sz="1200"/>
            </a:p>
          </xdr:txBody>
        </xdr:sp>
      </mc:Fallback>
    </mc:AlternateContent>
    <xdr:clientData/>
  </xdr:twoCellAnchor>
  <xdr:twoCellAnchor>
    <xdr:from>
      <xdr:col>0</xdr:col>
      <xdr:colOff>91440</xdr:colOff>
      <xdr:row>28</xdr:row>
      <xdr:rowOff>53340</xdr:rowOff>
    </xdr:from>
    <xdr:to>
      <xdr:col>2</xdr:col>
      <xdr:colOff>137160</xdr:colOff>
      <xdr:row>29</xdr:row>
      <xdr:rowOff>143227</xdr:rowOff>
    </xdr:to>
    <mc:AlternateContent xmlns:mc="http://schemas.openxmlformats.org/markup-compatibility/2006" xmlns:a14="http://schemas.microsoft.com/office/drawing/2010/main">
      <mc:Choice Requires="a14">
        <xdr:sp macro="" textlink="">
          <xdr:nvSpPr>
            <xdr:cNvPr id="10" name="TextBox 72">
              <a:extLst>
                <a:ext uri="{FF2B5EF4-FFF2-40B4-BE49-F238E27FC236}">
                  <a16:creationId xmlns:a16="http://schemas.microsoft.com/office/drawing/2014/main" id="{00000000-0008-0000-0400-00000A000000}"/>
                </a:ext>
              </a:extLst>
            </xdr:cNvPr>
            <xdr:cNvSpPr txBox="1"/>
          </xdr:nvSpPr>
          <xdr:spPr>
            <a:xfrm>
              <a:off x="91440" y="5173980"/>
              <a:ext cx="1264920" cy="27276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14:m>
                <m:oMath xmlns:m="http://schemas.openxmlformats.org/officeDocument/2006/math">
                  <m:r>
                    <a:rPr lang="en-US" sz="1200" b="0" i="1">
                      <a:latin typeface="Cambria Math" panose="02040503050406030204" pitchFamily="18" charset="0"/>
                    </a:rPr>
                    <m:t>𝑆</m:t>
                  </m:r>
                  <m:r>
                    <a:rPr lang="en-ID" sz="1200" i="1">
                      <a:latin typeface="Cambria Math" panose="02040503050406030204" pitchFamily="18" charset="0"/>
                    </a:rPr>
                    <m:t>=</m:t>
                  </m:r>
                  <m:f>
                    <m:fPr>
                      <m:ctrlPr>
                        <a:rPr lang="en-US" sz="1200" b="0" i="1">
                          <a:latin typeface="Cambria Math" panose="02040503050406030204" pitchFamily="18" charset="0"/>
                        </a:rPr>
                      </m:ctrlPr>
                    </m:fPr>
                    <m:num>
                      <m:r>
                        <a:rPr lang="en-US" sz="1200" b="0" i="1">
                          <a:latin typeface="Cambria Math" panose="02040503050406030204" pitchFamily="18" charset="0"/>
                        </a:rPr>
                        <m:t>𝑁</m:t>
                      </m:r>
                      <m:r>
                        <a:rPr lang="en-US" sz="1200" b="0" i="1">
                          <a:latin typeface="Cambria Math" panose="02040503050406030204" pitchFamily="18" charset="0"/>
                        </a:rPr>
                        <m:t> (</m:t>
                      </m:r>
                      <m:r>
                        <a:rPr lang="en-US" sz="1200" b="0" i="1">
                          <a:latin typeface="Cambria Math" panose="02040503050406030204" pitchFamily="18" charset="0"/>
                        </a:rPr>
                        <m:t>𝑁</m:t>
                      </m:r>
                      <m:r>
                        <a:rPr lang="en-US" sz="1200" b="0" i="1">
                          <a:latin typeface="Cambria Math" panose="02040503050406030204" pitchFamily="18" charset="0"/>
                        </a:rPr>
                        <m:t>+1)</m:t>
                      </m:r>
                    </m:num>
                    <m:den>
                      <m:r>
                        <a:rPr lang="en-US" sz="1200" b="0" i="1">
                          <a:latin typeface="Cambria Math" panose="02040503050406030204" pitchFamily="18" charset="0"/>
                        </a:rPr>
                        <m:t>2</m:t>
                      </m:r>
                    </m:den>
                  </m:f>
                </m:oMath>
              </a14:m>
              <a:r>
                <a:rPr lang="en-ID" sz="1600"/>
                <a:t> </a:t>
              </a:r>
              <a14:m>
                <m:oMath xmlns:m="http://schemas.openxmlformats.org/officeDocument/2006/math">
                  <m:r>
                    <a:rPr lang="en-ID" sz="1200" i="1" kern="1200">
                      <a:solidFill>
                        <a:schemeClr val="tx1"/>
                      </a:solidFill>
                      <a:effectLst/>
                      <a:latin typeface="Cambria Math" panose="02040503050406030204" pitchFamily="18" charset="0"/>
                      <a:ea typeface="+mn-ea"/>
                      <a:cs typeface="+mn-cs"/>
                    </a:rPr>
                    <m:t>=</m:t>
                  </m:r>
                  <m:f>
                    <m:fPr>
                      <m:ctrlPr>
                        <a:rPr lang="en-US" sz="1200" b="0" i="1" kern="1200">
                          <a:solidFill>
                            <a:schemeClr val="tx1"/>
                          </a:solidFill>
                          <a:effectLst/>
                          <a:latin typeface="Cambria Math" panose="02040503050406030204" pitchFamily="18" charset="0"/>
                          <a:ea typeface="+mn-ea"/>
                          <a:cs typeface="+mn-cs"/>
                        </a:rPr>
                      </m:ctrlPr>
                    </m:fPr>
                    <m:num>
                      <m:r>
                        <a:rPr lang="en-US" sz="1200" b="0" i="1" kern="1200">
                          <a:solidFill>
                            <a:schemeClr val="tx1"/>
                          </a:solidFill>
                          <a:effectLst/>
                          <a:latin typeface="Cambria Math" panose="02040503050406030204" pitchFamily="18" charset="0"/>
                          <a:ea typeface="+mn-ea"/>
                          <a:cs typeface="+mn-cs"/>
                        </a:rPr>
                        <m:t>16 (16+1)</m:t>
                      </m:r>
                    </m:num>
                    <m:den>
                      <m:r>
                        <a:rPr lang="en-US" sz="1200" b="0" i="1" kern="1200">
                          <a:solidFill>
                            <a:schemeClr val="tx1"/>
                          </a:solidFill>
                          <a:effectLst/>
                          <a:latin typeface="Cambria Math" panose="02040503050406030204" pitchFamily="18" charset="0"/>
                          <a:ea typeface="+mn-ea"/>
                          <a:cs typeface="+mn-cs"/>
                        </a:rPr>
                        <m:t>2</m:t>
                      </m:r>
                    </m:den>
                  </m:f>
                </m:oMath>
              </a14:m>
              <a:endParaRPr lang="en-ID" sz="1200"/>
            </a:p>
          </xdr:txBody>
        </xdr:sp>
      </mc:Choice>
      <mc:Fallback xmlns="">
        <xdr:sp macro="" textlink="">
          <xdr:nvSpPr>
            <xdr:cNvPr id="10" name="TextBox 72">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xmlns:a14="http://schemas.microsoft.com/office/drawing/2010/main" id="{2D04D0E4-9BE8-40C8-A02B-825B917530AC}"/>
                </a:ext>
              </a:extLst>
            </xdr:cNvPr>
            <xdr:cNvSpPr txBox="1"/>
          </xdr:nvSpPr>
          <xdr:spPr>
            <a:xfrm>
              <a:off x="91440" y="5173980"/>
              <a:ext cx="1264920" cy="272767"/>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b="0" i="0">
                  <a:latin typeface="Cambria Math" panose="02040503050406030204" pitchFamily="18" charset="0"/>
                </a:rPr>
                <a:t>𝑆</a:t>
              </a:r>
              <a:r>
                <a:rPr lang="en-ID" sz="1200" i="0">
                  <a:latin typeface="Cambria Math" panose="02040503050406030204" pitchFamily="18" charset="0"/>
                </a:rPr>
                <a:t>=</a:t>
              </a:r>
              <a:r>
                <a:rPr lang="en-US" sz="1200" b="0" i="0">
                  <a:latin typeface="Cambria Math" panose="02040503050406030204" pitchFamily="18" charset="0"/>
                </a:rPr>
                <a:t>(𝑁 (𝑁+1))/2</a:t>
              </a:r>
              <a:r>
                <a:rPr lang="en-ID" sz="1600"/>
                <a:t> </a:t>
              </a:r>
              <a:r>
                <a:rPr lang="en-ID" sz="1200" i="0" kern="1200">
                  <a:solidFill>
                    <a:schemeClr val="tx1"/>
                  </a:solidFill>
                  <a:effectLst/>
                  <a:latin typeface="Cambria Math" panose="02040503050406030204" pitchFamily="18" charset="0"/>
                  <a:ea typeface="+mn-ea"/>
                  <a:cs typeface="+mn-cs"/>
                </a:rPr>
                <a:t>=</a:t>
              </a:r>
              <a:r>
                <a:rPr lang="en-US" sz="1200" b="0" i="0" kern="1200">
                  <a:solidFill>
                    <a:schemeClr val="tx1"/>
                  </a:solidFill>
                  <a:effectLst/>
                  <a:latin typeface="Cambria Math" panose="02040503050406030204" pitchFamily="18" charset="0"/>
                  <a:ea typeface="+mn-ea"/>
                  <a:cs typeface="+mn-cs"/>
                </a:rPr>
                <a:t>(16 (16+1))/2</a:t>
              </a:r>
              <a:endParaRPr lang="en-ID" sz="1200"/>
            </a:p>
          </xdr:txBody>
        </xdr:sp>
      </mc:Fallback>
    </mc:AlternateContent>
    <xdr:clientData/>
  </xdr:twoCellAnchor>
  <xdr:twoCellAnchor>
    <xdr:from>
      <xdr:col>0</xdr:col>
      <xdr:colOff>91440</xdr:colOff>
      <xdr:row>32</xdr:row>
      <xdr:rowOff>0</xdr:rowOff>
    </xdr:from>
    <xdr:to>
      <xdr:col>2</xdr:col>
      <xdr:colOff>175260</xdr:colOff>
      <xdr:row>33</xdr:row>
      <xdr:rowOff>162920</xdr:rowOff>
    </xdr:to>
    <mc:AlternateContent xmlns:mc="http://schemas.openxmlformats.org/markup-compatibility/2006" xmlns:a14="http://schemas.microsoft.com/office/drawing/2010/main">
      <mc:Choice Requires="a14">
        <xdr:sp macro="" textlink="">
          <xdr:nvSpPr>
            <xdr:cNvPr id="11" name="TextBox 13">
              <a:extLst>
                <a:ext uri="{FF2B5EF4-FFF2-40B4-BE49-F238E27FC236}">
                  <a16:creationId xmlns:a16="http://schemas.microsoft.com/office/drawing/2014/main" id="{00000000-0008-0000-0400-00000B000000}"/>
                </a:ext>
              </a:extLst>
            </xdr:cNvPr>
            <xdr:cNvSpPr txBox="1"/>
          </xdr:nvSpPr>
          <xdr:spPr>
            <a:xfrm>
              <a:off x="91440" y="5852160"/>
              <a:ext cx="1303020" cy="34580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𝑛</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a:rPr lang="en-US" sz="1200" b="0" i="1">
                            <a:latin typeface="Cambria Math" panose="02040503050406030204" pitchFamily="18" charset="0"/>
                          </a:rPr>
                          <m:t>𝑁</m:t>
                        </m:r>
                      </m:num>
                      <m:den>
                        <m:r>
                          <a:rPr lang="en-US" sz="1200" b="0" i="1">
                            <a:latin typeface="Cambria Math" panose="02040503050406030204" pitchFamily="18" charset="0"/>
                          </a:rPr>
                          <m:t>𝑆</m:t>
                        </m:r>
                      </m:den>
                    </m:f>
                    <m:r>
                      <a:rPr lang="en-US" sz="1200" b="0" i="1">
                        <a:latin typeface="Cambria Math" panose="02040503050406030204" pitchFamily="18" charset="0"/>
                      </a:rPr>
                      <m:t> (</m:t>
                    </m:r>
                    <m:r>
                      <a:rPr lang="en-US" sz="1200" b="0" i="1">
                        <a:latin typeface="Cambria Math" panose="02040503050406030204" pitchFamily="18" charset="0"/>
                      </a:rPr>
                      <m:t>𝐼</m:t>
                    </m:r>
                    <m:r>
                      <a:rPr lang="en-US" sz="1200" b="0" i="1">
                        <a:latin typeface="Cambria Math" panose="02040503050406030204" pitchFamily="18" charset="0"/>
                      </a:rPr>
                      <m:t>−</m:t>
                    </m:r>
                    <m:r>
                      <a:rPr lang="en-US" sz="1200" b="0" i="1">
                        <a:latin typeface="Cambria Math" panose="02040503050406030204" pitchFamily="18" charset="0"/>
                      </a:rPr>
                      <m:t>𝐿</m:t>
                    </m:r>
                    <m:r>
                      <a:rPr lang="en-US" sz="1200" b="0" i="1">
                        <a:latin typeface="Cambria Math" panose="02040503050406030204" pitchFamily="18" charset="0"/>
                      </a:rPr>
                      <m:t>)</m:t>
                    </m:r>
                  </m:oMath>
                </m:oMathPara>
              </a14:m>
              <a:endParaRPr lang="en-ID" sz="1200"/>
            </a:p>
          </xdr:txBody>
        </xdr:sp>
      </mc:Choice>
      <mc:Fallback xmlns="">
        <xdr:sp macro="" textlink="">
          <xdr:nvSpPr>
            <xdr:cNvPr id="11" name="TextBox 13">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xmlns:a14="http://schemas.microsoft.com/office/drawing/2010/main" id="{275900F6-1EFA-44BE-803B-C2048BFF7B93}"/>
                </a:ext>
              </a:extLst>
            </xdr:cNvPr>
            <xdr:cNvSpPr txBox="1"/>
          </xdr:nvSpPr>
          <xdr:spPr>
            <a:xfrm>
              <a:off x="91440" y="5852160"/>
              <a:ext cx="1303020" cy="34580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  𝑁/𝑆  (𝐼−𝐿)</a:t>
              </a:r>
              <a:endParaRPr lang="en-ID" sz="1200"/>
            </a:p>
          </xdr:txBody>
        </xdr:sp>
      </mc:Fallback>
    </mc:AlternateContent>
    <xdr:clientData/>
  </xdr:twoCellAnchor>
  <xdr:twoCellAnchor>
    <xdr:from>
      <xdr:col>0</xdr:col>
      <xdr:colOff>0</xdr:colOff>
      <xdr:row>34</xdr:row>
      <xdr:rowOff>0</xdr:rowOff>
    </xdr:from>
    <xdr:to>
      <xdr:col>3</xdr:col>
      <xdr:colOff>449580</xdr:colOff>
      <xdr:row>35</xdr:row>
      <xdr:rowOff>120665</xdr:rowOff>
    </xdr:to>
    <mc:AlternateContent xmlns:mc="http://schemas.openxmlformats.org/markup-compatibility/2006" xmlns:a14="http://schemas.microsoft.com/office/drawing/2010/main">
      <mc:Choice Requires="a14">
        <xdr:sp macro="" textlink="">
          <xdr:nvSpPr>
            <xdr:cNvPr id="12" name="TextBox 13">
              <a:extLst>
                <a:ext uri="{FF2B5EF4-FFF2-40B4-BE49-F238E27FC236}">
                  <a16:creationId xmlns:a16="http://schemas.microsoft.com/office/drawing/2014/main" id="{00000000-0008-0000-0400-00000C000000}"/>
                </a:ext>
              </a:extLst>
            </xdr:cNvPr>
            <xdr:cNvSpPr txBox="1"/>
          </xdr:nvSpPr>
          <xdr:spPr>
            <a:xfrm>
              <a:off x="0" y="6217920"/>
              <a:ext cx="2278380" cy="30354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050" i="1">
                            <a:latin typeface="Cambria Math" panose="02040503050406030204" pitchFamily="18" charset="0"/>
                          </a:rPr>
                        </m:ctrlPr>
                      </m:sSubPr>
                      <m:e>
                        <m:r>
                          <a:rPr lang="en-US" sz="1050" b="0" i="1">
                            <a:latin typeface="Cambria Math" panose="02040503050406030204" pitchFamily="18" charset="0"/>
                          </a:rPr>
                          <m:t>𝑑</m:t>
                        </m:r>
                      </m:e>
                      <m:sub>
                        <m:r>
                          <a:rPr lang="en-US" sz="1050" b="0" i="1">
                            <a:latin typeface="Cambria Math" panose="02040503050406030204" pitchFamily="18" charset="0"/>
                          </a:rPr>
                          <m:t>1</m:t>
                        </m:r>
                      </m:sub>
                    </m:sSub>
                    <m:r>
                      <a:rPr lang="en-ID" sz="1050" i="1">
                        <a:latin typeface="Cambria Math" panose="02040503050406030204" pitchFamily="18" charset="0"/>
                      </a:rPr>
                      <m:t>=</m:t>
                    </m:r>
                    <m:r>
                      <a:rPr lang="en-US" sz="1050" b="0" i="1">
                        <a:latin typeface="Cambria Math" panose="02040503050406030204" pitchFamily="18" charset="0"/>
                      </a:rPr>
                      <m:t> </m:t>
                    </m:r>
                    <m:f>
                      <m:fPr>
                        <m:ctrlPr>
                          <a:rPr lang="en-US" sz="1050" b="0" i="1">
                            <a:latin typeface="Cambria Math" panose="02040503050406030204" pitchFamily="18" charset="0"/>
                          </a:rPr>
                        </m:ctrlPr>
                      </m:fPr>
                      <m:num>
                        <m:r>
                          <a:rPr lang="en-US" sz="1050" b="0" i="1">
                            <a:latin typeface="Cambria Math" panose="02040503050406030204" pitchFamily="18" charset="0"/>
                          </a:rPr>
                          <m:t>16</m:t>
                        </m:r>
                      </m:num>
                      <m:den>
                        <m:r>
                          <a:rPr lang="en-US" sz="1050" b="0" i="1">
                            <a:latin typeface="Cambria Math" panose="02040503050406030204" pitchFamily="18" charset="0"/>
                          </a:rPr>
                          <m:t>136</m:t>
                        </m:r>
                      </m:den>
                    </m:f>
                    <m:r>
                      <a:rPr lang="en-US" sz="1050" b="0" i="1">
                        <a:latin typeface="Cambria Math" panose="02040503050406030204" pitchFamily="18" charset="0"/>
                      </a:rPr>
                      <m:t> (4,800,000,000−1,400,000,000)</m:t>
                    </m:r>
                  </m:oMath>
                </m:oMathPara>
              </a14:m>
              <a:endParaRPr lang="en-ID" sz="1050"/>
            </a:p>
          </xdr:txBody>
        </xdr:sp>
      </mc:Choice>
      <mc:Fallback xmlns="">
        <xdr:sp macro="" textlink="">
          <xdr:nvSpPr>
            <xdr:cNvPr id="12" name="TextBox 13">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xmlns:a14="http://schemas.microsoft.com/office/drawing/2010/main" id="{275900F6-1EFA-44BE-803B-C2048BFF7B93}"/>
                </a:ext>
              </a:extLst>
            </xdr:cNvPr>
            <xdr:cNvSpPr txBox="1"/>
          </xdr:nvSpPr>
          <xdr:spPr>
            <a:xfrm>
              <a:off x="0" y="6217920"/>
              <a:ext cx="2278380" cy="30354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050" b="0" i="0">
                  <a:latin typeface="Cambria Math" panose="02040503050406030204" pitchFamily="18" charset="0"/>
                </a:rPr>
                <a:t>𝑑</a:t>
              </a:r>
              <a:r>
                <a:rPr lang="en-ID" sz="1050" b="0" i="0">
                  <a:latin typeface="Cambria Math" panose="02040503050406030204" pitchFamily="18" charset="0"/>
                </a:rPr>
                <a:t>_</a:t>
              </a:r>
              <a:r>
                <a:rPr lang="en-US" sz="1050" b="0" i="0">
                  <a:latin typeface="Cambria Math" panose="02040503050406030204" pitchFamily="18" charset="0"/>
                </a:rPr>
                <a:t>1</a:t>
              </a:r>
              <a:r>
                <a:rPr lang="en-ID" sz="1050" i="0">
                  <a:latin typeface="Cambria Math" panose="02040503050406030204" pitchFamily="18" charset="0"/>
                </a:rPr>
                <a:t>=</a:t>
              </a:r>
              <a:r>
                <a:rPr lang="en-US" sz="1050" b="0" i="0">
                  <a:latin typeface="Cambria Math" panose="02040503050406030204" pitchFamily="18" charset="0"/>
                </a:rPr>
                <a:t>  16/136  (4,800,000,000−1,400,000,000)</a:t>
              </a:r>
              <a:endParaRPr lang="en-ID" sz="1050"/>
            </a:p>
          </xdr:txBody>
        </xdr:sp>
      </mc:Fallback>
    </mc:AlternateContent>
    <xdr:clientData/>
  </xdr:twoCellAnchor>
  <xdr:twoCellAnchor>
    <xdr:from>
      <xdr:col>0</xdr:col>
      <xdr:colOff>0</xdr:colOff>
      <xdr:row>42</xdr:row>
      <xdr:rowOff>0</xdr:rowOff>
    </xdr:from>
    <xdr:to>
      <xdr:col>2</xdr:col>
      <xdr:colOff>861060</xdr:colOff>
      <xdr:row>44</xdr:row>
      <xdr:rowOff>18704</xdr:rowOff>
    </xdr:to>
    <mc:AlternateContent xmlns:mc="http://schemas.openxmlformats.org/markup-compatibility/2006" xmlns:a14="http://schemas.microsoft.com/office/drawing/2010/main">
      <mc:Choice Requires="a14">
        <xdr:sp macro="" textlink="">
          <xdr:nvSpPr>
            <xdr:cNvPr id="13" name="TextBox 29">
              <a:extLst>
                <a:ext uri="{FF2B5EF4-FFF2-40B4-BE49-F238E27FC236}">
                  <a16:creationId xmlns:a16="http://schemas.microsoft.com/office/drawing/2014/main" id="{00000000-0008-0000-0400-00000D000000}"/>
                </a:ext>
              </a:extLst>
            </xdr:cNvPr>
            <xdr:cNvSpPr txBox="1"/>
          </xdr:nvSpPr>
          <xdr:spPr>
            <a:xfrm>
              <a:off x="0" y="7680960"/>
              <a:ext cx="1828800" cy="38446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𝑛</m:t>
                        </m:r>
                      </m:sub>
                    </m:sSub>
                    <m:r>
                      <a:rPr lang="en-ID" sz="1200" i="1">
                        <a:latin typeface="Cambria Math" panose="02040503050406030204" pitchFamily="18" charset="0"/>
                      </a:rPr>
                      <m:t>=</m:t>
                    </m:r>
                    <m:sSub>
                      <m:sSubPr>
                        <m:ctrlPr>
                          <a:rPr lang="en-ID" sz="1200" i="1">
                            <a:latin typeface="Cambria Math" panose="02040503050406030204" pitchFamily="18" charset="0"/>
                          </a:rPr>
                        </m:ctrlPr>
                      </m:sSubPr>
                      <m:e>
                        <m:r>
                          <a:rPr lang="en-US" sz="1200" b="0" i="1">
                            <a:latin typeface="Cambria Math" panose="02040503050406030204" pitchFamily="18" charset="0"/>
                          </a:rPr>
                          <m:t>𝐼</m:t>
                        </m:r>
                      </m:e>
                      <m:sub>
                        <m:r>
                          <a:rPr lang="en-US" sz="1200" b="0" i="1">
                            <a:latin typeface="Cambria Math" panose="02040503050406030204" pitchFamily="18" charset="0"/>
                          </a:rPr>
                          <m:t>𝑛</m:t>
                        </m:r>
                        <m:r>
                          <a:rPr lang="en-US" sz="1200" b="0" i="1">
                            <a:latin typeface="Cambria Math" panose="02040503050406030204" pitchFamily="18" charset="0"/>
                          </a:rPr>
                          <m:t>−1</m:t>
                        </m:r>
                      </m:sub>
                    </m:sSub>
                    <m:r>
                      <a:rPr lang="en-US" sz="1200" b="0" i="1">
                        <a:latin typeface="Cambria Math" panose="02040503050406030204" pitchFamily="18" charset="0"/>
                      </a:rPr>
                      <m:t> − </m:t>
                    </m:r>
                    <m:f>
                      <m:fPr>
                        <m:ctrlPr>
                          <a:rPr lang="en-US" sz="1200" b="0" i="1">
                            <a:latin typeface="Cambria Math" panose="02040503050406030204" pitchFamily="18" charset="0"/>
                          </a:rPr>
                        </m:ctrlPr>
                      </m:fPr>
                      <m:num>
                        <m:r>
                          <a:rPr lang="en-US" sz="1200" b="0" i="1">
                            <a:latin typeface="Cambria Math" panose="02040503050406030204" pitchFamily="18" charset="0"/>
                          </a:rPr>
                          <m:t>2 (</m:t>
                        </m:r>
                        <m:r>
                          <a:rPr lang="en-US" sz="1200" b="0" i="1">
                            <a:latin typeface="Cambria Math" panose="02040503050406030204" pitchFamily="18" charset="0"/>
                          </a:rPr>
                          <m:t>𝑁</m:t>
                        </m:r>
                        <m:r>
                          <a:rPr lang="en-US" sz="1200" b="0" i="1">
                            <a:latin typeface="Cambria Math" panose="02040503050406030204" pitchFamily="18" charset="0"/>
                          </a:rPr>
                          <m:t>−</m:t>
                        </m:r>
                        <m:r>
                          <a:rPr lang="en-US" sz="1200" b="0" i="1">
                            <a:latin typeface="Cambria Math" panose="02040503050406030204" pitchFamily="18" charset="0"/>
                          </a:rPr>
                          <m:t>𝑛</m:t>
                        </m:r>
                        <m:r>
                          <a:rPr lang="en-US" sz="1200" b="0" i="1">
                            <a:latin typeface="Cambria Math" panose="02040503050406030204" pitchFamily="18" charset="0"/>
                          </a:rPr>
                          <m:t>+1)</m:t>
                        </m:r>
                      </m:num>
                      <m:den>
                        <m:r>
                          <a:rPr lang="en-US" sz="1200" b="0" i="1">
                            <a:latin typeface="Cambria Math" panose="02040503050406030204" pitchFamily="18" charset="0"/>
                          </a:rPr>
                          <m:t>𝑁</m:t>
                        </m:r>
                        <m:r>
                          <a:rPr lang="en-US" sz="1200" b="0" i="1">
                            <a:latin typeface="Cambria Math" panose="02040503050406030204" pitchFamily="18" charset="0"/>
                          </a:rPr>
                          <m:t> (</m:t>
                        </m:r>
                        <m:r>
                          <a:rPr lang="en-US" sz="1200" b="0" i="1">
                            <a:latin typeface="Cambria Math" panose="02040503050406030204" pitchFamily="18" charset="0"/>
                          </a:rPr>
                          <m:t>𝑁</m:t>
                        </m:r>
                        <m:r>
                          <a:rPr lang="en-US" sz="1200" b="0" i="1">
                            <a:latin typeface="Cambria Math" panose="02040503050406030204" pitchFamily="18" charset="0"/>
                          </a:rPr>
                          <m:t>+1)</m:t>
                        </m:r>
                      </m:den>
                    </m:f>
                    <m:r>
                      <a:rPr lang="en-US" sz="1200" b="0" i="1">
                        <a:latin typeface="Cambria Math" panose="02040503050406030204" pitchFamily="18" charset="0"/>
                      </a:rPr>
                      <m:t> </m:t>
                    </m:r>
                    <m:d>
                      <m:dPr>
                        <m:ctrlPr>
                          <a:rPr lang="en-US" sz="1200" b="0" i="1">
                            <a:latin typeface="Cambria Math" panose="02040503050406030204" pitchFamily="18" charset="0"/>
                          </a:rPr>
                        </m:ctrlPr>
                      </m:dPr>
                      <m:e>
                        <m:r>
                          <a:rPr lang="en-US" sz="1200" b="0" i="1">
                            <a:latin typeface="Cambria Math" panose="02040503050406030204" pitchFamily="18" charset="0"/>
                          </a:rPr>
                          <m:t>𝐼</m:t>
                        </m:r>
                        <m:r>
                          <a:rPr lang="en-US" sz="1200" b="0" i="1">
                            <a:latin typeface="Cambria Math" panose="02040503050406030204" pitchFamily="18" charset="0"/>
                          </a:rPr>
                          <m:t> −</m:t>
                        </m:r>
                        <m:r>
                          <a:rPr lang="en-US" sz="1200" b="0" i="1">
                            <a:latin typeface="Cambria Math" panose="02040503050406030204" pitchFamily="18" charset="0"/>
                          </a:rPr>
                          <m:t>𝐿</m:t>
                        </m:r>
                      </m:e>
                    </m:d>
                  </m:oMath>
                </m:oMathPara>
              </a14:m>
              <a:endParaRPr lang="en-ID" sz="1200"/>
            </a:p>
          </xdr:txBody>
        </xdr:sp>
      </mc:Choice>
      <mc:Fallback xmlns="">
        <xdr:sp macro="" textlink="">
          <xdr:nvSpPr>
            <xdr:cNvPr id="13" name="TextBox 29">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xmlns:a14="http://schemas.microsoft.com/office/drawing/2010/main" id="{1FF284D6-5E2B-4C3B-ABA9-5564F2415E1A}"/>
                </a:ext>
              </a:extLst>
            </xdr:cNvPr>
            <xdr:cNvSpPr txBox="1"/>
          </xdr:nvSpPr>
          <xdr:spPr>
            <a:xfrm>
              <a:off x="0" y="7680960"/>
              <a:ext cx="1828800" cy="38446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a:t>
              </a:r>
              <a:r>
                <a:rPr lang="en-ID" sz="1200" b="0" i="0">
                  <a:latin typeface="Cambria Math" panose="02040503050406030204" pitchFamily="18" charset="0"/>
                </a:rPr>
                <a:t>_(</a:t>
              </a:r>
              <a:r>
                <a:rPr lang="en-US" sz="1200" b="0" i="0">
                  <a:latin typeface="Cambria Math" panose="02040503050406030204" pitchFamily="18" charset="0"/>
                </a:rPr>
                <a:t>𝑛−1</a:t>
              </a:r>
              <a:r>
                <a:rPr lang="en-ID" sz="1200" b="0" i="0">
                  <a:latin typeface="Cambria Math" panose="02040503050406030204" pitchFamily="18" charset="0"/>
                </a:rPr>
                <a:t>)</a:t>
              </a:r>
              <a:r>
                <a:rPr lang="en-US" sz="1200" b="0" i="0">
                  <a:latin typeface="Cambria Math" panose="02040503050406030204" pitchFamily="18" charset="0"/>
                </a:rPr>
                <a:t>  −  (2 (𝑁−𝑛+1))/(𝑁 (𝑁+1))  (𝐼 −𝐿)</a:t>
              </a:r>
              <a:endParaRPr lang="en-ID" sz="1200"/>
            </a:p>
          </xdr:txBody>
        </xdr:sp>
      </mc:Fallback>
    </mc:AlternateContent>
    <xdr:clientData/>
  </xdr:twoCellAnchor>
  <xdr:twoCellAnchor>
    <xdr:from>
      <xdr:col>0</xdr:col>
      <xdr:colOff>0</xdr:colOff>
      <xdr:row>44</xdr:row>
      <xdr:rowOff>175260</xdr:rowOff>
    </xdr:from>
    <xdr:to>
      <xdr:col>4</xdr:col>
      <xdr:colOff>137160</xdr:colOff>
      <xdr:row>46</xdr:row>
      <xdr:rowOff>145939</xdr:rowOff>
    </xdr:to>
    <mc:AlternateContent xmlns:mc="http://schemas.openxmlformats.org/markup-compatibility/2006" xmlns:a14="http://schemas.microsoft.com/office/drawing/2010/main">
      <mc:Choice Requires="a14">
        <xdr:sp macro="" textlink="">
          <xdr:nvSpPr>
            <xdr:cNvPr id="14" name="TextBox 29">
              <a:extLst>
                <a:ext uri="{FF2B5EF4-FFF2-40B4-BE49-F238E27FC236}">
                  <a16:creationId xmlns:a16="http://schemas.microsoft.com/office/drawing/2014/main" id="{00000000-0008-0000-0400-00000E000000}"/>
                </a:ext>
              </a:extLst>
            </xdr:cNvPr>
            <xdr:cNvSpPr txBox="1"/>
          </xdr:nvSpPr>
          <xdr:spPr>
            <a:xfrm>
              <a:off x="0" y="8221980"/>
              <a:ext cx="2575560" cy="336439"/>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050" i="1">
                            <a:latin typeface="Cambria Math" panose="02040503050406030204" pitchFamily="18" charset="0"/>
                          </a:rPr>
                        </m:ctrlPr>
                      </m:sSubPr>
                      <m:e>
                        <m:r>
                          <a:rPr lang="en-US" sz="1050" b="0" i="1">
                            <a:latin typeface="Cambria Math" panose="02040503050406030204" pitchFamily="18" charset="0"/>
                          </a:rPr>
                          <m:t>𝐵</m:t>
                        </m:r>
                      </m:e>
                      <m:sub>
                        <m:r>
                          <a:rPr lang="en-US" sz="1050" b="0" i="1">
                            <a:latin typeface="Cambria Math" panose="02040503050406030204" pitchFamily="18" charset="0"/>
                          </a:rPr>
                          <m:t>1</m:t>
                        </m:r>
                      </m:sub>
                    </m:sSub>
                    <m:r>
                      <a:rPr lang="en-US" sz="1050" b="0" i="1">
                        <a:latin typeface="Cambria Math" panose="02040503050406030204" pitchFamily="18" charset="0"/>
                      </a:rPr>
                      <m:t>=</m:t>
                    </m:r>
                    <m:r>
                      <a:rPr lang="en-US" sz="1050" i="1">
                        <a:latin typeface="Cambria Math" panose="02040503050406030204" pitchFamily="18" charset="0"/>
                      </a:rPr>
                      <m:t>4</m:t>
                    </m:r>
                    <m:r>
                      <a:rPr lang="en-US" sz="1050" b="0" i="1">
                        <a:latin typeface="Cambria Math" panose="02040503050406030204" pitchFamily="18" charset="0"/>
                      </a:rPr>
                      <m:t>,800,000,00 − </m:t>
                    </m:r>
                    <m:f>
                      <m:fPr>
                        <m:ctrlPr>
                          <a:rPr lang="en-US" sz="1050" b="0" i="1">
                            <a:latin typeface="Cambria Math" panose="02040503050406030204" pitchFamily="18" charset="0"/>
                          </a:rPr>
                        </m:ctrlPr>
                      </m:fPr>
                      <m:num>
                        <m:r>
                          <a:rPr lang="en-US" sz="1050" b="0" i="1">
                            <a:latin typeface="Cambria Math" panose="02040503050406030204" pitchFamily="18" charset="0"/>
                          </a:rPr>
                          <m:t>2 (16−1+1)</m:t>
                        </m:r>
                      </m:num>
                      <m:den>
                        <m:r>
                          <a:rPr lang="en-US" sz="1050" b="0" i="1">
                            <a:latin typeface="Cambria Math" panose="02040503050406030204" pitchFamily="18" charset="0"/>
                          </a:rPr>
                          <m:t>16 (16+1)</m:t>
                        </m:r>
                      </m:den>
                    </m:f>
                    <m:r>
                      <a:rPr lang="en-US" sz="1050" b="0" i="1">
                        <a:latin typeface="Cambria Math" panose="02040503050406030204" pitchFamily="18" charset="0"/>
                      </a:rPr>
                      <m:t> </m:t>
                    </m:r>
                    <m:d>
                      <m:dPr>
                        <m:ctrlPr>
                          <a:rPr lang="en-US" sz="1050" b="0" i="1">
                            <a:latin typeface="Cambria Math" panose="02040503050406030204" pitchFamily="18" charset="0"/>
                          </a:rPr>
                        </m:ctrlPr>
                      </m:dPr>
                      <m:e>
                        <m:r>
                          <a:rPr lang="en-US" sz="1050" b="0" i="1">
                            <a:latin typeface="Cambria Math" panose="02040503050406030204" pitchFamily="18" charset="0"/>
                          </a:rPr>
                          <m:t>4,800,000,000 −1,400,000,000</m:t>
                        </m:r>
                      </m:e>
                    </m:d>
                  </m:oMath>
                </m:oMathPara>
              </a14:m>
              <a:endParaRPr lang="en-ID" sz="1200"/>
            </a:p>
          </xdr:txBody>
        </xdr:sp>
      </mc:Choice>
      <mc:Fallback xmlns="">
        <xdr:sp macro="" textlink="">
          <xdr:nvSpPr>
            <xdr:cNvPr id="14" name="TextBox 29">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xmlns:a14="http://schemas.microsoft.com/office/drawing/2010/main" id="{1FF284D6-5E2B-4C3B-ABA9-5564F2415E1A}"/>
                </a:ext>
              </a:extLst>
            </xdr:cNvPr>
            <xdr:cNvSpPr txBox="1"/>
          </xdr:nvSpPr>
          <xdr:spPr>
            <a:xfrm>
              <a:off x="0" y="8221980"/>
              <a:ext cx="2575560" cy="336439"/>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050" b="0" i="0">
                  <a:latin typeface="Cambria Math" panose="02040503050406030204" pitchFamily="18" charset="0"/>
                </a:rPr>
                <a:t>𝐵</a:t>
              </a:r>
              <a:r>
                <a:rPr lang="en-ID" sz="1050" b="0" i="0">
                  <a:latin typeface="Cambria Math" panose="02040503050406030204" pitchFamily="18" charset="0"/>
                </a:rPr>
                <a:t>_</a:t>
              </a:r>
              <a:r>
                <a:rPr lang="en-US" sz="1050" b="0" i="0">
                  <a:latin typeface="Cambria Math" panose="02040503050406030204" pitchFamily="18" charset="0"/>
                </a:rPr>
                <a:t>1=</a:t>
              </a:r>
              <a:r>
                <a:rPr lang="en-US" sz="1050" i="0">
                  <a:latin typeface="Cambria Math" panose="02040503050406030204" pitchFamily="18" charset="0"/>
                </a:rPr>
                <a:t>4</a:t>
              </a:r>
              <a:r>
                <a:rPr lang="en-US" sz="1050" b="0" i="0">
                  <a:latin typeface="Cambria Math" panose="02040503050406030204" pitchFamily="18" charset="0"/>
                </a:rPr>
                <a:t>,800,000,00 −  (2 (16−1+1))/(16 (16+1))  (4,800,000,000 −1,400,000,000)</a:t>
              </a:r>
              <a:endParaRPr lang="en-ID" sz="1200"/>
            </a:p>
          </xdr:txBody>
        </xdr:sp>
      </mc:Fallback>
    </mc:AlternateContent>
    <xdr:clientData/>
  </xdr:twoCellAnchor>
  <xdr:twoCellAnchor>
    <xdr:from>
      <xdr:col>0</xdr:col>
      <xdr:colOff>0</xdr:colOff>
      <xdr:row>36</xdr:row>
      <xdr:rowOff>175260</xdr:rowOff>
    </xdr:from>
    <xdr:to>
      <xdr:col>3</xdr:col>
      <xdr:colOff>160020</xdr:colOff>
      <xdr:row>38</xdr:row>
      <xdr:rowOff>113045</xdr:rowOff>
    </xdr:to>
    <mc:AlternateContent xmlns:mc="http://schemas.openxmlformats.org/markup-compatibility/2006" xmlns:a14="http://schemas.microsoft.com/office/drawing/2010/main">
      <mc:Choice Requires="a14">
        <xdr:sp macro="" textlink="">
          <xdr:nvSpPr>
            <xdr:cNvPr id="15" name="TextBox 13">
              <a:extLst>
                <a:ext uri="{FF2B5EF4-FFF2-40B4-BE49-F238E27FC236}">
                  <a16:creationId xmlns:a16="http://schemas.microsoft.com/office/drawing/2014/main" id="{00000000-0008-0000-0400-00000F000000}"/>
                </a:ext>
              </a:extLst>
            </xdr:cNvPr>
            <xdr:cNvSpPr txBox="1"/>
          </xdr:nvSpPr>
          <xdr:spPr>
            <a:xfrm>
              <a:off x="0" y="6758940"/>
              <a:ext cx="1988820" cy="30354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050" i="1">
                            <a:latin typeface="Cambria Math" panose="02040503050406030204" pitchFamily="18" charset="0"/>
                          </a:rPr>
                        </m:ctrlPr>
                      </m:sSubPr>
                      <m:e>
                        <m:r>
                          <a:rPr lang="en-US" sz="1050" b="0" i="1">
                            <a:latin typeface="Cambria Math" panose="02040503050406030204" pitchFamily="18" charset="0"/>
                          </a:rPr>
                          <m:t>𝑑</m:t>
                        </m:r>
                      </m:e>
                      <m:sub>
                        <m:r>
                          <a:rPr lang="en-US" sz="1050" b="0" i="1">
                            <a:latin typeface="Cambria Math" panose="02040503050406030204" pitchFamily="18" charset="0"/>
                          </a:rPr>
                          <m:t>2</m:t>
                        </m:r>
                      </m:sub>
                    </m:sSub>
                    <m:r>
                      <a:rPr lang="en-ID" sz="1050" i="1">
                        <a:latin typeface="Cambria Math" panose="02040503050406030204" pitchFamily="18" charset="0"/>
                      </a:rPr>
                      <m:t>=</m:t>
                    </m:r>
                    <m:r>
                      <a:rPr lang="en-US" sz="1050" b="0" i="1">
                        <a:latin typeface="Cambria Math" panose="02040503050406030204" pitchFamily="18" charset="0"/>
                      </a:rPr>
                      <m:t> </m:t>
                    </m:r>
                    <m:f>
                      <m:fPr>
                        <m:ctrlPr>
                          <a:rPr lang="en-US" sz="1050" b="0" i="1">
                            <a:latin typeface="Cambria Math" panose="02040503050406030204" pitchFamily="18" charset="0"/>
                          </a:rPr>
                        </m:ctrlPr>
                      </m:fPr>
                      <m:num>
                        <m:r>
                          <a:rPr lang="en-US" sz="1050" b="0" i="1">
                            <a:latin typeface="Cambria Math" panose="02040503050406030204" pitchFamily="18" charset="0"/>
                          </a:rPr>
                          <m:t>16 −1</m:t>
                        </m:r>
                      </m:num>
                      <m:den>
                        <m:r>
                          <a:rPr lang="en-US" sz="1050" b="0" i="1">
                            <a:latin typeface="Cambria Math" panose="02040503050406030204" pitchFamily="18" charset="0"/>
                          </a:rPr>
                          <m:t>136</m:t>
                        </m:r>
                      </m:den>
                    </m:f>
                    <m:r>
                      <a:rPr lang="en-US" sz="1050" b="0" i="1">
                        <a:latin typeface="Cambria Math" panose="02040503050406030204" pitchFamily="18" charset="0"/>
                      </a:rPr>
                      <m:t> (4,800,000,000−1,400,000,000)</m:t>
                    </m:r>
                  </m:oMath>
                </m:oMathPara>
              </a14:m>
              <a:endParaRPr lang="en-ID" sz="1050"/>
            </a:p>
          </xdr:txBody>
        </xdr:sp>
      </mc:Choice>
      <mc:Fallback xmlns="">
        <xdr:sp macro="" textlink="">
          <xdr:nvSpPr>
            <xdr:cNvPr id="15" name="TextBox 13">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xmlns:a14="http://schemas.microsoft.com/office/drawing/2010/main" id="{275900F6-1EFA-44BE-803B-C2048BFF7B93}"/>
                </a:ext>
              </a:extLst>
            </xdr:cNvPr>
            <xdr:cNvSpPr txBox="1"/>
          </xdr:nvSpPr>
          <xdr:spPr>
            <a:xfrm>
              <a:off x="0" y="6758940"/>
              <a:ext cx="1988820" cy="30354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050" b="0" i="0">
                  <a:latin typeface="Cambria Math" panose="02040503050406030204" pitchFamily="18" charset="0"/>
                </a:rPr>
                <a:t>𝑑</a:t>
              </a:r>
              <a:r>
                <a:rPr lang="en-ID" sz="1050" b="0" i="0">
                  <a:latin typeface="Cambria Math" panose="02040503050406030204" pitchFamily="18" charset="0"/>
                </a:rPr>
                <a:t>_</a:t>
              </a:r>
              <a:r>
                <a:rPr lang="en-US" sz="1050" b="0" i="0">
                  <a:latin typeface="Cambria Math" panose="02040503050406030204" pitchFamily="18" charset="0"/>
                </a:rPr>
                <a:t>2</a:t>
              </a:r>
              <a:r>
                <a:rPr lang="en-ID" sz="1050" i="0">
                  <a:latin typeface="Cambria Math" panose="02040503050406030204" pitchFamily="18" charset="0"/>
                </a:rPr>
                <a:t>=</a:t>
              </a:r>
              <a:r>
                <a:rPr lang="en-US" sz="1050" b="0" i="0">
                  <a:latin typeface="Cambria Math" panose="02040503050406030204" pitchFamily="18" charset="0"/>
                </a:rPr>
                <a:t>  (16 −1)/136  (4,800,000,000−1,400,000,000)</a:t>
              </a:r>
              <a:endParaRPr lang="en-ID" sz="1050"/>
            </a:p>
          </xdr:txBody>
        </xdr:sp>
      </mc:Fallback>
    </mc:AlternateContent>
    <xdr:clientData/>
  </xdr:twoCellAnchor>
  <xdr:twoCellAnchor>
    <xdr:from>
      <xdr:col>0</xdr:col>
      <xdr:colOff>480060</xdr:colOff>
      <xdr:row>57</xdr:row>
      <xdr:rowOff>91440</xdr:rowOff>
    </xdr:from>
    <xdr:to>
      <xdr:col>2</xdr:col>
      <xdr:colOff>403860</xdr:colOff>
      <xdr:row>58</xdr:row>
      <xdr:rowOff>99510</xdr:rowOff>
    </xdr:to>
    <mc:AlternateContent xmlns:mc="http://schemas.openxmlformats.org/markup-compatibility/2006" xmlns:a14="http://schemas.microsoft.com/office/drawing/2010/main">
      <mc:Choice Requires="a14">
        <xdr:sp macro="" textlink="">
          <xdr:nvSpPr>
            <xdr:cNvPr id="16" name="TextBox 38">
              <a:extLst>
                <a:ext uri="{FF2B5EF4-FFF2-40B4-BE49-F238E27FC236}">
                  <a16:creationId xmlns:a16="http://schemas.microsoft.com/office/drawing/2014/main" id="{00000000-0008-0000-0400-000010000000}"/>
                </a:ext>
              </a:extLst>
            </xdr:cNvPr>
            <xdr:cNvSpPr txBox="1"/>
          </xdr:nvSpPr>
          <xdr:spPr>
            <a:xfrm>
              <a:off x="480060" y="10515600"/>
              <a:ext cx="1143000"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𝑛</m:t>
                        </m:r>
                      </m:sub>
                    </m:sSub>
                    <m:r>
                      <a:rPr lang="en-ID" sz="1200" i="1">
                        <a:latin typeface="Cambria Math" panose="02040503050406030204" pitchFamily="18" charset="0"/>
                      </a:rPr>
                      <m:t>=</m:t>
                    </m:r>
                    <m:r>
                      <a:rPr lang="en-US" sz="1200" b="0" i="1">
                        <a:latin typeface="Cambria Math" panose="02040503050406030204" pitchFamily="18" charset="0"/>
                      </a:rPr>
                      <m:t>𝐼</m:t>
                    </m:r>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m:t>
                        </m:r>
                        <m:r>
                          <a:rPr lang="en-US" sz="1200" b="0" i="1">
                            <a:latin typeface="Cambria Math" panose="02040503050406030204" pitchFamily="18" charset="0"/>
                          </a:rPr>
                          <m:t>𝐹</m:t>
                        </m:r>
                        <m:r>
                          <a:rPr lang="en-US" sz="1200" b="0" i="1">
                            <a:latin typeface="Cambria Math" panose="02040503050406030204" pitchFamily="18" charset="0"/>
                          </a:rPr>
                          <m:t>)</m:t>
                        </m:r>
                      </m:e>
                      <m:sup>
                        <m:r>
                          <a:rPr lang="en-US" sz="1200" b="0" i="1">
                            <a:latin typeface="Cambria Math" panose="02040503050406030204" pitchFamily="18" charset="0"/>
                          </a:rPr>
                          <m:t>𝑛</m:t>
                        </m:r>
                        <m:r>
                          <a:rPr lang="en-US" sz="1200" b="0" i="1">
                            <a:latin typeface="Cambria Math" panose="02040503050406030204" pitchFamily="18" charset="0"/>
                          </a:rPr>
                          <m:t>−1</m:t>
                        </m:r>
                      </m:sup>
                    </m:sSup>
                    <m:r>
                      <a:rPr lang="en-US" sz="1200" b="0" i="1">
                        <a:latin typeface="Cambria Math" panose="02040503050406030204" pitchFamily="18" charset="0"/>
                      </a:rPr>
                      <m:t> </m:t>
                    </m:r>
                    <m:r>
                      <a:rPr lang="en-US" sz="1200" b="0" i="1">
                        <a:latin typeface="Cambria Math" panose="02040503050406030204" pitchFamily="18" charset="0"/>
                      </a:rPr>
                      <m:t>𝐹</m:t>
                    </m:r>
                  </m:oMath>
                </m:oMathPara>
              </a14:m>
              <a:endParaRPr lang="en-ID" sz="1200"/>
            </a:p>
          </xdr:txBody>
        </xdr:sp>
      </mc:Choice>
      <mc:Fallback xmlns="">
        <xdr:sp macro="" textlink="">
          <xdr:nvSpPr>
            <xdr:cNvPr id="16" name="TextBox 38">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F2164ADA-1250-4BE1-BF24-FB4A5D912336}"/>
                </a:ext>
              </a:extLst>
            </xdr:cNvPr>
            <xdr:cNvSpPr txBox="1"/>
          </xdr:nvSpPr>
          <xdr:spPr>
            <a:xfrm>
              <a:off x="480060" y="10515600"/>
              <a:ext cx="1143000"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 〖(1−𝐹)〗^(𝑛−1)  𝐹</a:t>
              </a:r>
              <a:endParaRPr lang="en-ID" sz="1200"/>
            </a:p>
          </xdr:txBody>
        </xdr:sp>
      </mc:Fallback>
    </mc:AlternateContent>
    <xdr:clientData/>
  </xdr:twoCellAnchor>
  <xdr:twoCellAnchor>
    <xdr:from>
      <xdr:col>0</xdr:col>
      <xdr:colOff>0</xdr:colOff>
      <xdr:row>58</xdr:row>
      <xdr:rowOff>175260</xdr:rowOff>
    </xdr:from>
    <xdr:to>
      <xdr:col>3</xdr:col>
      <xdr:colOff>60960</xdr:colOff>
      <xdr:row>60</xdr:row>
      <xdr:rowOff>450</xdr:rowOff>
    </xdr:to>
    <mc:AlternateContent xmlns:mc="http://schemas.openxmlformats.org/markup-compatibility/2006" xmlns:a14="http://schemas.microsoft.com/office/drawing/2010/main">
      <mc:Choice Requires="a14">
        <xdr:sp macro="" textlink="">
          <xdr:nvSpPr>
            <xdr:cNvPr id="17" name="TextBox 38">
              <a:extLst>
                <a:ext uri="{FF2B5EF4-FFF2-40B4-BE49-F238E27FC236}">
                  <a16:creationId xmlns:a16="http://schemas.microsoft.com/office/drawing/2014/main" id="{00000000-0008-0000-0400-000011000000}"/>
                </a:ext>
              </a:extLst>
            </xdr:cNvPr>
            <xdr:cNvSpPr txBox="1"/>
          </xdr:nvSpPr>
          <xdr:spPr>
            <a:xfrm>
              <a:off x="0" y="10782300"/>
              <a:ext cx="1889760"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1</m:t>
                        </m:r>
                      </m:sub>
                    </m:sSub>
                    <m:r>
                      <a:rPr lang="en-ID" sz="1200" i="1">
                        <a:latin typeface="Cambria Math" panose="02040503050406030204" pitchFamily="18" charset="0"/>
                      </a:rPr>
                      <m:t>=</m:t>
                    </m:r>
                    <m:r>
                      <a:rPr lang="en-US" sz="1200" b="0" i="1">
                        <a:latin typeface="Cambria Math" panose="02040503050406030204" pitchFamily="18" charset="0"/>
                      </a:rPr>
                      <m:t>4,800,000,000 </m:t>
                    </m:r>
                    <m:sSup>
                      <m:sSupPr>
                        <m:ctrlPr>
                          <a:rPr lang="en-US" sz="1200" b="0" i="1">
                            <a:latin typeface="Cambria Math" panose="02040503050406030204" pitchFamily="18" charset="0"/>
                          </a:rPr>
                        </m:ctrlPr>
                      </m:sSupPr>
                      <m:e>
                        <m:r>
                          <a:rPr lang="en-US" sz="1200" b="0" i="1">
                            <a:latin typeface="Cambria Math" panose="02040503050406030204" pitchFamily="18" charset="0"/>
                          </a:rPr>
                          <m:t>(1−0,074)</m:t>
                        </m:r>
                      </m:e>
                      <m:sup>
                        <m:r>
                          <a:rPr lang="en-US" sz="1200" b="0" i="1">
                            <a:latin typeface="Cambria Math" panose="02040503050406030204" pitchFamily="18" charset="0"/>
                          </a:rPr>
                          <m:t>1−1</m:t>
                        </m:r>
                      </m:sup>
                    </m:sSup>
                    <m:r>
                      <a:rPr lang="en-US" sz="1200" b="0" i="1">
                        <a:latin typeface="Cambria Math" panose="02040503050406030204" pitchFamily="18" charset="0"/>
                      </a:rPr>
                      <m:t> 0,074</m:t>
                    </m:r>
                  </m:oMath>
                </m:oMathPara>
              </a14:m>
              <a:endParaRPr lang="en-ID" sz="1200"/>
            </a:p>
          </xdr:txBody>
        </xdr:sp>
      </mc:Choice>
      <mc:Fallback xmlns="">
        <xdr:sp macro="" textlink="">
          <xdr:nvSpPr>
            <xdr:cNvPr id="17" name="TextBox 38">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F2164ADA-1250-4BE1-BF24-FB4A5D912336}"/>
                </a:ext>
              </a:extLst>
            </xdr:cNvPr>
            <xdr:cNvSpPr txBox="1"/>
          </xdr:nvSpPr>
          <xdr:spPr>
            <a:xfrm>
              <a:off x="0" y="10782300"/>
              <a:ext cx="1889760"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r>
                <a:rPr lang="en-US" sz="1200" b="0" i="0">
                  <a:latin typeface="Cambria Math" panose="02040503050406030204" pitchFamily="18" charset="0"/>
                </a:rPr>
                <a:t>4,800,000,000 〖(1−0,074)〗^(1−1)  0,074</a:t>
              </a:r>
              <a:endParaRPr lang="en-ID" sz="1200"/>
            </a:p>
          </xdr:txBody>
        </xdr:sp>
      </mc:Fallback>
    </mc:AlternateContent>
    <xdr:clientData/>
  </xdr:twoCellAnchor>
  <xdr:twoCellAnchor>
    <xdr:from>
      <xdr:col>0</xdr:col>
      <xdr:colOff>0</xdr:colOff>
      <xdr:row>61</xdr:row>
      <xdr:rowOff>0</xdr:rowOff>
    </xdr:from>
    <xdr:to>
      <xdr:col>3</xdr:col>
      <xdr:colOff>60960</xdr:colOff>
      <xdr:row>62</xdr:row>
      <xdr:rowOff>8070</xdr:rowOff>
    </xdr:to>
    <mc:AlternateContent xmlns:mc="http://schemas.openxmlformats.org/markup-compatibility/2006" xmlns:a14="http://schemas.microsoft.com/office/drawing/2010/main">
      <mc:Choice Requires="a14">
        <xdr:sp macro="" textlink="">
          <xdr:nvSpPr>
            <xdr:cNvPr id="18" name="TextBox 38">
              <a:extLst>
                <a:ext uri="{FF2B5EF4-FFF2-40B4-BE49-F238E27FC236}">
                  <a16:creationId xmlns:a16="http://schemas.microsoft.com/office/drawing/2014/main" id="{00000000-0008-0000-0400-000012000000}"/>
                </a:ext>
              </a:extLst>
            </xdr:cNvPr>
            <xdr:cNvSpPr txBox="1"/>
          </xdr:nvSpPr>
          <xdr:spPr>
            <a:xfrm>
              <a:off x="0" y="11155680"/>
              <a:ext cx="1889760"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2</m:t>
                        </m:r>
                      </m:sub>
                    </m:sSub>
                    <m:r>
                      <a:rPr lang="en-ID" sz="1200" i="1">
                        <a:latin typeface="Cambria Math" panose="02040503050406030204" pitchFamily="18" charset="0"/>
                      </a:rPr>
                      <m:t>=</m:t>
                    </m:r>
                    <m:r>
                      <a:rPr lang="en-US" sz="1200" b="0" i="1">
                        <a:latin typeface="Cambria Math" panose="02040503050406030204" pitchFamily="18" charset="0"/>
                      </a:rPr>
                      <m:t>4,800,000,000 </m:t>
                    </m:r>
                    <m:sSup>
                      <m:sSupPr>
                        <m:ctrlPr>
                          <a:rPr lang="en-US" sz="1200" b="0" i="1">
                            <a:latin typeface="Cambria Math" panose="02040503050406030204" pitchFamily="18" charset="0"/>
                          </a:rPr>
                        </m:ctrlPr>
                      </m:sSupPr>
                      <m:e>
                        <m:r>
                          <a:rPr lang="en-US" sz="1200" b="0" i="1">
                            <a:latin typeface="Cambria Math" panose="02040503050406030204" pitchFamily="18" charset="0"/>
                          </a:rPr>
                          <m:t>(1−0,074)</m:t>
                        </m:r>
                      </m:e>
                      <m:sup>
                        <m:r>
                          <a:rPr lang="en-US" sz="1200" b="0" i="1">
                            <a:latin typeface="Cambria Math" panose="02040503050406030204" pitchFamily="18" charset="0"/>
                          </a:rPr>
                          <m:t>2−1</m:t>
                        </m:r>
                      </m:sup>
                    </m:sSup>
                    <m:r>
                      <a:rPr lang="en-US" sz="1200" b="0" i="1">
                        <a:latin typeface="Cambria Math" panose="02040503050406030204" pitchFamily="18" charset="0"/>
                      </a:rPr>
                      <m:t> 0,074</m:t>
                    </m:r>
                  </m:oMath>
                </m:oMathPara>
              </a14:m>
              <a:endParaRPr lang="en-ID" sz="1200"/>
            </a:p>
          </xdr:txBody>
        </xdr:sp>
      </mc:Choice>
      <mc:Fallback xmlns="">
        <xdr:sp macro="" textlink="">
          <xdr:nvSpPr>
            <xdr:cNvPr id="18" name="TextBox 38">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F2164ADA-1250-4BE1-BF24-FB4A5D912336}"/>
                </a:ext>
              </a:extLst>
            </xdr:cNvPr>
            <xdr:cNvSpPr txBox="1"/>
          </xdr:nvSpPr>
          <xdr:spPr>
            <a:xfrm>
              <a:off x="0" y="11155680"/>
              <a:ext cx="1889760"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2</a:t>
              </a:r>
              <a:r>
                <a:rPr lang="en-ID" sz="1200" i="0">
                  <a:latin typeface="Cambria Math" panose="02040503050406030204" pitchFamily="18" charset="0"/>
                </a:rPr>
                <a:t>=</a:t>
              </a:r>
              <a:r>
                <a:rPr lang="en-US" sz="1200" b="0" i="0">
                  <a:latin typeface="Cambria Math" panose="02040503050406030204" pitchFamily="18" charset="0"/>
                </a:rPr>
                <a:t>4,800,000,000 〖(1−0,074)〗^(2−1)  0,074</a:t>
              </a:r>
              <a:endParaRPr lang="en-ID" sz="1200"/>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502920</xdr:colOff>
      <xdr:row>57</xdr:row>
      <xdr:rowOff>30480</xdr:rowOff>
    </xdr:from>
    <xdr:to>
      <xdr:col>1</xdr:col>
      <xdr:colOff>129540</xdr:colOff>
      <xdr:row>58</xdr:row>
      <xdr:rowOff>176408</xdr:rowOff>
    </xdr:to>
    <mc:AlternateContent xmlns:mc="http://schemas.openxmlformats.org/markup-compatibility/2006" xmlns:a14="http://schemas.microsoft.com/office/drawing/2010/main">
      <mc:Choice Requires="a14">
        <xdr:sp macro="" textlink="">
          <xdr:nvSpPr>
            <xdr:cNvPr id="2" name="TextBox 72">
              <a:extLst>
                <a:ext uri="{FF2B5EF4-FFF2-40B4-BE49-F238E27FC236}">
                  <a16:creationId xmlns:a16="http://schemas.microsoft.com/office/drawing/2014/main" id="{00000000-0008-0000-0500-000002000000}"/>
                </a:ext>
              </a:extLst>
            </xdr:cNvPr>
            <xdr:cNvSpPr txBox="1"/>
          </xdr:nvSpPr>
          <xdr:spPr>
            <a:xfrm>
              <a:off x="502920" y="10469880"/>
              <a:ext cx="861060" cy="328808"/>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b="0"/>
                <a:t>F = </a:t>
              </a:r>
              <a14:m>
                <m:oMath xmlns:m="http://schemas.openxmlformats.org/officeDocument/2006/math">
                  <m:r>
                    <a:rPr lang="en-US" sz="1050" b="0" i="1">
                      <a:latin typeface="Cambria Math" panose="02040503050406030204" pitchFamily="18" charset="0"/>
                    </a:rPr>
                    <m:t>1−</m:t>
                  </m:r>
                  <m:rad>
                    <m:radPr>
                      <m:ctrlPr>
                        <a:rPr lang="en-US" sz="1050" b="0" i="1">
                          <a:latin typeface="Cambria Math" panose="02040503050406030204" pitchFamily="18" charset="0"/>
                        </a:rPr>
                      </m:ctrlPr>
                    </m:radPr>
                    <m:deg>
                      <m:r>
                        <m:rPr>
                          <m:brk m:alnAt="7"/>
                        </m:rPr>
                        <a:rPr lang="en-US" sz="1050" b="0" i="1">
                          <a:latin typeface="Cambria Math" panose="02040503050406030204" pitchFamily="18" charset="0"/>
                        </a:rPr>
                        <m:t>𝑁</m:t>
                      </m:r>
                    </m:deg>
                    <m:e>
                      <m:f>
                        <m:fPr>
                          <m:ctrlPr>
                            <a:rPr lang="en-US" sz="1050" b="0" i="1">
                              <a:latin typeface="Cambria Math" panose="02040503050406030204" pitchFamily="18" charset="0"/>
                            </a:rPr>
                          </m:ctrlPr>
                        </m:fPr>
                        <m:num>
                          <m:r>
                            <a:rPr lang="en-US" sz="1050" b="0" i="1">
                              <a:latin typeface="Cambria Math" panose="02040503050406030204" pitchFamily="18" charset="0"/>
                            </a:rPr>
                            <m:t>𝐿</m:t>
                          </m:r>
                        </m:num>
                        <m:den>
                          <m:r>
                            <a:rPr lang="en-US" sz="1050" b="0" i="1">
                              <a:latin typeface="Cambria Math" panose="02040503050406030204" pitchFamily="18" charset="0"/>
                            </a:rPr>
                            <m:t>𝐼</m:t>
                          </m:r>
                        </m:den>
                      </m:f>
                    </m:e>
                  </m:rad>
                </m:oMath>
              </a14:m>
              <a:r>
                <a:rPr lang="en-ID" sz="1200"/>
                <a:t> </a:t>
              </a:r>
            </a:p>
          </xdr:txBody>
        </xdr:sp>
      </mc:Choice>
      <mc:Fallback xmlns="">
        <xdr:sp macro="" textlink="">
          <xdr:nvSpPr>
            <xdr:cNvPr id="2" name="TextBox 72">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D04D0E4-9BE8-40C8-A02B-825B917530AC}"/>
                </a:ext>
              </a:extLst>
            </xdr:cNvPr>
            <xdr:cNvSpPr txBox="1"/>
          </xdr:nvSpPr>
          <xdr:spPr>
            <a:xfrm>
              <a:off x="502920" y="10469880"/>
              <a:ext cx="861060" cy="328808"/>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b="0"/>
                <a:t>F = </a:t>
              </a:r>
              <a:r>
                <a:rPr lang="en-US" sz="1050" b="0" i="0">
                  <a:latin typeface="Cambria Math" panose="02040503050406030204" pitchFamily="18" charset="0"/>
                </a:rPr>
                <a:t>1−√(𝑁&amp;𝐿/𝐼)</a:t>
              </a:r>
              <a:r>
                <a:rPr lang="en-ID" sz="1200"/>
                <a:t> </a:t>
              </a:r>
            </a:p>
          </xdr:txBody>
        </xdr:sp>
      </mc:Fallback>
    </mc:AlternateContent>
    <xdr:clientData/>
  </xdr:twoCellAnchor>
  <xdr:twoCellAnchor>
    <xdr:from>
      <xdr:col>0</xdr:col>
      <xdr:colOff>0</xdr:colOff>
      <xdr:row>61</xdr:row>
      <xdr:rowOff>91440</xdr:rowOff>
    </xdr:from>
    <xdr:to>
      <xdr:col>1</xdr:col>
      <xdr:colOff>358140</xdr:colOff>
      <xdr:row>62</xdr:row>
      <xdr:rowOff>99510</xdr:rowOff>
    </xdr:to>
    <mc:AlternateContent xmlns:mc="http://schemas.openxmlformats.org/markup-compatibility/2006" xmlns:a14="http://schemas.microsoft.com/office/drawing/2010/main">
      <mc:Choice Requires="a14">
        <xdr:sp macro="" textlink="">
          <xdr:nvSpPr>
            <xdr:cNvPr id="3" name="TextBox 38">
              <a:extLst>
                <a:ext uri="{FF2B5EF4-FFF2-40B4-BE49-F238E27FC236}">
                  <a16:creationId xmlns:a16="http://schemas.microsoft.com/office/drawing/2014/main" id="{00000000-0008-0000-0500-000003000000}"/>
                </a:ext>
              </a:extLst>
            </xdr:cNvPr>
            <xdr:cNvSpPr txBox="1"/>
          </xdr:nvSpPr>
          <xdr:spPr>
            <a:xfrm>
              <a:off x="0" y="11262360"/>
              <a:ext cx="1592580"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𝑛</m:t>
                        </m:r>
                      </m:sub>
                    </m:sSub>
                    <m:r>
                      <a:rPr lang="en-ID" sz="1200" i="1">
                        <a:latin typeface="Cambria Math" panose="02040503050406030204" pitchFamily="18" charset="0"/>
                      </a:rPr>
                      <m:t>=</m:t>
                    </m:r>
                    <m:r>
                      <a:rPr lang="en-US" sz="1200" b="0" i="1">
                        <a:latin typeface="Cambria Math" panose="02040503050406030204" pitchFamily="18" charset="0"/>
                      </a:rPr>
                      <m:t>𝐼</m:t>
                    </m:r>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m:t>
                        </m:r>
                        <m:r>
                          <a:rPr lang="en-US" sz="1200" b="0" i="1">
                            <a:latin typeface="Cambria Math" panose="02040503050406030204" pitchFamily="18" charset="0"/>
                          </a:rPr>
                          <m:t>𝐹</m:t>
                        </m:r>
                        <m:r>
                          <a:rPr lang="en-US" sz="1200" b="0" i="1">
                            <a:latin typeface="Cambria Math" panose="02040503050406030204" pitchFamily="18" charset="0"/>
                          </a:rPr>
                          <m:t>)</m:t>
                        </m:r>
                      </m:e>
                      <m:sup>
                        <m:r>
                          <a:rPr lang="en-US" sz="1200" b="0" i="1">
                            <a:latin typeface="Cambria Math" panose="02040503050406030204" pitchFamily="18" charset="0"/>
                          </a:rPr>
                          <m:t>𝑛</m:t>
                        </m:r>
                        <m:r>
                          <a:rPr lang="en-US" sz="1200" b="0" i="1">
                            <a:latin typeface="Cambria Math" panose="02040503050406030204" pitchFamily="18" charset="0"/>
                          </a:rPr>
                          <m:t>−1</m:t>
                        </m:r>
                      </m:sup>
                    </m:sSup>
                    <m:r>
                      <a:rPr lang="en-US" sz="1200" b="0" i="1">
                        <a:latin typeface="Cambria Math" panose="02040503050406030204" pitchFamily="18" charset="0"/>
                      </a:rPr>
                      <m:t> </m:t>
                    </m:r>
                    <m:r>
                      <a:rPr lang="en-US" sz="1200" b="0" i="1">
                        <a:latin typeface="Cambria Math" panose="02040503050406030204" pitchFamily="18" charset="0"/>
                      </a:rPr>
                      <m:t>𝐹</m:t>
                    </m:r>
                  </m:oMath>
                </m:oMathPara>
              </a14:m>
              <a:endParaRPr lang="en-ID" sz="1200"/>
            </a:p>
          </xdr:txBody>
        </xdr:sp>
      </mc:Choice>
      <mc:Fallback xmlns="">
        <xdr:sp macro="" textlink="">
          <xdr:nvSpPr>
            <xdr:cNvPr id="3" name="TextBox 38">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F2164ADA-1250-4BE1-BF24-FB4A5D912336}"/>
                </a:ext>
              </a:extLst>
            </xdr:cNvPr>
            <xdr:cNvSpPr txBox="1"/>
          </xdr:nvSpPr>
          <xdr:spPr>
            <a:xfrm>
              <a:off x="0" y="11262360"/>
              <a:ext cx="1592580" cy="19095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 〖(1−𝐹)〗^(𝑛−1)  𝐹</a:t>
              </a:r>
              <a:endParaRPr lang="en-ID" sz="1200"/>
            </a:p>
          </xdr:txBody>
        </xdr:sp>
      </mc:Fallback>
    </mc:AlternateContent>
    <xdr:clientData/>
  </xdr:twoCellAnchor>
  <xdr:twoCellAnchor>
    <xdr:from>
      <xdr:col>0</xdr:col>
      <xdr:colOff>251460</xdr:colOff>
      <xdr:row>69</xdr:row>
      <xdr:rowOff>83820</xdr:rowOff>
    </xdr:from>
    <xdr:to>
      <xdr:col>1</xdr:col>
      <xdr:colOff>548640</xdr:colOff>
      <xdr:row>70</xdr:row>
      <xdr:rowOff>88812</xdr:rowOff>
    </xdr:to>
    <mc:AlternateContent xmlns:mc="http://schemas.openxmlformats.org/markup-compatibility/2006" xmlns:a14="http://schemas.microsoft.com/office/drawing/2010/main">
      <mc:Choice Requires="a14">
        <xdr:sp macro="" textlink="">
          <xdr:nvSpPr>
            <xdr:cNvPr id="4" name="TextBox 48">
              <a:extLst>
                <a:ext uri="{FF2B5EF4-FFF2-40B4-BE49-F238E27FC236}">
                  <a16:creationId xmlns:a16="http://schemas.microsoft.com/office/drawing/2014/main" id="{00000000-0008-0000-0500-000004000000}"/>
                </a:ext>
              </a:extLst>
            </xdr:cNvPr>
            <xdr:cNvSpPr txBox="1"/>
          </xdr:nvSpPr>
          <xdr:spPr>
            <a:xfrm>
              <a:off x="251460" y="12717780"/>
              <a:ext cx="1531620"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𝑛</m:t>
                        </m:r>
                      </m:sub>
                    </m:sSub>
                    <m:r>
                      <a:rPr lang="en-ID" sz="1200" i="1">
                        <a:latin typeface="Cambria Math" panose="02040503050406030204" pitchFamily="18" charset="0"/>
                      </a:rPr>
                      <m:t>=</m:t>
                    </m:r>
                    <m:sSub>
                      <m:sSubPr>
                        <m:ctrlPr>
                          <a:rPr lang="en-ID" sz="1200" i="1">
                            <a:latin typeface="Cambria Math" panose="02040503050406030204" pitchFamily="18" charset="0"/>
                          </a:rPr>
                        </m:ctrlPr>
                      </m:sSubPr>
                      <m:e>
                        <m:r>
                          <a:rPr lang="en-US" sz="1200" b="0" i="1">
                            <a:latin typeface="Cambria Math" panose="02040503050406030204" pitchFamily="18" charset="0"/>
                          </a:rPr>
                          <m:t>𝐼</m:t>
                        </m:r>
                      </m:e>
                      <m:sub>
                        <m:r>
                          <a:rPr lang="en-US" sz="1200" b="0" i="1">
                            <a:latin typeface="Cambria Math" panose="02040503050406030204" pitchFamily="18" charset="0"/>
                          </a:rPr>
                          <m:t>𝑛</m:t>
                        </m:r>
                        <m:r>
                          <a:rPr lang="en-US" sz="1200" b="0" i="1">
                            <a:latin typeface="Cambria Math" panose="02040503050406030204" pitchFamily="18" charset="0"/>
                          </a:rPr>
                          <m:t>−1</m:t>
                        </m:r>
                      </m:sub>
                    </m:sSub>
                    <m:r>
                      <a:rPr lang="en-US" sz="1200" b="0" i="1">
                        <a:latin typeface="Cambria Math" panose="02040503050406030204" pitchFamily="18" charset="0"/>
                      </a:rPr>
                      <m:t> </m:t>
                    </m:r>
                    <m:sSup>
                      <m:sSupPr>
                        <m:ctrlPr>
                          <a:rPr lang="en-US" sz="1200" b="0" i="1">
                            <a:latin typeface="Cambria Math" panose="02040503050406030204" pitchFamily="18" charset="0"/>
                          </a:rPr>
                        </m:ctrlPr>
                      </m:sSupPr>
                      <m:e>
                        <m:r>
                          <a:rPr lang="en-US" sz="1200" b="0" i="1">
                            <a:latin typeface="Cambria Math" panose="02040503050406030204" pitchFamily="18" charset="0"/>
                          </a:rPr>
                          <m:t>(1−</m:t>
                        </m:r>
                        <m:r>
                          <a:rPr lang="en-US" sz="1200" b="0" i="1">
                            <a:latin typeface="Cambria Math" panose="02040503050406030204" pitchFamily="18" charset="0"/>
                          </a:rPr>
                          <m:t>𝐹</m:t>
                        </m:r>
                        <m:r>
                          <a:rPr lang="en-US" sz="1200" b="0" i="1">
                            <a:latin typeface="Cambria Math" panose="02040503050406030204" pitchFamily="18" charset="0"/>
                          </a:rPr>
                          <m:t>)</m:t>
                        </m:r>
                      </m:e>
                      <m:sup>
                        <m:r>
                          <a:rPr lang="en-US" sz="1200" b="0" i="1">
                            <a:latin typeface="Cambria Math" panose="02040503050406030204" pitchFamily="18" charset="0"/>
                          </a:rPr>
                          <m:t>𝑛</m:t>
                        </m:r>
                      </m:sup>
                    </m:sSup>
                  </m:oMath>
                </m:oMathPara>
              </a14:m>
              <a:endParaRPr lang="en-ID" sz="1200"/>
            </a:p>
          </xdr:txBody>
        </xdr:sp>
      </mc:Choice>
      <mc:Fallback xmlns="">
        <xdr:sp macro="" textlink="">
          <xdr:nvSpPr>
            <xdr:cNvPr id="4" name="TextBox 48">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A70C1CC3-A65E-4DC7-9790-2070EA6899A9}"/>
                </a:ext>
              </a:extLst>
            </xdr:cNvPr>
            <xdr:cNvSpPr txBox="1"/>
          </xdr:nvSpPr>
          <xdr:spPr>
            <a:xfrm>
              <a:off x="251460" y="12717780"/>
              <a:ext cx="1531620"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a:t>
              </a:r>
              <a:r>
                <a:rPr lang="en-ID" sz="1200" b="0" i="0">
                  <a:latin typeface="Cambria Math" panose="02040503050406030204" pitchFamily="18" charset="0"/>
                </a:rPr>
                <a:t>_(</a:t>
              </a:r>
              <a:r>
                <a:rPr lang="en-US" sz="1200" b="0" i="0">
                  <a:latin typeface="Cambria Math" panose="02040503050406030204" pitchFamily="18" charset="0"/>
                </a:rPr>
                <a:t>𝑛−1</a:t>
              </a:r>
              <a:r>
                <a:rPr lang="en-ID" sz="1200" b="0" i="0">
                  <a:latin typeface="Cambria Math" panose="02040503050406030204" pitchFamily="18" charset="0"/>
                </a:rPr>
                <a:t>)</a:t>
              </a:r>
              <a:r>
                <a:rPr lang="en-US" sz="1200" b="0" i="0">
                  <a:latin typeface="Cambria Math" panose="02040503050406030204" pitchFamily="18" charset="0"/>
                </a:rPr>
                <a:t>  〖(1−𝐹)〗^𝑛</a:t>
              </a:r>
              <a:endParaRPr lang="en-ID" sz="1200"/>
            </a:p>
          </xdr:txBody>
        </xdr:sp>
      </mc:Fallback>
    </mc:AlternateContent>
    <xdr:clientData/>
  </xdr:twoCellAnchor>
  <xdr:twoCellAnchor>
    <xdr:from>
      <xdr:col>0</xdr:col>
      <xdr:colOff>45720</xdr:colOff>
      <xdr:row>9</xdr:row>
      <xdr:rowOff>38100</xdr:rowOff>
    </xdr:from>
    <xdr:to>
      <xdr:col>2</xdr:col>
      <xdr:colOff>15240</xdr:colOff>
      <xdr:row>11</xdr:row>
      <xdr:rowOff>16858</xdr:rowOff>
    </xdr:to>
    <mc:AlternateContent xmlns:mc="http://schemas.openxmlformats.org/markup-compatibility/2006" xmlns:a14="http://schemas.microsoft.com/office/drawing/2010/main">
      <mc:Choice Requires="a14">
        <xdr:sp macro="" textlink="">
          <xdr:nvSpPr>
            <xdr:cNvPr id="5" name="TextBox 30">
              <a:extLst>
                <a:ext uri="{FF2B5EF4-FFF2-40B4-BE49-F238E27FC236}">
                  <a16:creationId xmlns:a16="http://schemas.microsoft.com/office/drawing/2014/main" id="{00000000-0008-0000-0500-000005000000}"/>
                </a:ext>
              </a:extLst>
            </xdr:cNvPr>
            <xdr:cNvSpPr txBox="1"/>
          </xdr:nvSpPr>
          <xdr:spPr>
            <a:xfrm>
              <a:off x="45720" y="1699260"/>
              <a:ext cx="2796540" cy="344518"/>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𝑛</m:t>
                        </m:r>
                      </m:sub>
                    </m:sSub>
                    <m:r>
                      <a:rPr lang="en-ID" sz="1200" i="1">
                        <a:latin typeface="Cambria Math" panose="02040503050406030204" pitchFamily="18" charset="0"/>
                      </a:rPr>
                      <m:t>=</m:t>
                    </m:r>
                    <m:r>
                      <a:rPr lang="en-US" sz="1200" b="0" i="1">
                        <a:latin typeface="Cambria Math" panose="02040503050406030204" pitchFamily="18" charset="0"/>
                      </a:rPr>
                      <m:t>𝑑</m:t>
                    </m:r>
                    <m:r>
                      <a:rPr lang="en-US" sz="1200" b="0" i="1">
                        <a:latin typeface="Cambria Math" panose="02040503050406030204" pitchFamily="18" charset="0"/>
                      </a:rPr>
                      <m:t>= </m:t>
                    </m:r>
                    <m:f>
                      <m:fPr>
                        <m:ctrlPr>
                          <a:rPr lang="en-US" sz="1200" b="0" i="1">
                            <a:latin typeface="Cambria Math" panose="02040503050406030204" pitchFamily="18" charset="0"/>
                          </a:rPr>
                        </m:ctrlPr>
                      </m:fPr>
                      <m:num>
                        <m:r>
                          <a:rPr lang="en-US" sz="1200" b="0" i="1">
                            <a:latin typeface="Cambria Math" panose="02040503050406030204" pitchFamily="18" charset="0"/>
                          </a:rPr>
                          <m:t>𝐼</m:t>
                        </m:r>
                        <m:r>
                          <a:rPr lang="en-US" sz="1200" b="0" i="1">
                            <a:latin typeface="Cambria Math" panose="02040503050406030204" pitchFamily="18" charset="0"/>
                          </a:rPr>
                          <m:t> −</m:t>
                        </m:r>
                        <m:r>
                          <a:rPr lang="en-US" sz="1200" b="0" i="1">
                            <a:latin typeface="Cambria Math" panose="02040503050406030204" pitchFamily="18" charset="0"/>
                          </a:rPr>
                          <m:t>𝐿</m:t>
                        </m:r>
                      </m:num>
                      <m:den>
                        <m:r>
                          <a:rPr lang="en-US" sz="1200" b="0" i="1">
                            <a:latin typeface="Cambria Math" panose="02040503050406030204" pitchFamily="18" charset="0"/>
                          </a:rPr>
                          <m:t>𝑁</m:t>
                        </m:r>
                      </m:den>
                    </m:f>
                  </m:oMath>
                </m:oMathPara>
              </a14:m>
              <a:endParaRPr lang="en-ID" sz="1200"/>
            </a:p>
          </xdr:txBody>
        </xdr:sp>
      </mc:Choice>
      <mc:Fallback xmlns="">
        <xdr:sp macro="" textlink="">
          <xdr:nvSpPr>
            <xdr:cNvPr id="5" name="TextBox 30">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xmlns:a14="http://schemas.microsoft.com/office/drawing/2010/main" id="{22F36F3C-561B-469D-9494-F4BF1A8827C2}"/>
                </a:ext>
              </a:extLst>
            </xdr:cNvPr>
            <xdr:cNvSpPr txBox="1"/>
          </xdr:nvSpPr>
          <xdr:spPr>
            <a:xfrm>
              <a:off x="45720" y="1699260"/>
              <a:ext cx="2796540" cy="344518"/>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𝑑=  (𝐼 −𝐿)/𝑁</a:t>
              </a:r>
              <a:endParaRPr lang="en-ID" sz="1200"/>
            </a:p>
          </xdr:txBody>
        </xdr:sp>
      </mc:Fallback>
    </mc:AlternateContent>
    <xdr:clientData/>
  </xdr:twoCellAnchor>
  <xdr:twoCellAnchor>
    <xdr:from>
      <xdr:col>0</xdr:col>
      <xdr:colOff>83820</xdr:colOff>
      <xdr:row>13</xdr:row>
      <xdr:rowOff>99060</xdr:rowOff>
    </xdr:from>
    <xdr:to>
      <xdr:col>1</xdr:col>
      <xdr:colOff>1082994</xdr:colOff>
      <xdr:row>15</xdr:row>
      <xdr:rowOff>83973</xdr:rowOff>
    </xdr:to>
    <mc:AlternateContent xmlns:mc="http://schemas.openxmlformats.org/markup-compatibility/2006" xmlns:a14="http://schemas.microsoft.com/office/drawing/2010/main">
      <mc:Choice Requires="a14">
        <xdr:sp macro="" textlink="">
          <xdr:nvSpPr>
            <xdr:cNvPr id="6" name="TextBox 31">
              <a:extLst>
                <a:ext uri="{FF2B5EF4-FFF2-40B4-BE49-F238E27FC236}">
                  <a16:creationId xmlns:a16="http://schemas.microsoft.com/office/drawing/2014/main" id="{00000000-0008-0000-0500-000006000000}"/>
                </a:ext>
              </a:extLst>
            </xdr:cNvPr>
            <xdr:cNvSpPr txBox="1"/>
          </xdr:nvSpPr>
          <xdr:spPr>
            <a:xfrm>
              <a:off x="83820" y="2491740"/>
              <a:ext cx="2233614" cy="350673"/>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𝐷</m:t>
                        </m:r>
                      </m:e>
                      <m:sub>
                        <m:r>
                          <a:rPr lang="en-US" sz="1200" b="0" i="1">
                            <a:latin typeface="Cambria Math" panose="02040503050406030204" pitchFamily="18" charset="0"/>
                          </a:rPr>
                          <m:t>𝑛</m:t>
                        </m:r>
                      </m:sub>
                    </m:sSub>
                    <m:r>
                      <a:rPr lang="en-ID" sz="1200" i="1">
                        <a:latin typeface="Cambria Math" panose="02040503050406030204" pitchFamily="18" charset="0"/>
                      </a:rPr>
                      <m:t>=</m:t>
                    </m:r>
                    <m:r>
                      <a:rPr lang="en-US" sz="1200" b="0" i="1">
                        <a:latin typeface="Cambria Math" panose="02040503050406030204" pitchFamily="18" charset="0"/>
                      </a:rPr>
                      <m:t>𝑛</m:t>
                    </m:r>
                    <m:r>
                      <a:rPr lang="en-US" sz="1200" b="0" i="1">
                        <a:latin typeface="Cambria Math" panose="02040503050406030204" pitchFamily="18" charset="0"/>
                      </a:rPr>
                      <m:t> </m:t>
                    </m:r>
                    <m:d>
                      <m:dPr>
                        <m:begChr m:val="["/>
                        <m:endChr m:val="]"/>
                        <m:ctrlPr>
                          <a:rPr lang="en-US" sz="1200" b="0" i="1">
                            <a:latin typeface="Cambria Math" panose="02040503050406030204" pitchFamily="18" charset="0"/>
                          </a:rPr>
                        </m:ctrlPr>
                      </m:dPr>
                      <m:e>
                        <m:f>
                          <m:fPr>
                            <m:ctrlPr>
                              <a:rPr lang="en-US" sz="1200" b="0" i="1">
                                <a:latin typeface="Cambria Math" panose="02040503050406030204" pitchFamily="18" charset="0"/>
                              </a:rPr>
                            </m:ctrlPr>
                          </m:fPr>
                          <m:num>
                            <m:r>
                              <a:rPr lang="en-US" sz="1200" b="0" i="1">
                                <a:latin typeface="Cambria Math" panose="02040503050406030204" pitchFamily="18" charset="0"/>
                              </a:rPr>
                              <m:t>𝐼</m:t>
                            </m:r>
                            <m:r>
                              <a:rPr lang="en-US" sz="1200" b="0" i="1">
                                <a:latin typeface="Cambria Math" panose="02040503050406030204" pitchFamily="18" charset="0"/>
                              </a:rPr>
                              <m:t> −</m:t>
                            </m:r>
                            <m:r>
                              <a:rPr lang="en-US" sz="1200" b="0" i="1">
                                <a:latin typeface="Cambria Math" panose="02040503050406030204" pitchFamily="18" charset="0"/>
                              </a:rPr>
                              <m:t>𝐿</m:t>
                            </m:r>
                          </m:num>
                          <m:den>
                            <m:r>
                              <a:rPr lang="en-US" sz="1200" b="0" i="1">
                                <a:latin typeface="Cambria Math" panose="02040503050406030204" pitchFamily="18" charset="0"/>
                              </a:rPr>
                              <m:t>𝑁</m:t>
                            </m:r>
                          </m:den>
                        </m:f>
                      </m:e>
                    </m:d>
                    <m:r>
                      <a:rPr lang="en-US" sz="1200" b="0" i="1">
                        <a:latin typeface="Cambria Math" panose="02040503050406030204" pitchFamily="18" charset="0"/>
                      </a:rPr>
                      <m:t>=</m:t>
                    </m:r>
                    <m:r>
                      <a:rPr lang="en-US" sz="1200" b="0" i="1">
                        <a:latin typeface="Cambria Math" panose="02040503050406030204" pitchFamily="18" charset="0"/>
                      </a:rPr>
                      <m:t>𝑛</m:t>
                    </m:r>
                    <m:r>
                      <a:rPr lang="en-US" sz="1200" b="0" i="1">
                        <a:latin typeface="Cambria Math" panose="02040503050406030204" pitchFamily="18" charset="0"/>
                      </a:rPr>
                      <m:t> ∗</m:t>
                    </m:r>
                    <m:r>
                      <a:rPr lang="en-US" sz="1200" b="0" i="1">
                        <a:latin typeface="Cambria Math" panose="02040503050406030204" pitchFamily="18" charset="0"/>
                      </a:rPr>
                      <m:t>𝑑</m:t>
                    </m:r>
                  </m:oMath>
                </m:oMathPara>
              </a14:m>
              <a:endParaRPr lang="en-ID" sz="1200"/>
            </a:p>
          </xdr:txBody>
        </xdr:sp>
      </mc:Choice>
      <mc:Fallback xmlns="">
        <xdr:sp macro="" textlink="">
          <xdr:nvSpPr>
            <xdr:cNvPr id="6" name="TextBox 31">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xmlns:a14="http://schemas.microsoft.com/office/drawing/2010/main" id="{6A4ECA80-A36F-4B66-BC82-A9CC1BEC38E6}"/>
                </a:ext>
              </a:extLst>
            </xdr:cNvPr>
            <xdr:cNvSpPr txBox="1"/>
          </xdr:nvSpPr>
          <xdr:spPr>
            <a:xfrm>
              <a:off x="83820" y="2491740"/>
              <a:ext cx="2233614" cy="350673"/>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𝐷</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𝑛 [(𝐼 −𝐿)/𝑁]=𝑛 ∗𝑑</a:t>
              </a:r>
              <a:endParaRPr lang="en-ID" sz="1200"/>
            </a:p>
          </xdr:txBody>
        </xdr:sp>
      </mc:Fallback>
    </mc:AlternateContent>
    <xdr:clientData/>
  </xdr:twoCellAnchor>
  <xdr:twoCellAnchor>
    <xdr:from>
      <xdr:col>0</xdr:col>
      <xdr:colOff>906780</xdr:colOff>
      <xdr:row>16</xdr:row>
      <xdr:rowOff>22860</xdr:rowOff>
    </xdr:from>
    <xdr:to>
      <xdr:col>2</xdr:col>
      <xdr:colOff>564834</xdr:colOff>
      <xdr:row>17</xdr:row>
      <xdr:rowOff>27852</xdr:rowOff>
    </xdr:to>
    <mc:AlternateContent xmlns:mc="http://schemas.openxmlformats.org/markup-compatibility/2006" xmlns:a14="http://schemas.microsoft.com/office/drawing/2010/main">
      <mc:Choice Requires="a14">
        <xdr:sp macro="" textlink="">
          <xdr:nvSpPr>
            <xdr:cNvPr id="7" name="TextBox 31">
              <a:extLst>
                <a:ext uri="{FF2B5EF4-FFF2-40B4-BE49-F238E27FC236}">
                  <a16:creationId xmlns:a16="http://schemas.microsoft.com/office/drawing/2014/main" id="{00000000-0008-0000-0500-000007000000}"/>
                </a:ext>
              </a:extLst>
            </xdr:cNvPr>
            <xdr:cNvSpPr txBox="1"/>
          </xdr:nvSpPr>
          <xdr:spPr>
            <a:xfrm>
              <a:off x="906780" y="2964180"/>
              <a:ext cx="2485074"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m:t>
                    </m:r>
                    <m:r>
                      <a:rPr lang="en-US" sz="1200" b="0" i="1">
                        <a:latin typeface="Cambria Math" panose="02040503050406030204" pitchFamily="18" charset="0"/>
                      </a:rPr>
                      <m:t>𝑛</m:t>
                    </m:r>
                    <m:r>
                      <a:rPr lang="en-US" sz="1200" b="0" i="1">
                        <a:latin typeface="Cambria Math" panose="02040503050406030204" pitchFamily="18" charset="0"/>
                      </a:rPr>
                      <m:t> ∗</m:t>
                    </m:r>
                    <m:r>
                      <a:rPr lang="en-US" sz="1200" b="0" i="1">
                        <a:latin typeface="Cambria Math" panose="02040503050406030204" pitchFamily="18" charset="0"/>
                      </a:rPr>
                      <m:t>𝑅𝑝</m:t>
                    </m:r>
                    <m:r>
                      <a:rPr lang="en-US" sz="1200" b="0" i="1">
                        <a:latin typeface="Cambria Math" panose="02040503050406030204" pitchFamily="18" charset="0"/>
                      </a:rPr>
                      <m:t> 66,500,000,000</m:t>
                    </m:r>
                  </m:oMath>
                </m:oMathPara>
              </a14:m>
              <a:endParaRPr lang="en-ID" sz="1200"/>
            </a:p>
          </xdr:txBody>
        </xdr:sp>
      </mc:Choice>
      <mc:Fallback xmlns="">
        <xdr:sp macro="" textlink="">
          <xdr:nvSpPr>
            <xdr:cNvPr id="7" name="TextBox 31">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xmlns:a14="http://schemas.microsoft.com/office/drawing/2010/main" id="{6A4ECA80-A36F-4B66-BC82-A9CC1BEC38E6}"/>
                </a:ext>
              </a:extLst>
            </xdr:cNvPr>
            <xdr:cNvSpPr txBox="1"/>
          </xdr:nvSpPr>
          <xdr:spPr>
            <a:xfrm>
              <a:off x="906780" y="2964180"/>
              <a:ext cx="2485074"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=𝑛 ∗𝑅𝑝 66,500,000,000</a:t>
              </a:r>
              <a:endParaRPr lang="en-ID" sz="1200"/>
            </a:p>
          </xdr:txBody>
        </xdr:sp>
      </mc:Fallback>
    </mc:AlternateContent>
    <xdr:clientData/>
  </xdr:twoCellAnchor>
  <xdr:twoCellAnchor>
    <xdr:from>
      <xdr:col>0</xdr:col>
      <xdr:colOff>1135380</xdr:colOff>
      <xdr:row>17</xdr:row>
      <xdr:rowOff>22860</xdr:rowOff>
    </xdr:from>
    <xdr:to>
      <xdr:col>1</xdr:col>
      <xdr:colOff>548640</xdr:colOff>
      <xdr:row>18</xdr:row>
      <xdr:rowOff>27852</xdr:rowOff>
    </xdr:to>
    <mc:AlternateContent xmlns:mc="http://schemas.openxmlformats.org/markup-compatibility/2006" xmlns:a14="http://schemas.microsoft.com/office/drawing/2010/main">
      <mc:Choice Requires="a14">
        <xdr:sp macro="" textlink="">
          <xdr:nvSpPr>
            <xdr:cNvPr id="8" name="TextBox 31">
              <a:extLst>
                <a:ext uri="{FF2B5EF4-FFF2-40B4-BE49-F238E27FC236}">
                  <a16:creationId xmlns:a16="http://schemas.microsoft.com/office/drawing/2014/main" id="{00000000-0008-0000-0500-000008000000}"/>
                </a:ext>
              </a:extLst>
            </xdr:cNvPr>
            <xdr:cNvSpPr txBox="1"/>
          </xdr:nvSpPr>
          <xdr:spPr>
            <a:xfrm>
              <a:off x="1135380" y="3147060"/>
              <a:ext cx="647700"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m:t>
                    </m:r>
                    <m:r>
                      <a:rPr lang="en-US" sz="1200" b="0" i="1">
                        <a:latin typeface="Cambria Math" panose="02040503050406030204" pitchFamily="18" charset="0"/>
                      </a:rPr>
                      <m:t>𝑛</m:t>
                    </m:r>
                    <m:r>
                      <a:rPr lang="en-US" sz="1200" b="0" i="1">
                        <a:latin typeface="Cambria Math" panose="02040503050406030204" pitchFamily="18" charset="0"/>
                      </a:rPr>
                      <m:t> </m:t>
                    </m:r>
                  </m:oMath>
                </m:oMathPara>
              </a14:m>
              <a:endParaRPr lang="en-ID" sz="1200"/>
            </a:p>
          </xdr:txBody>
        </xdr:sp>
      </mc:Choice>
      <mc:Fallback xmlns="">
        <xdr:sp macro="" textlink="">
          <xdr:nvSpPr>
            <xdr:cNvPr id="8" name="TextBox 31">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xmlns:a14="http://schemas.microsoft.com/office/drawing/2010/main" id="{6A4ECA80-A36F-4B66-BC82-A9CC1BEC38E6}"/>
                </a:ext>
              </a:extLst>
            </xdr:cNvPr>
            <xdr:cNvSpPr txBox="1"/>
          </xdr:nvSpPr>
          <xdr:spPr>
            <a:xfrm>
              <a:off x="1135380" y="3147060"/>
              <a:ext cx="647700" cy="18787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=𝑛 </a:t>
              </a:r>
              <a:endParaRPr lang="en-ID" sz="1200"/>
            </a:p>
          </xdr:txBody>
        </xdr:sp>
      </mc:Fallback>
    </mc:AlternateContent>
    <xdr:clientData/>
  </xdr:twoCellAnchor>
  <xdr:twoCellAnchor>
    <xdr:from>
      <xdr:col>0</xdr:col>
      <xdr:colOff>91440</xdr:colOff>
      <xdr:row>33</xdr:row>
      <xdr:rowOff>53340</xdr:rowOff>
    </xdr:from>
    <xdr:to>
      <xdr:col>0</xdr:col>
      <xdr:colOff>1075043</xdr:colOff>
      <xdr:row>35</xdr:row>
      <xdr:rowOff>38061</xdr:rowOff>
    </xdr:to>
    <mc:AlternateContent xmlns:mc="http://schemas.openxmlformats.org/markup-compatibility/2006" xmlns:a14="http://schemas.microsoft.com/office/drawing/2010/main">
      <mc:Choice Requires="a14">
        <xdr:sp macro="" textlink="">
          <xdr:nvSpPr>
            <xdr:cNvPr id="9" name="TextBox 72">
              <a:extLst>
                <a:ext uri="{FF2B5EF4-FFF2-40B4-BE49-F238E27FC236}">
                  <a16:creationId xmlns:a16="http://schemas.microsoft.com/office/drawing/2014/main" id="{00000000-0008-0000-0500-000009000000}"/>
                </a:ext>
              </a:extLst>
            </xdr:cNvPr>
            <xdr:cNvSpPr txBox="1"/>
          </xdr:nvSpPr>
          <xdr:spPr>
            <a:xfrm>
              <a:off x="91440" y="6103620"/>
              <a:ext cx="983603" cy="350481"/>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𝑆</m:t>
                    </m:r>
                    <m:r>
                      <a:rPr lang="en-ID" sz="1200" i="1">
                        <a:latin typeface="Cambria Math" panose="02040503050406030204" pitchFamily="18" charset="0"/>
                      </a:rPr>
                      <m:t>=</m:t>
                    </m:r>
                    <m:f>
                      <m:fPr>
                        <m:ctrlPr>
                          <a:rPr lang="en-US" sz="1200" b="0" i="1">
                            <a:latin typeface="Cambria Math" panose="02040503050406030204" pitchFamily="18" charset="0"/>
                          </a:rPr>
                        </m:ctrlPr>
                      </m:fPr>
                      <m:num>
                        <m:r>
                          <a:rPr lang="en-US" sz="1200" b="0" i="1">
                            <a:latin typeface="Cambria Math" panose="02040503050406030204" pitchFamily="18" charset="0"/>
                          </a:rPr>
                          <m:t>𝑁</m:t>
                        </m:r>
                        <m:r>
                          <a:rPr lang="en-US" sz="1200" b="0" i="1">
                            <a:latin typeface="Cambria Math" panose="02040503050406030204" pitchFamily="18" charset="0"/>
                          </a:rPr>
                          <m:t> (</m:t>
                        </m:r>
                        <m:r>
                          <a:rPr lang="en-US" sz="1200" b="0" i="1">
                            <a:latin typeface="Cambria Math" panose="02040503050406030204" pitchFamily="18" charset="0"/>
                          </a:rPr>
                          <m:t>𝑁</m:t>
                        </m:r>
                        <m:r>
                          <a:rPr lang="en-US" sz="1200" b="0" i="1">
                            <a:latin typeface="Cambria Math" panose="02040503050406030204" pitchFamily="18" charset="0"/>
                          </a:rPr>
                          <m:t>+1)</m:t>
                        </m:r>
                      </m:num>
                      <m:den>
                        <m:r>
                          <a:rPr lang="en-US" sz="1200" b="0" i="1">
                            <a:latin typeface="Cambria Math" panose="02040503050406030204" pitchFamily="18" charset="0"/>
                          </a:rPr>
                          <m:t>2</m:t>
                        </m:r>
                      </m:den>
                    </m:f>
                  </m:oMath>
                </m:oMathPara>
              </a14:m>
              <a:endParaRPr lang="en-ID" sz="1200"/>
            </a:p>
          </xdr:txBody>
        </xdr:sp>
      </mc:Choice>
      <mc:Fallback xmlns="">
        <xdr:sp macro="" textlink="">
          <xdr:nvSpPr>
            <xdr:cNvPr id="9" name="TextBox 72">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xmlns:a14="http://schemas.microsoft.com/office/drawing/2010/main" id="{2D04D0E4-9BE8-40C8-A02B-825B917530AC}"/>
                </a:ext>
              </a:extLst>
            </xdr:cNvPr>
            <xdr:cNvSpPr txBox="1"/>
          </xdr:nvSpPr>
          <xdr:spPr>
            <a:xfrm>
              <a:off x="91440" y="6103620"/>
              <a:ext cx="983603" cy="350481"/>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𝑆</a:t>
              </a:r>
              <a:r>
                <a:rPr lang="en-ID" sz="1200" i="0">
                  <a:latin typeface="Cambria Math" panose="02040503050406030204" pitchFamily="18" charset="0"/>
                </a:rPr>
                <a:t>=</a:t>
              </a:r>
              <a:r>
                <a:rPr lang="en-US" sz="1200" b="0" i="0">
                  <a:latin typeface="Cambria Math" panose="02040503050406030204" pitchFamily="18" charset="0"/>
                </a:rPr>
                <a:t>(𝑁 (𝑁+1))/2</a:t>
              </a:r>
              <a:endParaRPr lang="en-ID" sz="1200"/>
            </a:p>
          </xdr:txBody>
        </xdr:sp>
      </mc:Fallback>
    </mc:AlternateContent>
    <xdr:clientData/>
  </xdr:twoCellAnchor>
  <xdr:twoCellAnchor>
    <xdr:from>
      <xdr:col>0</xdr:col>
      <xdr:colOff>91440</xdr:colOff>
      <xdr:row>37</xdr:row>
      <xdr:rowOff>0</xdr:rowOff>
    </xdr:from>
    <xdr:to>
      <xdr:col>0</xdr:col>
      <xdr:colOff>1154423</xdr:colOff>
      <xdr:row>38</xdr:row>
      <xdr:rowOff>162920</xdr:rowOff>
    </xdr:to>
    <mc:AlternateContent xmlns:mc="http://schemas.openxmlformats.org/markup-compatibility/2006" xmlns:a14="http://schemas.microsoft.com/office/drawing/2010/main">
      <mc:Choice Requires="a14">
        <xdr:sp macro="" textlink="">
          <xdr:nvSpPr>
            <xdr:cNvPr id="10" name="TextBox 13">
              <a:extLst>
                <a:ext uri="{FF2B5EF4-FFF2-40B4-BE49-F238E27FC236}">
                  <a16:creationId xmlns:a16="http://schemas.microsoft.com/office/drawing/2014/main" id="{00000000-0008-0000-0500-00000A000000}"/>
                </a:ext>
              </a:extLst>
            </xdr:cNvPr>
            <xdr:cNvSpPr txBox="1"/>
          </xdr:nvSpPr>
          <xdr:spPr>
            <a:xfrm>
              <a:off x="91440" y="6781800"/>
              <a:ext cx="1062983" cy="34580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𝑑</m:t>
                        </m:r>
                      </m:e>
                      <m:sub>
                        <m:r>
                          <a:rPr lang="en-US" sz="1200" b="0" i="1">
                            <a:latin typeface="Cambria Math" panose="02040503050406030204" pitchFamily="18" charset="0"/>
                          </a:rPr>
                          <m:t>𝑛</m:t>
                        </m:r>
                      </m:sub>
                    </m:sSub>
                    <m:r>
                      <a:rPr lang="en-ID" sz="1200" i="1">
                        <a:latin typeface="Cambria Math" panose="02040503050406030204" pitchFamily="18" charset="0"/>
                      </a:rPr>
                      <m:t>=</m:t>
                    </m:r>
                    <m:r>
                      <a:rPr lang="en-US" sz="1200" b="0" i="1">
                        <a:latin typeface="Cambria Math" panose="02040503050406030204" pitchFamily="18" charset="0"/>
                      </a:rPr>
                      <m:t> </m:t>
                    </m:r>
                    <m:f>
                      <m:fPr>
                        <m:ctrlPr>
                          <a:rPr lang="en-US" sz="1200" b="0" i="1">
                            <a:latin typeface="Cambria Math" panose="02040503050406030204" pitchFamily="18" charset="0"/>
                          </a:rPr>
                        </m:ctrlPr>
                      </m:fPr>
                      <m:num>
                        <m:r>
                          <a:rPr lang="en-US" sz="1200" b="0" i="1">
                            <a:latin typeface="Cambria Math" panose="02040503050406030204" pitchFamily="18" charset="0"/>
                          </a:rPr>
                          <m:t>𝑁</m:t>
                        </m:r>
                      </m:num>
                      <m:den>
                        <m:r>
                          <a:rPr lang="en-US" sz="1200" b="0" i="1">
                            <a:latin typeface="Cambria Math" panose="02040503050406030204" pitchFamily="18" charset="0"/>
                          </a:rPr>
                          <m:t>𝑆</m:t>
                        </m:r>
                      </m:den>
                    </m:f>
                    <m:r>
                      <a:rPr lang="en-US" sz="1200" b="0" i="1">
                        <a:latin typeface="Cambria Math" panose="02040503050406030204" pitchFamily="18" charset="0"/>
                      </a:rPr>
                      <m:t> (</m:t>
                    </m:r>
                    <m:r>
                      <a:rPr lang="en-US" sz="1200" b="0" i="1">
                        <a:latin typeface="Cambria Math" panose="02040503050406030204" pitchFamily="18" charset="0"/>
                      </a:rPr>
                      <m:t>𝐼</m:t>
                    </m:r>
                    <m:r>
                      <a:rPr lang="en-US" sz="1200" b="0" i="1">
                        <a:latin typeface="Cambria Math" panose="02040503050406030204" pitchFamily="18" charset="0"/>
                      </a:rPr>
                      <m:t>−</m:t>
                    </m:r>
                    <m:r>
                      <a:rPr lang="en-US" sz="1200" b="0" i="1">
                        <a:latin typeface="Cambria Math" panose="02040503050406030204" pitchFamily="18" charset="0"/>
                      </a:rPr>
                      <m:t>𝐿</m:t>
                    </m:r>
                    <m:r>
                      <a:rPr lang="en-US" sz="1200" b="0" i="1">
                        <a:latin typeface="Cambria Math" panose="02040503050406030204" pitchFamily="18" charset="0"/>
                      </a:rPr>
                      <m:t>)</m:t>
                    </m:r>
                  </m:oMath>
                </m:oMathPara>
              </a14:m>
              <a:endParaRPr lang="en-ID" sz="1200"/>
            </a:p>
          </xdr:txBody>
        </xdr:sp>
      </mc:Choice>
      <mc:Fallback xmlns="">
        <xdr:sp macro="" textlink="">
          <xdr:nvSpPr>
            <xdr:cNvPr id="10" name="TextBox 13">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xmlns:a14="http://schemas.microsoft.com/office/drawing/2010/main" id="{275900F6-1EFA-44BE-803B-C2048BFF7B93}"/>
                </a:ext>
              </a:extLst>
            </xdr:cNvPr>
            <xdr:cNvSpPr txBox="1"/>
          </xdr:nvSpPr>
          <xdr:spPr>
            <a:xfrm>
              <a:off x="91440" y="6781800"/>
              <a:ext cx="1062983" cy="345800"/>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𝑑</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  𝑁/𝑆  (𝐼−𝐿)</a:t>
              </a:r>
              <a:endParaRPr lang="en-ID" sz="1200"/>
            </a:p>
          </xdr:txBody>
        </xdr:sp>
      </mc:Fallback>
    </mc:AlternateContent>
    <xdr:clientData/>
  </xdr:twoCellAnchor>
  <xdr:twoCellAnchor>
    <xdr:from>
      <xdr:col>0</xdr:col>
      <xdr:colOff>0</xdr:colOff>
      <xdr:row>39</xdr:row>
      <xdr:rowOff>0</xdr:rowOff>
    </xdr:from>
    <xdr:to>
      <xdr:col>2</xdr:col>
      <xdr:colOff>259080</xdr:colOff>
      <xdr:row>40</xdr:row>
      <xdr:rowOff>120665</xdr:rowOff>
    </xdr:to>
    <mc:AlternateContent xmlns:mc="http://schemas.openxmlformats.org/markup-compatibility/2006" xmlns:a14="http://schemas.microsoft.com/office/drawing/2010/main">
      <mc:Choice Requires="a14">
        <xdr:sp macro="" textlink="">
          <xdr:nvSpPr>
            <xdr:cNvPr id="11" name="TextBox 13">
              <a:extLst>
                <a:ext uri="{FF2B5EF4-FFF2-40B4-BE49-F238E27FC236}">
                  <a16:creationId xmlns:a16="http://schemas.microsoft.com/office/drawing/2014/main" id="{00000000-0008-0000-0500-00000B000000}"/>
                </a:ext>
              </a:extLst>
            </xdr:cNvPr>
            <xdr:cNvSpPr txBox="1"/>
          </xdr:nvSpPr>
          <xdr:spPr>
            <a:xfrm>
              <a:off x="0" y="7147560"/>
              <a:ext cx="3086100" cy="30354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050" i="1">
                            <a:latin typeface="Cambria Math" panose="02040503050406030204" pitchFamily="18" charset="0"/>
                          </a:rPr>
                        </m:ctrlPr>
                      </m:sSubPr>
                      <m:e>
                        <m:r>
                          <a:rPr lang="en-US" sz="1050" b="0" i="1">
                            <a:latin typeface="Cambria Math" panose="02040503050406030204" pitchFamily="18" charset="0"/>
                          </a:rPr>
                          <m:t>𝑑</m:t>
                        </m:r>
                      </m:e>
                      <m:sub>
                        <m:r>
                          <a:rPr lang="en-US" sz="1050" b="0" i="1">
                            <a:latin typeface="Cambria Math" panose="02040503050406030204" pitchFamily="18" charset="0"/>
                          </a:rPr>
                          <m:t>1</m:t>
                        </m:r>
                      </m:sub>
                    </m:sSub>
                    <m:r>
                      <a:rPr lang="en-ID" sz="1050" i="1">
                        <a:latin typeface="Cambria Math" panose="02040503050406030204" pitchFamily="18" charset="0"/>
                      </a:rPr>
                      <m:t>=</m:t>
                    </m:r>
                    <m:r>
                      <a:rPr lang="en-US" sz="1050" b="0" i="1">
                        <a:latin typeface="Cambria Math" panose="02040503050406030204" pitchFamily="18" charset="0"/>
                      </a:rPr>
                      <m:t> </m:t>
                    </m:r>
                    <m:f>
                      <m:fPr>
                        <m:ctrlPr>
                          <a:rPr lang="en-US" sz="1050" b="0" i="1">
                            <a:latin typeface="Cambria Math" panose="02040503050406030204" pitchFamily="18" charset="0"/>
                          </a:rPr>
                        </m:ctrlPr>
                      </m:fPr>
                      <m:num>
                        <m:r>
                          <a:rPr lang="en-US" sz="1050" b="0" i="1">
                            <a:latin typeface="Cambria Math" panose="02040503050406030204" pitchFamily="18" charset="0"/>
                          </a:rPr>
                          <m:t>20</m:t>
                        </m:r>
                      </m:num>
                      <m:den>
                        <m:r>
                          <a:rPr lang="en-US" sz="1050" b="0" i="1">
                            <a:latin typeface="Cambria Math" panose="02040503050406030204" pitchFamily="18" charset="0"/>
                          </a:rPr>
                          <m:t>210</m:t>
                        </m:r>
                      </m:den>
                    </m:f>
                    <m:r>
                      <a:rPr lang="en-US" sz="1050" b="0" i="1">
                        <a:latin typeface="Cambria Math" panose="02040503050406030204" pitchFamily="18" charset="0"/>
                      </a:rPr>
                      <m:t> (3,800,000,000,000−2,470,000,000,000)</m:t>
                    </m:r>
                  </m:oMath>
                </m:oMathPara>
              </a14:m>
              <a:endParaRPr lang="en-ID" sz="1050"/>
            </a:p>
          </xdr:txBody>
        </xdr:sp>
      </mc:Choice>
      <mc:Fallback xmlns="">
        <xdr:sp macro="" textlink="">
          <xdr:nvSpPr>
            <xdr:cNvPr id="11" name="TextBox 13">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xmlns:a14="http://schemas.microsoft.com/office/drawing/2010/main" id="{275900F6-1EFA-44BE-803B-C2048BFF7B93}"/>
                </a:ext>
              </a:extLst>
            </xdr:cNvPr>
            <xdr:cNvSpPr txBox="1"/>
          </xdr:nvSpPr>
          <xdr:spPr>
            <a:xfrm>
              <a:off x="0" y="7147560"/>
              <a:ext cx="3086100" cy="30354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050" b="0" i="0">
                  <a:latin typeface="Cambria Math" panose="02040503050406030204" pitchFamily="18" charset="0"/>
                </a:rPr>
                <a:t>𝑑</a:t>
              </a:r>
              <a:r>
                <a:rPr lang="en-ID" sz="1050" b="0" i="0">
                  <a:latin typeface="Cambria Math" panose="02040503050406030204" pitchFamily="18" charset="0"/>
                </a:rPr>
                <a:t>_</a:t>
              </a:r>
              <a:r>
                <a:rPr lang="en-US" sz="1050" b="0" i="0">
                  <a:latin typeface="Cambria Math" panose="02040503050406030204" pitchFamily="18" charset="0"/>
                </a:rPr>
                <a:t>1</a:t>
              </a:r>
              <a:r>
                <a:rPr lang="en-ID" sz="1050" i="0">
                  <a:latin typeface="Cambria Math" panose="02040503050406030204" pitchFamily="18" charset="0"/>
                </a:rPr>
                <a:t>=</a:t>
              </a:r>
              <a:r>
                <a:rPr lang="en-US" sz="1050" b="0" i="0">
                  <a:latin typeface="Cambria Math" panose="02040503050406030204" pitchFamily="18" charset="0"/>
                </a:rPr>
                <a:t>  20/210  (3,800,000,000,000−2,470,000,000,000)</a:t>
              </a:r>
              <a:endParaRPr lang="en-ID" sz="1050"/>
            </a:p>
          </xdr:txBody>
        </xdr:sp>
      </mc:Fallback>
    </mc:AlternateContent>
    <xdr:clientData/>
  </xdr:twoCellAnchor>
  <xdr:twoCellAnchor>
    <xdr:from>
      <xdr:col>0</xdr:col>
      <xdr:colOff>0</xdr:colOff>
      <xdr:row>42</xdr:row>
      <xdr:rowOff>60960</xdr:rowOff>
    </xdr:from>
    <xdr:to>
      <xdr:col>2</xdr:col>
      <xdr:colOff>601980</xdr:colOff>
      <xdr:row>43</xdr:row>
      <xdr:rowOff>181625</xdr:rowOff>
    </xdr:to>
    <mc:AlternateContent xmlns:mc="http://schemas.openxmlformats.org/markup-compatibility/2006" xmlns:a14="http://schemas.microsoft.com/office/drawing/2010/main">
      <mc:Choice Requires="a14">
        <xdr:sp macro="" textlink="">
          <xdr:nvSpPr>
            <xdr:cNvPr id="12" name="TextBox 13">
              <a:extLst>
                <a:ext uri="{FF2B5EF4-FFF2-40B4-BE49-F238E27FC236}">
                  <a16:creationId xmlns:a16="http://schemas.microsoft.com/office/drawing/2014/main" id="{00000000-0008-0000-0500-00000C000000}"/>
                </a:ext>
              </a:extLst>
            </xdr:cNvPr>
            <xdr:cNvSpPr txBox="1"/>
          </xdr:nvSpPr>
          <xdr:spPr>
            <a:xfrm>
              <a:off x="0" y="7757160"/>
              <a:ext cx="3429000" cy="30354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050" i="1">
                            <a:latin typeface="Cambria Math" panose="02040503050406030204" pitchFamily="18" charset="0"/>
                          </a:rPr>
                        </m:ctrlPr>
                      </m:sSubPr>
                      <m:e>
                        <m:r>
                          <a:rPr lang="en-US" sz="1050" b="0" i="1">
                            <a:latin typeface="Cambria Math" panose="02040503050406030204" pitchFamily="18" charset="0"/>
                          </a:rPr>
                          <m:t>𝑑</m:t>
                        </m:r>
                      </m:e>
                      <m:sub>
                        <m:r>
                          <a:rPr lang="en-US" sz="1050" b="0" i="1">
                            <a:latin typeface="Cambria Math" panose="02040503050406030204" pitchFamily="18" charset="0"/>
                          </a:rPr>
                          <m:t>2</m:t>
                        </m:r>
                      </m:sub>
                    </m:sSub>
                    <m:r>
                      <a:rPr lang="en-ID" sz="1050" i="1">
                        <a:latin typeface="Cambria Math" panose="02040503050406030204" pitchFamily="18" charset="0"/>
                      </a:rPr>
                      <m:t>=</m:t>
                    </m:r>
                    <m:r>
                      <a:rPr lang="en-US" sz="1050" b="0" i="1">
                        <a:latin typeface="Cambria Math" panose="02040503050406030204" pitchFamily="18" charset="0"/>
                      </a:rPr>
                      <m:t> </m:t>
                    </m:r>
                    <m:f>
                      <m:fPr>
                        <m:ctrlPr>
                          <a:rPr lang="en-US" sz="1050" b="0" i="1">
                            <a:latin typeface="Cambria Math" panose="02040503050406030204" pitchFamily="18" charset="0"/>
                          </a:rPr>
                        </m:ctrlPr>
                      </m:fPr>
                      <m:num>
                        <m:r>
                          <a:rPr lang="en-US" sz="1050" b="0" i="1">
                            <a:latin typeface="Cambria Math" panose="02040503050406030204" pitchFamily="18" charset="0"/>
                          </a:rPr>
                          <m:t>20−1</m:t>
                        </m:r>
                      </m:num>
                      <m:den>
                        <m:r>
                          <a:rPr lang="en-US" sz="1050" b="0" i="1">
                            <a:latin typeface="Cambria Math" panose="02040503050406030204" pitchFamily="18" charset="0"/>
                          </a:rPr>
                          <m:t>210</m:t>
                        </m:r>
                      </m:den>
                    </m:f>
                    <m:r>
                      <a:rPr lang="en-US" sz="1050" b="0" i="1">
                        <a:latin typeface="Cambria Math" panose="02040503050406030204" pitchFamily="18" charset="0"/>
                      </a:rPr>
                      <m:t> (3,800,000,000,000−2,470,000,000,000)</m:t>
                    </m:r>
                  </m:oMath>
                </m:oMathPara>
              </a14:m>
              <a:endParaRPr lang="en-ID" sz="1050"/>
            </a:p>
          </xdr:txBody>
        </xdr:sp>
      </mc:Choice>
      <mc:Fallback xmlns="">
        <xdr:sp macro="" textlink="">
          <xdr:nvSpPr>
            <xdr:cNvPr id="12" name="TextBox 13">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xmlns:a14="http://schemas.microsoft.com/office/drawing/2010/main" id="{275900F6-1EFA-44BE-803B-C2048BFF7B93}"/>
                </a:ext>
              </a:extLst>
            </xdr:cNvPr>
            <xdr:cNvSpPr txBox="1"/>
          </xdr:nvSpPr>
          <xdr:spPr>
            <a:xfrm>
              <a:off x="0" y="7757160"/>
              <a:ext cx="3429000" cy="303545"/>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050" b="0" i="0">
                  <a:latin typeface="Cambria Math" panose="02040503050406030204" pitchFamily="18" charset="0"/>
                </a:rPr>
                <a:t>𝑑</a:t>
              </a:r>
              <a:r>
                <a:rPr lang="en-ID" sz="1050" b="0" i="0">
                  <a:latin typeface="Cambria Math" panose="02040503050406030204" pitchFamily="18" charset="0"/>
                </a:rPr>
                <a:t>_</a:t>
              </a:r>
              <a:r>
                <a:rPr lang="en-US" sz="1050" b="0" i="0">
                  <a:latin typeface="Cambria Math" panose="02040503050406030204" pitchFamily="18" charset="0"/>
                </a:rPr>
                <a:t>2</a:t>
              </a:r>
              <a:r>
                <a:rPr lang="en-ID" sz="1050" i="0">
                  <a:latin typeface="Cambria Math" panose="02040503050406030204" pitchFamily="18" charset="0"/>
                </a:rPr>
                <a:t>=</a:t>
              </a:r>
              <a:r>
                <a:rPr lang="en-US" sz="1050" b="0" i="0">
                  <a:latin typeface="Cambria Math" panose="02040503050406030204" pitchFamily="18" charset="0"/>
                </a:rPr>
                <a:t>  (20−1)/210  (3,800,000,000,000−2,470,000,000,000)</a:t>
              </a:r>
              <a:endParaRPr lang="en-ID" sz="1050"/>
            </a:p>
          </xdr:txBody>
        </xdr:sp>
      </mc:Fallback>
    </mc:AlternateContent>
    <xdr:clientData/>
  </xdr:twoCellAnchor>
  <xdr:twoCellAnchor>
    <xdr:from>
      <xdr:col>0</xdr:col>
      <xdr:colOff>0</xdr:colOff>
      <xdr:row>47</xdr:row>
      <xdr:rowOff>0</xdr:rowOff>
    </xdr:from>
    <xdr:to>
      <xdr:col>1</xdr:col>
      <xdr:colOff>1158716</xdr:colOff>
      <xdr:row>49</xdr:row>
      <xdr:rowOff>18704</xdr:rowOff>
    </xdr:to>
    <mc:AlternateContent xmlns:mc="http://schemas.openxmlformats.org/markup-compatibility/2006" xmlns:a14="http://schemas.microsoft.com/office/drawing/2010/main">
      <mc:Choice Requires="a14">
        <xdr:sp macro="" textlink="">
          <xdr:nvSpPr>
            <xdr:cNvPr id="13" name="TextBox 29">
              <a:extLst>
                <a:ext uri="{FF2B5EF4-FFF2-40B4-BE49-F238E27FC236}">
                  <a16:creationId xmlns:a16="http://schemas.microsoft.com/office/drawing/2014/main" id="{00000000-0008-0000-0500-00000D000000}"/>
                </a:ext>
              </a:extLst>
            </xdr:cNvPr>
            <xdr:cNvSpPr txBox="1"/>
          </xdr:nvSpPr>
          <xdr:spPr>
            <a:xfrm>
              <a:off x="0" y="8610600"/>
              <a:ext cx="2393156" cy="38446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𝑛</m:t>
                        </m:r>
                      </m:sub>
                    </m:sSub>
                    <m:r>
                      <a:rPr lang="en-ID" sz="1200" i="1">
                        <a:latin typeface="Cambria Math" panose="02040503050406030204" pitchFamily="18" charset="0"/>
                      </a:rPr>
                      <m:t>=</m:t>
                    </m:r>
                    <m:sSub>
                      <m:sSubPr>
                        <m:ctrlPr>
                          <a:rPr lang="en-ID" sz="1200" i="1">
                            <a:latin typeface="Cambria Math" panose="02040503050406030204" pitchFamily="18" charset="0"/>
                          </a:rPr>
                        </m:ctrlPr>
                      </m:sSubPr>
                      <m:e>
                        <m:r>
                          <a:rPr lang="en-US" sz="1200" b="0" i="1">
                            <a:latin typeface="Cambria Math" panose="02040503050406030204" pitchFamily="18" charset="0"/>
                          </a:rPr>
                          <m:t>𝐼</m:t>
                        </m:r>
                      </m:e>
                      <m:sub>
                        <m:r>
                          <a:rPr lang="en-US" sz="1200" b="0" i="1">
                            <a:latin typeface="Cambria Math" panose="02040503050406030204" pitchFamily="18" charset="0"/>
                          </a:rPr>
                          <m:t>𝑛</m:t>
                        </m:r>
                        <m:r>
                          <a:rPr lang="en-US" sz="1200" b="0" i="1">
                            <a:latin typeface="Cambria Math" panose="02040503050406030204" pitchFamily="18" charset="0"/>
                          </a:rPr>
                          <m:t>−1</m:t>
                        </m:r>
                      </m:sub>
                    </m:sSub>
                    <m:r>
                      <a:rPr lang="en-US" sz="1200" b="0" i="1">
                        <a:latin typeface="Cambria Math" panose="02040503050406030204" pitchFamily="18" charset="0"/>
                      </a:rPr>
                      <m:t> − </m:t>
                    </m:r>
                    <m:f>
                      <m:fPr>
                        <m:ctrlPr>
                          <a:rPr lang="en-US" sz="1200" b="0" i="1">
                            <a:latin typeface="Cambria Math" panose="02040503050406030204" pitchFamily="18" charset="0"/>
                          </a:rPr>
                        </m:ctrlPr>
                      </m:fPr>
                      <m:num>
                        <m:r>
                          <a:rPr lang="en-US" sz="1200" b="0" i="1">
                            <a:latin typeface="Cambria Math" panose="02040503050406030204" pitchFamily="18" charset="0"/>
                          </a:rPr>
                          <m:t>2 (</m:t>
                        </m:r>
                        <m:r>
                          <a:rPr lang="en-US" sz="1200" b="0" i="1">
                            <a:latin typeface="Cambria Math" panose="02040503050406030204" pitchFamily="18" charset="0"/>
                          </a:rPr>
                          <m:t>𝑁</m:t>
                        </m:r>
                        <m:r>
                          <a:rPr lang="en-US" sz="1200" b="0" i="1">
                            <a:latin typeface="Cambria Math" panose="02040503050406030204" pitchFamily="18" charset="0"/>
                          </a:rPr>
                          <m:t>−</m:t>
                        </m:r>
                        <m:r>
                          <a:rPr lang="en-US" sz="1200" b="0" i="1">
                            <a:latin typeface="Cambria Math" panose="02040503050406030204" pitchFamily="18" charset="0"/>
                          </a:rPr>
                          <m:t>𝑛</m:t>
                        </m:r>
                        <m:r>
                          <a:rPr lang="en-US" sz="1200" b="0" i="1">
                            <a:latin typeface="Cambria Math" panose="02040503050406030204" pitchFamily="18" charset="0"/>
                          </a:rPr>
                          <m:t>+1)</m:t>
                        </m:r>
                      </m:num>
                      <m:den>
                        <m:r>
                          <a:rPr lang="en-US" sz="1200" b="0" i="1">
                            <a:latin typeface="Cambria Math" panose="02040503050406030204" pitchFamily="18" charset="0"/>
                          </a:rPr>
                          <m:t>𝑁</m:t>
                        </m:r>
                        <m:r>
                          <a:rPr lang="en-US" sz="1200" b="0" i="1">
                            <a:latin typeface="Cambria Math" panose="02040503050406030204" pitchFamily="18" charset="0"/>
                          </a:rPr>
                          <m:t> (</m:t>
                        </m:r>
                        <m:r>
                          <a:rPr lang="en-US" sz="1200" b="0" i="1">
                            <a:latin typeface="Cambria Math" panose="02040503050406030204" pitchFamily="18" charset="0"/>
                          </a:rPr>
                          <m:t>𝑁</m:t>
                        </m:r>
                        <m:r>
                          <a:rPr lang="en-US" sz="1200" b="0" i="1">
                            <a:latin typeface="Cambria Math" panose="02040503050406030204" pitchFamily="18" charset="0"/>
                          </a:rPr>
                          <m:t>+1)</m:t>
                        </m:r>
                      </m:den>
                    </m:f>
                    <m:r>
                      <a:rPr lang="en-US" sz="1200" b="0" i="1">
                        <a:latin typeface="Cambria Math" panose="02040503050406030204" pitchFamily="18" charset="0"/>
                      </a:rPr>
                      <m:t> </m:t>
                    </m:r>
                    <m:d>
                      <m:dPr>
                        <m:ctrlPr>
                          <a:rPr lang="en-US" sz="1200" b="0" i="1">
                            <a:latin typeface="Cambria Math" panose="02040503050406030204" pitchFamily="18" charset="0"/>
                          </a:rPr>
                        </m:ctrlPr>
                      </m:dPr>
                      <m:e>
                        <m:r>
                          <a:rPr lang="en-US" sz="1200" b="0" i="1">
                            <a:latin typeface="Cambria Math" panose="02040503050406030204" pitchFamily="18" charset="0"/>
                          </a:rPr>
                          <m:t>𝐼</m:t>
                        </m:r>
                        <m:r>
                          <a:rPr lang="en-US" sz="1200" b="0" i="1">
                            <a:latin typeface="Cambria Math" panose="02040503050406030204" pitchFamily="18" charset="0"/>
                          </a:rPr>
                          <m:t> −</m:t>
                        </m:r>
                        <m:r>
                          <a:rPr lang="en-US" sz="1200" b="0" i="1">
                            <a:latin typeface="Cambria Math" panose="02040503050406030204" pitchFamily="18" charset="0"/>
                          </a:rPr>
                          <m:t>𝐿</m:t>
                        </m:r>
                      </m:e>
                    </m:d>
                  </m:oMath>
                </m:oMathPara>
              </a14:m>
              <a:endParaRPr lang="en-ID" sz="1200"/>
            </a:p>
          </xdr:txBody>
        </xdr:sp>
      </mc:Choice>
      <mc:Fallback xmlns="">
        <xdr:sp macro="" textlink="">
          <xdr:nvSpPr>
            <xdr:cNvPr id="13" name="TextBox 29">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xmlns:a14="http://schemas.microsoft.com/office/drawing/2010/main" id="{1FF284D6-5E2B-4C3B-ABA9-5564F2415E1A}"/>
                </a:ext>
              </a:extLst>
            </xdr:cNvPr>
            <xdr:cNvSpPr txBox="1"/>
          </xdr:nvSpPr>
          <xdr:spPr>
            <a:xfrm>
              <a:off x="0" y="8610600"/>
              <a:ext cx="2393156" cy="384464"/>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𝑛</a:t>
              </a:r>
              <a:r>
                <a:rPr lang="en-ID" sz="1200" i="0">
                  <a:latin typeface="Cambria Math" panose="02040503050406030204" pitchFamily="18" charset="0"/>
                </a:rPr>
                <a:t>=</a:t>
              </a:r>
              <a:r>
                <a:rPr lang="en-US" sz="1200" b="0" i="0">
                  <a:latin typeface="Cambria Math" panose="02040503050406030204" pitchFamily="18" charset="0"/>
                </a:rPr>
                <a:t>𝐼</a:t>
              </a:r>
              <a:r>
                <a:rPr lang="en-ID" sz="1200" b="0" i="0">
                  <a:latin typeface="Cambria Math" panose="02040503050406030204" pitchFamily="18" charset="0"/>
                </a:rPr>
                <a:t>_(</a:t>
              </a:r>
              <a:r>
                <a:rPr lang="en-US" sz="1200" b="0" i="0">
                  <a:latin typeface="Cambria Math" panose="02040503050406030204" pitchFamily="18" charset="0"/>
                </a:rPr>
                <a:t>𝑛−1</a:t>
              </a:r>
              <a:r>
                <a:rPr lang="en-ID" sz="1200" b="0" i="0">
                  <a:latin typeface="Cambria Math" panose="02040503050406030204" pitchFamily="18" charset="0"/>
                </a:rPr>
                <a:t>)</a:t>
              </a:r>
              <a:r>
                <a:rPr lang="en-US" sz="1200" b="0" i="0">
                  <a:latin typeface="Cambria Math" panose="02040503050406030204" pitchFamily="18" charset="0"/>
                </a:rPr>
                <a:t>  −  (2 (𝑁−𝑛+1))/(𝑁 (𝑁+1))  (𝐼 −𝐿)</a:t>
              </a:r>
              <a:endParaRPr lang="en-ID" sz="1200"/>
            </a:p>
          </xdr:txBody>
        </xdr:sp>
      </mc:Fallback>
    </mc:AlternateContent>
    <xdr:clientData/>
  </xdr:twoCellAnchor>
  <xdr:twoCellAnchor>
    <xdr:from>
      <xdr:col>0</xdr:col>
      <xdr:colOff>0</xdr:colOff>
      <xdr:row>50</xdr:row>
      <xdr:rowOff>0</xdr:rowOff>
    </xdr:from>
    <xdr:to>
      <xdr:col>3</xdr:col>
      <xdr:colOff>228600</xdr:colOff>
      <xdr:row>51</xdr:row>
      <xdr:rowOff>153559</xdr:rowOff>
    </xdr:to>
    <mc:AlternateContent xmlns:mc="http://schemas.openxmlformats.org/markup-compatibility/2006" xmlns:a14="http://schemas.microsoft.com/office/drawing/2010/main">
      <mc:Choice Requires="a14">
        <xdr:sp macro="" textlink="">
          <xdr:nvSpPr>
            <xdr:cNvPr id="14" name="TextBox 29">
              <a:extLst>
                <a:ext uri="{FF2B5EF4-FFF2-40B4-BE49-F238E27FC236}">
                  <a16:creationId xmlns:a16="http://schemas.microsoft.com/office/drawing/2014/main" id="{00000000-0008-0000-0500-00000E000000}"/>
                </a:ext>
              </a:extLst>
            </xdr:cNvPr>
            <xdr:cNvSpPr txBox="1"/>
          </xdr:nvSpPr>
          <xdr:spPr>
            <a:xfrm>
              <a:off x="0" y="9159240"/>
              <a:ext cx="4297680" cy="336439"/>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050" i="1">
                            <a:latin typeface="Cambria Math" panose="02040503050406030204" pitchFamily="18" charset="0"/>
                          </a:rPr>
                        </m:ctrlPr>
                      </m:sSubPr>
                      <m:e>
                        <m:r>
                          <a:rPr lang="en-US" sz="1050" b="0" i="1">
                            <a:latin typeface="Cambria Math" panose="02040503050406030204" pitchFamily="18" charset="0"/>
                          </a:rPr>
                          <m:t>𝐵</m:t>
                        </m:r>
                      </m:e>
                      <m:sub>
                        <m:r>
                          <a:rPr lang="en-US" sz="1050" b="0" i="1">
                            <a:latin typeface="Cambria Math" panose="02040503050406030204" pitchFamily="18" charset="0"/>
                          </a:rPr>
                          <m:t>1</m:t>
                        </m:r>
                      </m:sub>
                    </m:sSub>
                    <m:r>
                      <a:rPr lang="en-ID" sz="1050" i="1">
                        <a:latin typeface="Cambria Math" panose="02040503050406030204" pitchFamily="18" charset="0"/>
                      </a:rPr>
                      <m:t>=</m:t>
                    </m:r>
                    <m:sSub>
                      <m:sSubPr>
                        <m:ctrlPr>
                          <a:rPr lang="en-ID" sz="1050" i="1">
                            <a:latin typeface="Cambria Math" panose="02040503050406030204" pitchFamily="18" charset="0"/>
                          </a:rPr>
                        </m:ctrlPr>
                      </m:sSubPr>
                      <m:e>
                        <m:r>
                          <a:rPr lang="en-US" sz="1050" b="0" i="1">
                            <a:latin typeface="Cambria Math" panose="02040503050406030204" pitchFamily="18" charset="0"/>
                          </a:rPr>
                          <m:t>𝐼</m:t>
                        </m:r>
                      </m:e>
                      <m:sub>
                        <m:r>
                          <a:rPr lang="en-US" sz="1050" b="0" i="1">
                            <a:latin typeface="Cambria Math" panose="02040503050406030204" pitchFamily="18" charset="0"/>
                          </a:rPr>
                          <m:t>1−1</m:t>
                        </m:r>
                      </m:sub>
                    </m:sSub>
                    <m:r>
                      <a:rPr lang="en-US" sz="1050" b="0" i="1">
                        <a:latin typeface="Cambria Math" panose="02040503050406030204" pitchFamily="18" charset="0"/>
                      </a:rPr>
                      <m:t> − </m:t>
                    </m:r>
                    <m:f>
                      <m:fPr>
                        <m:ctrlPr>
                          <a:rPr lang="en-US" sz="1050" b="0" i="1">
                            <a:latin typeface="Cambria Math" panose="02040503050406030204" pitchFamily="18" charset="0"/>
                          </a:rPr>
                        </m:ctrlPr>
                      </m:fPr>
                      <m:num>
                        <m:r>
                          <a:rPr lang="en-US" sz="1050" b="0" i="1">
                            <a:latin typeface="Cambria Math" panose="02040503050406030204" pitchFamily="18" charset="0"/>
                          </a:rPr>
                          <m:t>2 (20−1+1)</m:t>
                        </m:r>
                      </m:num>
                      <m:den>
                        <m:r>
                          <a:rPr lang="en-US" sz="1050" b="0" i="1">
                            <a:latin typeface="Cambria Math" panose="02040503050406030204" pitchFamily="18" charset="0"/>
                          </a:rPr>
                          <m:t>20 (20+1)</m:t>
                        </m:r>
                      </m:den>
                    </m:f>
                    <m:r>
                      <a:rPr lang="en-US" sz="1050" b="0" i="1">
                        <a:latin typeface="Cambria Math" panose="02040503050406030204" pitchFamily="18" charset="0"/>
                      </a:rPr>
                      <m:t> </m:t>
                    </m:r>
                    <m:d>
                      <m:dPr>
                        <m:ctrlPr>
                          <a:rPr lang="en-US" sz="1050" b="0" i="1">
                            <a:latin typeface="Cambria Math" panose="02040503050406030204" pitchFamily="18" charset="0"/>
                          </a:rPr>
                        </m:ctrlPr>
                      </m:dPr>
                      <m:e>
                        <m:r>
                          <a:rPr lang="en-US" sz="1050" b="0" i="1">
                            <a:latin typeface="Cambria Math" panose="02040503050406030204" pitchFamily="18" charset="0"/>
                          </a:rPr>
                          <m:t>3,800,000,000,000 −2,470,000,000,000</m:t>
                        </m:r>
                      </m:e>
                    </m:d>
                  </m:oMath>
                </m:oMathPara>
              </a14:m>
              <a:endParaRPr lang="en-ID" sz="1200"/>
            </a:p>
          </xdr:txBody>
        </xdr:sp>
      </mc:Choice>
      <mc:Fallback xmlns="">
        <xdr:sp macro="" textlink="">
          <xdr:nvSpPr>
            <xdr:cNvPr id="14" name="TextBox 29">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xmlns:a14="http://schemas.microsoft.com/office/drawing/2010/main" id="{1FF284D6-5E2B-4C3B-ABA9-5564F2415E1A}"/>
                </a:ext>
              </a:extLst>
            </xdr:cNvPr>
            <xdr:cNvSpPr txBox="1"/>
          </xdr:nvSpPr>
          <xdr:spPr>
            <a:xfrm>
              <a:off x="0" y="9159240"/>
              <a:ext cx="4297680" cy="336439"/>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050" b="0" i="0">
                  <a:latin typeface="Cambria Math" panose="02040503050406030204" pitchFamily="18" charset="0"/>
                </a:rPr>
                <a:t>𝐵</a:t>
              </a:r>
              <a:r>
                <a:rPr lang="en-ID" sz="1050" b="0" i="0">
                  <a:latin typeface="Cambria Math" panose="02040503050406030204" pitchFamily="18" charset="0"/>
                </a:rPr>
                <a:t>_</a:t>
              </a:r>
              <a:r>
                <a:rPr lang="en-US" sz="1050" b="0" i="0">
                  <a:latin typeface="Cambria Math" panose="02040503050406030204" pitchFamily="18" charset="0"/>
                </a:rPr>
                <a:t>1</a:t>
              </a:r>
              <a:r>
                <a:rPr lang="en-ID" sz="1050" i="0">
                  <a:latin typeface="Cambria Math" panose="02040503050406030204" pitchFamily="18" charset="0"/>
                </a:rPr>
                <a:t>=</a:t>
              </a:r>
              <a:r>
                <a:rPr lang="en-US" sz="1050" b="0" i="0">
                  <a:latin typeface="Cambria Math" panose="02040503050406030204" pitchFamily="18" charset="0"/>
                </a:rPr>
                <a:t>𝐼</a:t>
              </a:r>
              <a:r>
                <a:rPr lang="en-ID" sz="1050" b="0" i="0">
                  <a:latin typeface="Cambria Math" panose="02040503050406030204" pitchFamily="18" charset="0"/>
                </a:rPr>
                <a:t>_(</a:t>
              </a:r>
              <a:r>
                <a:rPr lang="en-US" sz="1050" b="0" i="0">
                  <a:latin typeface="Cambria Math" panose="02040503050406030204" pitchFamily="18" charset="0"/>
                </a:rPr>
                <a:t>1−1</a:t>
              </a:r>
              <a:r>
                <a:rPr lang="en-ID" sz="1050" b="0" i="0">
                  <a:latin typeface="Cambria Math" panose="02040503050406030204" pitchFamily="18" charset="0"/>
                </a:rPr>
                <a:t>)</a:t>
              </a:r>
              <a:r>
                <a:rPr lang="en-US" sz="1050" b="0" i="0">
                  <a:latin typeface="Cambria Math" panose="02040503050406030204" pitchFamily="18" charset="0"/>
                </a:rPr>
                <a:t>  −  (2 (20−1+1))/(20 (20+1))  (3,800,000,000,000 −2,470,000,000,000)</a:t>
              </a:r>
              <a:endParaRPr lang="en-ID" sz="1200"/>
            </a:p>
          </xdr:txBody>
        </xdr:sp>
      </mc:Fallback>
    </mc:AlternateContent>
    <xdr:clientData/>
  </xdr:twoCellAnchor>
  <xdr:twoCellAnchor>
    <xdr:from>
      <xdr:col>1</xdr:col>
      <xdr:colOff>68580</xdr:colOff>
      <xdr:row>57</xdr:row>
      <xdr:rowOff>30480</xdr:rowOff>
    </xdr:from>
    <xdr:to>
      <xdr:col>1</xdr:col>
      <xdr:colOff>1478280</xdr:colOff>
      <xdr:row>58</xdr:row>
      <xdr:rowOff>160763</xdr:rowOff>
    </xdr:to>
    <mc:AlternateContent xmlns:mc="http://schemas.openxmlformats.org/markup-compatibility/2006" xmlns:a14="http://schemas.microsoft.com/office/drawing/2010/main">
      <mc:Choice Requires="a14">
        <xdr:sp macro="" textlink="">
          <xdr:nvSpPr>
            <xdr:cNvPr id="15" name="TextBox 72">
              <a:extLst>
                <a:ext uri="{FF2B5EF4-FFF2-40B4-BE49-F238E27FC236}">
                  <a16:creationId xmlns:a16="http://schemas.microsoft.com/office/drawing/2014/main" id="{00000000-0008-0000-0500-00000F000000}"/>
                </a:ext>
              </a:extLst>
            </xdr:cNvPr>
            <xdr:cNvSpPr txBox="1"/>
          </xdr:nvSpPr>
          <xdr:spPr>
            <a:xfrm>
              <a:off x="1303020" y="10469880"/>
              <a:ext cx="1409700" cy="313163"/>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b="0"/>
                <a:t>= </a:t>
              </a:r>
              <a14:m>
                <m:oMath xmlns:m="http://schemas.openxmlformats.org/officeDocument/2006/math">
                  <m:r>
                    <a:rPr lang="en-US" sz="1000" b="0" i="1">
                      <a:latin typeface="Cambria Math" panose="02040503050406030204" pitchFamily="18" charset="0"/>
                    </a:rPr>
                    <m:t>1−</m:t>
                  </m:r>
                  <m:rad>
                    <m:radPr>
                      <m:ctrlPr>
                        <a:rPr lang="en-US" sz="1000" b="0" i="1">
                          <a:latin typeface="Cambria Math" panose="02040503050406030204" pitchFamily="18" charset="0"/>
                        </a:rPr>
                      </m:ctrlPr>
                    </m:radPr>
                    <m:deg>
                      <m:r>
                        <m:rPr>
                          <m:brk m:alnAt="7"/>
                        </m:rPr>
                        <a:rPr lang="en-US" sz="1000" b="0" i="1">
                          <a:latin typeface="Cambria Math" panose="02040503050406030204" pitchFamily="18" charset="0"/>
                        </a:rPr>
                        <m:t>2</m:t>
                      </m:r>
                      <m:r>
                        <a:rPr lang="en-US" sz="1000" b="0" i="1">
                          <a:latin typeface="Cambria Math" panose="02040503050406030204" pitchFamily="18" charset="0"/>
                        </a:rPr>
                        <m:t>0</m:t>
                      </m:r>
                    </m:deg>
                    <m:e>
                      <m:f>
                        <m:fPr>
                          <m:ctrlPr>
                            <a:rPr lang="en-US" sz="1000" b="0" i="1">
                              <a:latin typeface="Cambria Math" panose="02040503050406030204" pitchFamily="18" charset="0"/>
                            </a:rPr>
                          </m:ctrlPr>
                        </m:fPr>
                        <m:num>
                          <m:r>
                            <a:rPr lang="en-US" sz="1000" b="0" i="1" kern="1200">
                              <a:solidFill>
                                <a:schemeClr val="tx1"/>
                              </a:solidFill>
                              <a:effectLst/>
                              <a:latin typeface="Cambria Math" panose="02040503050406030204" pitchFamily="18" charset="0"/>
                              <a:ea typeface="+mn-ea"/>
                              <a:cs typeface="+mn-cs"/>
                            </a:rPr>
                            <m:t>2,470,000,000,000</m:t>
                          </m:r>
                        </m:num>
                        <m:den>
                          <m:r>
                            <a:rPr lang="en-US" sz="1000" b="0" i="1" kern="1200">
                              <a:solidFill>
                                <a:schemeClr val="tx1"/>
                              </a:solidFill>
                              <a:effectLst/>
                              <a:latin typeface="Cambria Math" panose="02040503050406030204" pitchFamily="18" charset="0"/>
                              <a:ea typeface="+mn-ea"/>
                              <a:cs typeface="+mn-cs"/>
                            </a:rPr>
                            <m:t>3,800,000,000,000</m:t>
                          </m:r>
                        </m:den>
                      </m:f>
                    </m:e>
                  </m:rad>
                </m:oMath>
              </a14:m>
              <a:r>
                <a:rPr lang="en-ID" sz="1000"/>
                <a:t>  =</a:t>
              </a:r>
            </a:p>
          </xdr:txBody>
        </xdr:sp>
      </mc:Choice>
      <mc:Fallback xmlns="">
        <xdr:sp macro="" textlink="">
          <xdr:nvSpPr>
            <xdr:cNvPr id="15" name="TextBox 72">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2D04D0E4-9BE8-40C8-A02B-825B917530AC}"/>
                </a:ext>
              </a:extLst>
            </xdr:cNvPr>
            <xdr:cNvSpPr txBox="1"/>
          </xdr:nvSpPr>
          <xdr:spPr>
            <a:xfrm>
              <a:off x="1303020" y="10469880"/>
              <a:ext cx="1409700" cy="313163"/>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00" b="0"/>
                <a:t>= </a:t>
              </a:r>
              <a:r>
                <a:rPr lang="en-US" sz="1000" b="0" i="0">
                  <a:latin typeface="Cambria Math" panose="02040503050406030204" pitchFamily="18" charset="0"/>
                </a:rPr>
                <a:t>1−√(20&amp;</a:t>
              </a:r>
              <a:r>
                <a:rPr lang="en-US" sz="1000" b="0" i="0" kern="1200">
                  <a:solidFill>
                    <a:schemeClr val="tx1"/>
                  </a:solidFill>
                  <a:effectLst/>
                  <a:latin typeface="Cambria Math" panose="02040503050406030204" pitchFamily="18" charset="0"/>
                  <a:ea typeface="+mn-ea"/>
                  <a:cs typeface="+mn-cs"/>
                </a:rPr>
                <a:t>2,470,000,000,000/3,800,000,000,000)</a:t>
              </a:r>
              <a:r>
                <a:rPr lang="en-ID" sz="1000"/>
                <a:t>  =</a:t>
              </a:r>
            </a:p>
          </xdr:txBody>
        </xdr:sp>
      </mc:Fallback>
    </mc:AlternateContent>
    <xdr:clientData/>
  </xdr:twoCellAnchor>
  <xdr:twoCellAnchor>
    <xdr:from>
      <xdr:col>0</xdr:col>
      <xdr:colOff>0</xdr:colOff>
      <xdr:row>63</xdr:row>
      <xdr:rowOff>45720</xdr:rowOff>
    </xdr:from>
    <xdr:to>
      <xdr:col>1</xdr:col>
      <xdr:colOff>1432560</xdr:colOff>
      <xdr:row>64</xdr:row>
      <xdr:rowOff>21858</xdr:rowOff>
    </xdr:to>
    <mc:AlternateContent xmlns:mc="http://schemas.openxmlformats.org/markup-compatibility/2006" xmlns:a14="http://schemas.microsoft.com/office/drawing/2010/main">
      <mc:Choice Requires="a14">
        <xdr:sp macro="" textlink="">
          <xdr:nvSpPr>
            <xdr:cNvPr id="16" name="TextBox 38">
              <a:extLst>
                <a:ext uri="{FF2B5EF4-FFF2-40B4-BE49-F238E27FC236}">
                  <a16:creationId xmlns:a16="http://schemas.microsoft.com/office/drawing/2014/main" id="{00000000-0008-0000-0500-000010000000}"/>
                </a:ext>
              </a:extLst>
            </xdr:cNvPr>
            <xdr:cNvSpPr txBox="1"/>
          </xdr:nvSpPr>
          <xdr:spPr>
            <a:xfrm>
              <a:off x="0" y="11582400"/>
              <a:ext cx="2667000" cy="159018"/>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000" i="1">
                            <a:latin typeface="Cambria Math" panose="02040503050406030204" pitchFamily="18" charset="0"/>
                          </a:rPr>
                        </m:ctrlPr>
                      </m:sSubPr>
                      <m:e>
                        <m:r>
                          <a:rPr lang="en-US" sz="1000" b="0" i="1">
                            <a:latin typeface="Cambria Math" panose="02040503050406030204" pitchFamily="18" charset="0"/>
                          </a:rPr>
                          <m:t>𝑑</m:t>
                        </m:r>
                      </m:e>
                      <m:sub>
                        <m:r>
                          <a:rPr lang="en-US" sz="1000" b="0" i="1">
                            <a:latin typeface="Cambria Math" panose="02040503050406030204" pitchFamily="18" charset="0"/>
                          </a:rPr>
                          <m:t>1</m:t>
                        </m:r>
                      </m:sub>
                    </m:sSub>
                    <m:r>
                      <a:rPr lang="en-ID" sz="1000" i="1">
                        <a:latin typeface="Cambria Math" panose="02040503050406030204" pitchFamily="18" charset="0"/>
                      </a:rPr>
                      <m:t>=</m:t>
                    </m:r>
                    <m:r>
                      <a:rPr lang="en-US" sz="1000" b="0" i="1" kern="1200">
                        <a:solidFill>
                          <a:schemeClr val="tx1"/>
                        </a:solidFill>
                        <a:effectLst/>
                        <a:latin typeface="Cambria Math" panose="02040503050406030204" pitchFamily="18" charset="0"/>
                        <a:ea typeface="+mn-ea"/>
                        <a:cs typeface="+mn-cs"/>
                      </a:rPr>
                      <m:t>3,800,000,000,000</m:t>
                    </m:r>
                    <m:r>
                      <a:rPr lang="en-US" sz="1000" b="0" i="1">
                        <a:latin typeface="Cambria Math" panose="02040503050406030204" pitchFamily="18" charset="0"/>
                      </a:rPr>
                      <m:t> </m:t>
                    </m:r>
                    <m:sSup>
                      <m:sSupPr>
                        <m:ctrlPr>
                          <a:rPr lang="en-US" sz="1000" b="0" i="1">
                            <a:latin typeface="Cambria Math" panose="02040503050406030204" pitchFamily="18" charset="0"/>
                          </a:rPr>
                        </m:ctrlPr>
                      </m:sSupPr>
                      <m:e>
                        <m:r>
                          <a:rPr lang="en-US" sz="1000" b="0" i="1">
                            <a:latin typeface="Cambria Math" panose="02040503050406030204" pitchFamily="18" charset="0"/>
                          </a:rPr>
                          <m:t>(1−0,021)</m:t>
                        </m:r>
                      </m:e>
                      <m:sup>
                        <m:r>
                          <a:rPr lang="en-US" sz="1000" b="0" i="1">
                            <a:latin typeface="Cambria Math" panose="02040503050406030204" pitchFamily="18" charset="0"/>
                          </a:rPr>
                          <m:t>1−1</m:t>
                        </m:r>
                      </m:sup>
                    </m:sSup>
                    <m:r>
                      <a:rPr lang="en-US" sz="1000" b="0" i="1">
                        <a:latin typeface="Cambria Math" panose="02040503050406030204" pitchFamily="18" charset="0"/>
                      </a:rPr>
                      <m:t> 0,021</m:t>
                    </m:r>
                  </m:oMath>
                </m:oMathPara>
              </a14:m>
              <a:endParaRPr lang="en-ID" sz="1000"/>
            </a:p>
          </xdr:txBody>
        </xdr:sp>
      </mc:Choice>
      <mc:Fallback xmlns="">
        <xdr:sp macro="" textlink="">
          <xdr:nvSpPr>
            <xdr:cNvPr id="16" name="TextBox 38">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F2164ADA-1250-4BE1-BF24-FB4A5D912336}"/>
                </a:ext>
              </a:extLst>
            </xdr:cNvPr>
            <xdr:cNvSpPr txBox="1"/>
          </xdr:nvSpPr>
          <xdr:spPr>
            <a:xfrm>
              <a:off x="0" y="11582400"/>
              <a:ext cx="2667000" cy="159018"/>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000" b="0" i="0">
                  <a:latin typeface="Cambria Math" panose="02040503050406030204" pitchFamily="18" charset="0"/>
                </a:rPr>
                <a:t>𝑑</a:t>
              </a:r>
              <a:r>
                <a:rPr lang="en-ID" sz="1000" b="0" i="0">
                  <a:latin typeface="Cambria Math" panose="02040503050406030204" pitchFamily="18" charset="0"/>
                </a:rPr>
                <a:t>_</a:t>
              </a:r>
              <a:r>
                <a:rPr lang="en-US" sz="1000" b="0" i="0">
                  <a:latin typeface="Cambria Math" panose="02040503050406030204" pitchFamily="18" charset="0"/>
                </a:rPr>
                <a:t>1</a:t>
              </a:r>
              <a:r>
                <a:rPr lang="en-ID" sz="1000" i="0">
                  <a:latin typeface="Cambria Math" panose="02040503050406030204" pitchFamily="18" charset="0"/>
                </a:rPr>
                <a:t>=</a:t>
              </a:r>
              <a:r>
                <a:rPr lang="en-US" sz="1000" b="0" i="0" kern="1200">
                  <a:solidFill>
                    <a:schemeClr val="tx1"/>
                  </a:solidFill>
                  <a:effectLst/>
                  <a:latin typeface="Cambria Math" panose="02040503050406030204" pitchFamily="18" charset="0"/>
                  <a:ea typeface="+mn-ea"/>
                  <a:cs typeface="+mn-cs"/>
                </a:rPr>
                <a:t>3,800,000,000,000</a:t>
              </a:r>
              <a:r>
                <a:rPr lang="en-US" sz="1000" b="0" i="0">
                  <a:latin typeface="Cambria Math" panose="02040503050406030204" pitchFamily="18" charset="0"/>
                </a:rPr>
                <a:t> 〖(1−0,021)〗^(1−1)  0,021</a:t>
              </a:r>
              <a:endParaRPr lang="en-ID" sz="1000"/>
            </a:p>
          </xdr:txBody>
        </xdr:sp>
      </mc:Fallback>
    </mc:AlternateContent>
    <xdr:clientData/>
  </xdr:twoCellAnchor>
  <xdr:twoCellAnchor>
    <xdr:from>
      <xdr:col>0</xdr:col>
      <xdr:colOff>0</xdr:colOff>
      <xdr:row>65</xdr:row>
      <xdr:rowOff>22860</xdr:rowOff>
    </xdr:from>
    <xdr:to>
      <xdr:col>1</xdr:col>
      <xdr:colOff>1432560</xdr:colOff>
      <xdr:row>65</xdr:row>
      <xdr:rowOff>181878</xdr:rowOff>
    </xdr:to>
    <mc:AlternateContent xmlns:mc="http://schemas.openxmlformats.org/markup-compatibility/2006" xmlns:a14="http://schemas.microsoft.com/office/drawing/2010/main">
      <mc:Choice Requires="a14">
        <xdr:sp macro="" textlink="">
          <xdr:nvSpPr>
            <xdr:cNvPr id="17" name="TextBox 38">
              <a:extLst>
                <a:ext uri="{FF2B5EF4-FFF2-40B4-BE49-F238E27FC236}">
                  <a16:creationId xmlns:a16="http://schemas.microsoft.com/office/drawing/2014/main" id="{00000000-0008-0000-0500-000011000000}"/>
                </a:ext>
              </a:extLst>
            </xdr:cNvPr>
            <xdr:cNvSpPr txBox="1"/>
          </xdr:nvSpPr>
          <xdr:spPr>
            <a:xfrm>
              <a:off x="0" y="11925300"/>
              <a:ext cx="2667000" cy="159018"/>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000" i="1">
                            <a:latin typeface="Cambria Math" panose="02040503050406030204" pitchFamily="18" charset="0"/>
                          </a:rPr>
                        </m:ctrlPr>
                      </m:sSubPr>
                      <m:e>
                        <m:r>
                          <a:rPr lang="en-US" sz="1000" b="0" i="1">
                            <a:latin typeface="Cambria Math" panose="02040503050406030204" pitchFamily="18" charset="0"/>
                          </a:rPr>
                          <m:t>𝑑</m:t>
                        </m:r>
                      </m:e>
                      <m:sub>
                        <m:r>
                          <a:rPr lang="en-US" sz="1000" b="0" i="1">
                            <a:latin typeface="Cambria Math" panose="02040503050406030204" pitchFamily="18" charset="0"/>
                          </a:rPr>
                          <m:t>2</m:t>
                        </m:r>
                      </m:sub>
                    </m:sSub>
                    <m:r>
                      <a:rPr lang="en-ID" sz="1000" i="1">
                        <a:latin typeface="Cambria Math" panose="02040503050406030204" pitchFamily="18" charset="0"/>
                      </a:rPr>
                      <m:t>=</m:t>
                    </m:r>
                    <m:r>
                      <a:rPr lang="en-US" sz="1000" b="0" i="1" kern="1200">
                        <a:solidFill>
                          <a:schemeClr val="tx1"/>
                        </a:solidFill>
                        <a:effectLst/>
                        <a:latin typeface="Cambria Math" panose="02040503050406030204" pitchFamily="18" charset="0"/>
                        <a:ea typeface="+mn-ea"/>
                        <a:cs typeface="+mn-cs"/>
                      </a:rPr>
                      <m:t>3,800,000,000,000</m:t>
                    </m:r>
                    <m:r>
                      <a:rPr lang="en-US" sz="1000" b="0" i="1">
                        <a:latin typeface="Cambria Math" panose="02040503050406030204" pitchFamily="18" charset="0"/>
                      </a:rPr>
                      <m:t> </m:t>
                    </m:r>
                    <m:sSup>
                      <m:sSupPr>
                        <m:ctrlPr>
                          <a:rPr lang="en-US" sz="1000" b="0" i="1">
                            <a:latin typeface="Cambria Math" panose="02040503050406030204" pitchFamily="18" charset="0"/>
                          </a:rPr>
                        </m:ctrlPr>
                      </m:sSupPr>
                      <m:e>
                        <m:r>
                          <a:rPr lang="en-US" sz="1000" b="0" i="1">
                            <a:latin typeface="Cambria Math" panose="02040503050406030204" pitchFamily="18" charset="0"/>
                          </a:rPr>
                          <m:t>(1−0,021)</m:t>
                        </m:r>
                      </m:e>
                      <m:sup>
                        <m:r>
                          <a:rPr lang="en-US" sz="1000" b="0" i="1">
                            <a:latin typeface="Cambria Math" panose="02040503050406030204" pitchFamily="18" charset="0"/>
                          </a:rPr>
                          <m:t>2−1</m:t>
                        </m:r>
                      </m:sup>
                    </m:sSup>
                    <m:r>
                      <a:rPr lang="en-US" sz="1000" b="0" i="1">
                        <a:latin typeface="Cambria Math" panose="02040503050406030204" pitchFamily="18" charset="0"/>
                      </a:rPr>
                      <m:t> 0,021</m:t>
                    </m:r>
                  </m:oMath>
                </m:oMathPara>
              </a14:m>
              <a:endParaRPr lang="en-ID" sz="1000"/>
            </a:p>
          </xdr:txBody>
        </xdr:sp>
      </mc:Choice>
      <mc:Fallback xmlns="">
        <xdr:sp macro="" textlink="">
          <xdr:nvSpPr>
            <xdr:cNvPr id="17" name="TextBox 38">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F2164ADA-1250-4BE1-BF24-FB4A5D912336}"/>
                </a:ext>
              </a:extLst>
            </xdr:cNvPr>
            <xdr:cNvSpPr txBox="1"/>
          </xdr:nvSpPr>
          <xdr:spPr>
            <a:xfrm>
              <a:off x="0" y="11925300"/>
              <a:ext cx="2667000" cy="159018"/>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000" b="0" i="0">
                  <a:latin typeface="Cambria Math" panose="02040503050406030204" pitchFamily="18" charset="0"/>
                </a:rPr>
                <a:t>𝑑</a:t>
              </a:r>
              <a:r>
                <a:rPr lang="en-ID" sz="1000" b="0" i="0">
                  <a:latin typeface="Cambria Math" panose="02040503050406030204" pitchFamily="18" charset="0"/>
                </a:rPr>
                <a:t>_</a:t>
              </a:r>
              <a:r>
                <a:rPr lang="en-US" sz="1000" b="0" i="0">
                  <a:latin typeface="Cambria Math" panose="02040503050406030204" pitchFamily="18" charset="0"/>
                </a:rPr>
                <a:t>2</a:t>
              </a:r>
              <a:r>
                <a:rPr lang="en-ID" sz="1000" i="0">
                  <a:latin typeface="Cambria Math" panose="02040503050406030204" pitchFamily="18" charset="0"/>
                </a:rPr>
                <a:t>=</a:t>
              </a:r>
              <a:r>
                <a:rPr lang="en-US" sz="1000" b="0" i="0" kern="1200">
                  <a:solidFill>
                    <a:schemeClr val="tx1"/>
                  </a:solidFill>
                  <a:effectLst/>
                  <a:latin typeface="Cambria Math" panose="02040503050406030204" pitchFamily="18" charset="0"/>
                  <a:ea typeface="+mn-ea"/>
                  <a:cs typeface="+mn-cs"/>
                </a:rPr>
                <a:t>3,800,000,000,000</a:t>
              </a:r>
              <a:r>
                <a:rPr lang="en-US" sz="1000" b="0" i="0">
                  <a:latin typeface="Cambria Math" panose="02040503050406030204" pitchFamily="18" charset="0"/>
                </a:rPr>
                <a:t> 〖(1−0,021)〗^(2−1)  0,021</a:t>
              </a:r>
              <a:endParaRPr lang="en-ID" sz="1000"/>
            </a:p>
          </xdr:txBody>
        </xdr:sp>
      </mc:Fallback>
    </mc:AlternateContent>
    <xdr:clientData/>
  </xdr:twoCellAnchor>
  <xdr:twoCellAnchor>
    <xdr:from>
      <xdr:col>0</xdr:col>
      <xdr:colOff>265340</xdr:colOff>
      <xdr:row>70</xdr:row>
      <xdr:rowOff>137977</xdr:rowOff>
    </xdr:from>
    <xdr:to>
      <xdr:col>2</xdr:col>
      <xdr:colOff>74840</xdr:colOff>
      <xdr:row>71</xdr:row>
      <xdr:rowOff>145230</xdr:rowOff>
    </xdr:to>
    <mc:AlternateContent xmlns:mc="http://schemas.openxmlformats.org/markup-compatibility/2006" xmlns:a14="http://schemas.microsoft.com/office/drawing/2010/main">
      <mc:Choice Requires="a14">
        <xdr:sp macro="" textlink="">
          <xdr:nvSpPr>
            <xdr:cNvPr id="18" name="TextBox 48">
              <a:extLst>
                <a:ext uri="{FF2B5EF4-FFF2-40B4-BE49-F238E27FC236}">
                  <a16:creationId xmlns:a16="http://schemas.microsoft.com/office/drawing/2014/main" id="{00000000-0008-0000-0500-000012000000}"/>
                </a:ext>
              </a:extLst>
            </xdr:cNvPr>
            <xdr:cNvSpPr txBox="1"/>
          </xdr:nvSpPr>
          <xdr:spPr>
            <a:xfrm>
              <a:off x="265340" y="12954817"/>
              <a:ext cx="2636520" cy="190133"/>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ID" sz="1200" i="1">
                            <a:latin typeface="Cambria Math" panose="02040503050406030204" pitchFamily="18" charset="0"/>
                          </a:rPr>
                        </m:ctrlPr>
                      </m:sSubPr>
                      <m:e>
                        <m:r>
                          <a:rPr lang="en-US" sz="1200" b="0" i="1">
                            <a:latin typeface="Cambria Math" panose="02040503050406030204" pitchFamily="18" charset="0"/>
                          </a:rPr>
                          <m:t>𝐵</m:t>
                        </m:r>
                      </m:e>
                      <m:sub>
                        <m:r>
                          <a:rPr lang="en-US" sz="1200" b="0" i="1">
                            <a:latin typeface="Cambria Math" panose="02040503050406030204" pitchFamily="18" charset="0"/>
                          </a:rPr>
                          <m:t>1</m:t>
                        </m:r>
                      </m:sub>
                    </m:sSub>
                    <m:r>
                      <a:rPr lang="en-ID" sz="1200" i="1">
                        <a:latin typeface="Cambria Math" panose="02040503050406030204" pitchFamily="18" charset="0"/>
                      </a:rPr>
                      <m:t>=</m:t>
                    </m:r>
                    <m:r>
                      <a:rPr lang="en-US" sz="1200" i="1">
                        <a:latin typeface="Cambria Math" panose="02040503050406030204" pitchFamily="18" charset="0"/>
                      </a:rPr>
                      <m:t>3</m:t>
                    </m:r>
                    <m:r>
                      <a:rPr lang="en-US" sz="1200" b="0" i="1">
                        <a:latin typeface="Cambria Math" panose="02040503050406030204" pitchFamily="18" charset="0"/>
                      </a:rPr>
                      <m:t>,800,000,000,000 </m:t>
                    </m:r>
                    <m:sSup>
                      <m:sSupPr>
                        <m:ctrlPr>
                          <a:rPr lang="en-US" sz="1200" b="0" i="1">
                            <a:latin typeface="Cambria Math" panose="02040503050406030204" pitchFamily="18" charset="0"/>
                          </a:rPr>
                        </m:ctrlPr>
                      </m:sSupPr>
                      <m:e>
                        <m:r>
                          <a:rPr lang="en-US" sz="1200" b="0" i="1">
                            <a:latin typeface="Cambria Math" panose="02040503050406030204" pitchFamily="18" charset="0"/>
                          </a:rPr>
                          <m:t>(1−0.021)</m:t>
                        </m:r>
                      </m:e>
                      <m:sup>
                        <m:r>
                          <a:rPr lang="en-US" sz="1200" b="0" i="1">
                            <a:latin typeface="Cambria Math" panose="02040503050406030204" pitchFamily="18" charset="0"/>
                          </a:rPr>
                          <m:t>1</m:t>
                        </m:r>
                      </m:sup>
                    </m:sSup>
                  </m:oMath>
                </m:oMathPara>
              </a14:m>
              <a:endParaRPr lang="en-ID" sz="1200"/>
            </a:p>
          </xdr:txBody>
        </xdr:sp>
      </mc:Choice>
      <mc:Fallback xmlns="">
        <xdr:sp macro="" textlink="">
          <xdr:nvSpPr>
            <xdr:cNvPr id="18" name="TextBox 48">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xmlns:a14="http://schemas.microsoft.com/office/drawing/2010/main" id="{A70C1CC3-A65E-4DC7-9790-2070EA6899A9}"/>
                </a:ext>
              </a:extLst>
            </xdr:cNvPr>
            <xdr:cNvSpPr txBox="1"/>
          </xdr:nvSpPr>
          <xdr:spPr>
            <a:xfrm>
              <a:off x="265340" y="12954817"/>
              <a:ext cx="2636520" cy="190133"/>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n-US" sz="1200" b="0" i="0">
                  <a:latin typeface="Cambria Math" panose="02040503050406030204" pitchFamily="18" charset="0"/>
                </a:rPr>
                <a:t>𝐵</a:t>
              </a:r>
              <a:r>
                <a:rPr lang="en-ID" sz="1200" b="0" i="0">
                  <a:latin typeface="Cambria Math" panose="02040503050406030204" pitchFamily="18" charset="0"/>
                </a:rPr>
                <a:t>_</a:t>
              </a:r>
              <a:r>
                <a:rPr lang="en-US" sz="1200" b="0" i="0">
                  <a:latin typeface="Cambria Math" panose="02040503050406030204" pitchFamily="18" charset="0"/>
                </a:rPr>
                <a:t>1</a:t>
              </a:r>
              <a:r>
                <a:rPr lang="en-ID" sz="1200" i="0">
                  <a:latin typeface="Cambria Math" panose="02040503050406030204" pitchFamily="18" charset="0"/>
                </a:rPr>
                <a:t>=</a:t>
              </a:r>
              <a:r>
                <a:rPr lang="en-US" sz="1200" i="0">
                  <a:latin typeface="Cambria Math" panose="02040503050406030204" pitchFamily="18" charset="0"/>
                </a:rPr>
                <a:t>3</a:t>
              </a:r>
              <a:r>
                <a:rPr lang="en-US" sz="1200" b="0" i="0">
                  <a:latin typeface="Cambria Math" panose="02040503050406030204" pitchFamily="18" charset="0"/>
                </a:rPr>
                <a:t>,800,000,000,000 〖(1−0.021)〗^1</a:t>
              </a:r>
              <a:endParaRPr lang="en-ID" sz="1200"/>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2"/>
  <sheetViews>
    <sheetView tabSelected="1" zoomScale="50" zoomScaleNormal="70" workbookViewId="0">
      <selection activeCell="C7" sqref="C7"/>
    </sheetView>
  </sheetViews>
  <sheetFormatPr defaultColWidth="9.08984375" defaultRowHeight="15.5" x14ac:dyDescent="0.35"/>
  <cols>
    <col min="1" max="2" width="9.08984375" style="1"/>
    <col min="3" max="5" width="18.6328125" style="1" bestFit="1" customWidth="1"/>
    <col min="6" max="8" width="9.08984375" style="1"/>
    <col min="9" max="9" width="11.54296875" style="1" bestFit="1" customWidth="1"/>
    <col min="10" max="16384" width="9.08984375" style="1"/>
  </cols>
  <sheetData>
    <row r="1" spans="1:22" ht="15.75" customHeight="1" x14ac:dyDescent="0.35">
      <c r="A1" s="102" t="s">
        <v>19</v>
      </c>
      <c r="B1" s="102"/>
      <c r="C1" s="102"/>
      <c r="D1" s="102"/>
      <c r="E1" s="102"/>
      <c r="F1" s="102"/>
      <c r="G1" s="102"/>
      <c r="H1" s="102"/>
      <c r="I1" s="102"/>
      <c r="J1" s="102"/>
      <c r="K1" s="102"/>
      <c r="L1" s="102"/>
      <c r="M1" s="102"/>
      <c r="N1" s="102"/>
      <c r="O1" s="102"/>
      <c r="P1" s="102"/>
      <c r="Q1" s="102"/>
      <c r="R1" s="102"/>
      <c r="S1" s="102"/>
      <c r="T1" s="102"/>
      <c r="U1" s="102"/>
      <c r="V1" s="102"/>
    </row>
    <row r="2" spans="1:22" x14ac:dyDescent="0.35">
      <c r="A2" s="102"/>
      <c r="B2" s="102"/>
      <c r="C2" s="102"/>
      <c r="D2" s="102"/>
      <c r="E2" s="102"/>
      <c r="F2" s="102"/>
      <c r="G2" s="102"/>
      <c r="H2" s="102"/>
      <c r="I2" s="102"/>
      <c r="J2" s="102"/>
      <c r="K2" s="102"/>
      <c r="L2" s="102"/>
      <c r="M2" s="102"/>
      <c r="N2" s="102"/>
      <c r="O2" s="102"/>
      <c r="P2" s="102"/>
      <c r="Q2" s="102"/>
      <c r="R2" s="102"/>
      <c r="S2" s="102"/>
      <c r="T2" s="102"/>
      <c r="U2" s="102"/>
      <c r="V2" s="102"/>
    </row>
    <row r="3" spans="1:22" x14ac:dyDescent="0.35">
      <c r="A3" s="1" t="s">
        <v>0</v>
      </c>
      <c r="B3" s="2" t="s">
        <v>1</v>
      </c>
      <c r="C3" s="12">
        <v>45000000</v>
      </c>
    </row>
    <row r="4" spans="1:22" x14ac:dyDescent="0.35">
      <c r="B4" s="2" t="s">
        <v>2</v>
      </c>
      <c r="C4" s="12">
        <v>12000000</v>
      </c>
    </row>
    <row r="5" spans="1:22" x14ac:dyDescent="0.35">
      <c r="B5" s="2" t="s">
        <v>35</v>
      </c>
      <c r="C5" s="4">
        <v>4</v>
      </c>
      <c r="D5" s="1" t="s">
        <v>3</v>
      </c>
    </row>
    <row r="6" spans="1:22" x14ac:dyDescent="0.35">
      <c r="B6" s="2" t="s">
        <v>10</v>
      </c>
      <c r="C6" s="12">
        <f>(C3-C4)/C5</f>
        <v>8250000</v>
      </c>
    </row>
    <row r="7" spans="1:22" x14ac:dyDescent="0.35">
      <c r="B7" s="2" t="s">
        <v>16</v>
      </c>
      <c r="C7" s="4">
        <f>(C5*(C5+1))/2</f>
        <v>10</v>
      </c>
    </row>
    <row r="8" spans="1:22" x14ac:dyDescent="0.35">
      <c r="B8" s="2" t="s">
        <v>17</v>
      </c>
      <c r="C8" s="7">
        <f>1-(C4/C3)^0.25</f>
        <v>0.28139177607383159</v>
      </c>
    </row>
    <row r="9" spans="1:22" x14ac:dyDescent="0.35">
      <c r="A9" s="1" t="s">
        <v>4</v>
      </c>
      <c r="B9" s="1" t="s">
        <v>5</v>
      </c>
    </row>
    <row r="13" spans="1:22" x14ac:dyDescent="0.35">
      <c r="B13" s="105" t="s">
        <v>11</v>
      </c>
      <c r="C13" s="105"/>
      <c r="D13" s="105"/>
      <c r="E13" s="105"/>
      <c r="F13" s="105"/>
      <c r="G13" s="105"/>
      <c r="H13" s="105"/>
      <c r="I13" s="105"/>
      <c r="J13" s="105"/>
      <c r="K13" s="105"/>
      <c r="L13" s="105"/>
      <c r="M13" s="105"/>
      <c r="N13" s="105"/>
    </row>
    <row r="14" spans="1:22" x14ac:dyDescent="0.35">
      <c r="G14" s="103" t="s">
        <v>20</v>
      </c>
      <c r="H14" s="103"/>
      <c r="I14" s="103"/>
      <c r="J14" s="103"/>
      <c r="K14" s="103"/>
      <c r="L14" s="103"/>
    </row>
    <row r="16" spans="1:22" x14ac:dyDescent="0.35">
      <c r="B16" s="5" t="s">
        <v>6</v>
      </c>
      <c r="C16" s="5" t="s">
        <v>7</v>
      </c>
      <c r="D16" s="5" t="s">
        <v>8</v>
      </c>
      <c r="E16" s="5" t="s">
        <v>9</v>
      </c>
    </row>
    <row r="17" spans="2:22" x14ac:dyDescent="0.35">
      <c r="B17" s="6">
        <v>0</v>
      </c>
      <c r="C17" s="10">
        <f>C3</f>
        <v>45000000</v>
      </c>
      <c r="D17" s="6">
        <v>0</v>
      </c>
      <c r="E17" s="6">
        <v>0</v>
      </c>
      <c r="G17" s="1" t="s">
        <v>21</v>
      </c>
    </row>
    <row r="18" spans="2:22" x14ac:dyDescent="0.35">
      <c r="B18" s="6">
        <v>1</v>
      </c>
      <c r="C18" s="10">
        <f>C17-D18</f>
        <v>36750000</v>
      </c>
      <c r="D18" s="10">
        <f>C6</f>
        <v>8250000</v>
      </c>
      <c r="E18" s="10">
        <f>E17+D18</f>
        <v>8250000</v>
      </c>
    </row>
    <row r="19" spans="2:22" x14ac:dyDescent="0.35">
      <c r="B19" s="6">
        <v>2</v>
      </c>
      <c r="C19" s="10">
        <f>C18-D19</f>
        <v>28500000</v>
      </c>
      <c r="D19" s="10">
        <f>C6</f>
        <v>8250000</v>
      </c>
      <c r="E19" s="10">
        <f>E18+D19</f>
        <v>16500000</v>
      </c>
    </row>
    <row r="20" spans="2:22" x14ac:dyDescent="0.35">
      <c r="B20" s="6">
        <v>3</v>
      </c>
      <c r="C20" s="11">
        <f>C19-D20</f>
        <v>20250000</v>
      </c>
      <c r="D20" s="10">
        <f>C6</f>
        <v>8250000</v>
      </c>
      <c r="E20" s="10">
        <f>E19+D20</f>
        <v>24750000</v>
      </c>
      <c r="G20" s="104" t="s">
        <v>22</v>
      </c>
      <c r="H20" s="104"/>
      <c r="I20" s="104"/>
      <c r="J20" s="104"/>
      <c r="K20" s="104"/>
      <c r="L20" s="104"/>
      <c r="M20" s="104"/>
      <c r="N20" s="104"/>
    </row>
    <row r="21" spans="2:22" x14ac:dyDescent="0.35">
      <c r="B21" s="6">
        <v>4</v>
      </c>
      <c r="C21" s="10">
        <f>C20-D21</f>
        <v>12000000</v>
      </c>
      <c r="D21" s="10">
        <f>C6</f>
        <v>8250000</v>
      </c>
      <c r="E21" s="10">
        <f>E20+D21</f>
        <v>33000000</v>
      </c>
    </row>
    <row r="24" spans="2:22" x14ac:dyDescent="0.35">
      <c r="B24" s="105" t="s">
        <v>12</v>
      </c>
      <c r="C24" s="105"/>
      <c r="D24" s="105"/>
      <c r="E24" s="105"/>
      <c r="F24" s="105"/>
      <c r="G24" s="105"/>
      <c r="H24" s="105"/>
      <c r="I24" s="105"/>
      <c r="J24" s="105"/>
      <c r="K24" s="105"/>
      <c r="L24" s="105"/>
      <c r="M24" s="105"/>
      <c r="N24" s="105"/>
      <c r="O24" s="105"/>
      <c r="P24" s="105"/>
      <c r="Q24" s="105"/>
      <c r="R24" s="105"/>
      <c r="S24" s="105"/>
      <c r="T24" s="105"/>
      <c r="U24" s="105"/>
      <c r="V24" s="105"/>
    </row>
    <row r="25" spans="2:22" x14ac:dyDescent="0.35">
      <c r="G25" s="1" t="s">
        <v>23</v>
      </c>
    </row>
    <row r="29" spans="2:22" x14ac:dyDescent="0.35">
      <c r="B29" s="5" t="s">
        <v>6</v>
      </c>
      <c r="C29" s="5" t="s">
        <v>7</v>
      </c>
      <c r="D29" s="5" t="s">
        <v>8</v>
      </c>
      <c r="E29" s="5" t="s">
        <v>9</v>
      </c>
      <c r="G29" s="103" t="s">
        <v>24</v>
      </c>
      <c r="H29" s="103"/>
      <c r="I29" s="103"/>
      <c r="J29" s="103"/>
      <c r="K29" s="103"/>
      <c r="L29" s="103"/>
      <c r="M29" s="103"/>
      <c r="N29" s="103"/>
      <c r="O29" s="103"/>
      <c r="P29" s="103"/>
      <c r="Q29" s="103"/>
      <c r="R29" s="103"/>
      <c r="S29" s="103"/>
      <c r="T29" s="103"/>
      <c r="U29" s="103"/>
      <c r="V29" s="103"/>
    </row>
    <row r="30" spans="2:22" x14ac:dyDescent="0.35">
      <c r="B30" s="6">
        <v>0</v>
      </c>
      <c r="C30" s="10">
        <f>C3</f>
        <v>45000000</v>
      </c>
      <c r="D30" s="6">
        <v>0</v>
      </c>
      <c r="E30" s="6">
        <v>0</v>
      </c>
      <c r="G30" s="3" t="s">
        <v>25</v>
      </c>
      <c r="L30" s="9" t="s">
        <v>26</v>
      </c>
      <c r="R30" s="1" t="s">
        <v>27</v>
      </c>
    </row>
    <row r="31" spans="2:22" x14ac:dyDescent="0.35">
      <c r="B31" s="6">
        <v>1</v>
      </c>
      <c r="C31" s="10">
        <f>C30-((2*(C5-B31+1))/(C5*(C5+1)))*(C3-C4)</f>
        <v>31800000</v>
      </c>
      <c r="D31" s="10">
        <f>(C5*(C3-C4))/C7</f>
        <v>13200000</v>
      </c>
      <c r="E31" s="10">
        <f>E30+D31</f>
        <v>13200000</v>
      </c>
    </row>
    <row r="32" spans="2:22" x14ac:dyDescent="0.35">
      <c r="B32" s="6">
        <v>2</v>
      </c>
      <c r="C32" s="10">
        <f>C31-((2*(C5-B32+1))/(C5*(C5+1)))*(C3-C4)</f>
        <v>21900000</v>
      </c>
      <c r="D32" s="10">
        <f>((C5-B31)*(C3-C4))/C7</f>
        <v>9900000</v>
      </c>
      <c r="E32" s="10">
        <f>E31+D32</f>
        <v>23100000</v>
      </c>
    </row>
    <row r="33" spans="2:21" x14ac:dyDescent="0.35">
      <c r="B33" s="6">
        <v>3</v>
      </c>
      <c r="C33" s="11">
        <f>C32-((2*(C5-B33+1))/(C5*(C5+1)))*(C3-C4)</f>
        <v>15300000</v>
      </c>
      <c r="D33" s="10">
        <f>((C5-B32)*(C3-C4))/C7</f>
        <v>6600000</v>
      </c>
      <c r="E33" s="10">
        <f>E32+D33</f>
        <v>29700000</v>
      </c>
    </row>
    <row r="34" spans="2:21" x14ac:dyDescent="0.35">
      <c r="B34" s="6">
        <v>4</v>
      </c>
      <c r="C34" s="10">
        <f>C33-((2*(C5-B34+1))/(C5*(C5+1)))*(C3-C4)</f>
        <v>12000000</v>
      </c>
      <c r="D34" s="10">
        <f>((C5-B33)*(C3-C4))/C7</f>
        <v>3300000</v>
      </c>
      <c r="E34" s="10">
        <f>E33+D34</f>
        <v>33000000</v>
      </c>
    </row>
    <row r="36" spans="2:21" x14ac:dyDescent="0.35">
      <c r="I36" s="3"/>
    </row>
    <row r="37" spans="2:21" x14ac:dyDescent="0.35">
      <c r="G37" s="104" t="s">
        <v>28</v>
      </c>
      <c r="H37" s="104"/>
      <c r="I37" s="104"/>
      <c r="J37" s="104"/>
      <c r="K37" s="104"/>
      <c r="L37" s="104"/>
      <c r="M37" s="104"/>
      <c r="N37" s="104"/>
    </row>
    <row r="38" spans="2:21" x14ac:dyDescent="0.35">
      <c r="H38" s="3"/>
      <c r="I38" s="8"/>
    </row>
    <row r="39" spans="2:21" x14ac:dyDescent="0.35">
      <c r="H39" s="3"/>
      <c r="I39" s="8"/>
    </row>
    <row r="40" spans="2:21" x14ac:dyDescent="0.35">
      <c r="H40" s="3"/>
      <c r="I40" s="8"/>
    </row>
    <row r="41" spans="2:21" x14ac:dyDescent="0.35">
      <c r="H41" s="3"/>
      <c r="I41" s="8"/>
    </row>
    <row r="42" spans="2:21" x14ac:dyDescent="0.35">
      <c r="H42" s="3"/>
      <c r="I42" s="8"/>
    </row>
    <row r="43" spans="2:21" x14ac:dyDescent="0.35">
      <c r="H43" s="3"/>
      <c r="I43" s="3"/>
    </row>
    <row r="44" spans="2:21" x14ac:dyDescent="0.35">
      <c r="H44" s="3"/>
    </row>
    <row r="45" spans="2:21" x14ac:dyDescent="0.35">
      <c r="B45" s="105" t="s">
        <v>18</v>
      </c>
      <c r="C45" s="105"/>
      <c r="D45" s="105"/>
      <c r="E45" s="105"/>
      <c r="F45" s="105"/>
      <c r="G45" s="105"/>
      <c r="H45" s="105"/>
      <c r="I45" s="105"/>
      <c r="J45" s="105"/>
      <c r="K45" s="105"/>
      <c r="L45" s="105"/>
      <c r="M45" s="105"/>
      <c r="N45" s="105"/>
      <c r="O45" s="105"/>
      <c r="P45" s="105"/>
      <c r="Q45" s="105"/>
      <c r="R45" s="105"/>
      <c r="S45" s="105"/>
      <c r="T45" s="105"/>
      <c r="U45" s="105"/>
    </row>
    <row r="46" spans="2:21" x14ac:dyDescent="0.35">
      <c r="G46" s="103" t="s">
        <v>29</v>
      </c>
      <c r="H46" s="103"/>
      <c r="I46" s="103"/>
      <c r="J46" s="103"/>
      <c r="K46" s="103"/>
    </row>
    <row r="49" spans="2:21" x14ac:dyDescent="0.35">
      <c r="B49" s="5" t="s">
        <v>6</v>
      </c>
      <c r="C49" s="5" t="s">
        <v>7</v>
      </c>
      <c r="D49" s="5" t="s">
        <v>8</v>
      </c>
      <c r="E49" s="5" t="s">
        <v>9</v>
      </c>
    </row>
    <row r="50" spans="2:21" x14ac:dyDescent="0.35">
      <c r="B50" s="6">
        <v>0</v>
      </c>
      <c r="C50" s="10">
        <f>C3</f>
        <v>45000000</v>
      </c>
      <c r="D50" s="6">
        <v>0</v>
      </c>
      <c r="E50" s="6">
        <v>0</v>
      </c>
      <c r="G50" s="103" t="s">
        <v>24</v>
      </c>
      <c r="H50" s="103"/>
      <c r="I50" s="103"/>
      <c r="J50" s="103"/>
      <c r="K50" s="103"/>
      <c r="L50" s="103"/>
      <c r="M50" s="103"/>
      <c r="N50" s="103"/>
      <c r="O50" s="103"/>
      <c r="P50" s="103"/>
      <c r="Q50" s="103"/>
      <c r="R50" s="103"/>
      <c r="S50" s="103"/>
      <c r="T50" s="103"/>
      <c r="U50" s="103"/>
    </row>
    <row r="51" spans="2:21" x14ac:dyDescent="0.35">
      <c r="B51" s="6">
        <v>1</v>
      </c>
      <c r="C51" s="10">
        <f>$C$50*(1-$C$8)^B51</f>
        <v>32337370.076677579</v>
      </c>
      <c r="D51" s="10">
        <f>$C$50*((1-$C$8)^(B51-1))*$C$8</f>
        <v>12662629.923322422</v>
      </c>
      <c r="E51" s="10">
        <f>E50+D51</f>
        <v>12662629.923322422</v>
      </c>
      <c r="G51" s="1" t="s">
        <v>25</v>
      </c>
      <c r="L51" s="1" t="s">
        <v>26</v>
      </c>
      <c r="Q51" s="1" t="s">
        <v>27</v>
      </c>
    </row>
    <row r="52" spans="2:21" x14ac:dyDescent="0.35">
      <c r="B52" s="6">
        <v>2</v>
      </c>
      <c r="C52" s="10">
        <f>$C$50*(1-$C$8)^B52</f>
        <v>23237900.077244498</v>
      </c>
      <c r="D52" s="10">
        <f>$C$50*((1-$C$8)^(B52-1))*$C$8</f>
        <v>9099469.9994330797</v>
      </c>
      <c r="E52" s="10">
        <f>E51+D52</f>
        <v>21762099.922755502</v>
      </c>
    </row>
    <row r="53" spans="2:21" x14ac:dyDescent="0.35">
      <c r="B53" s="6">
        <v>3</v>
      </c>
      <c r="C53" s="11">
        <f>$C$50*(1-$C$8)^B53</f>
        <v>16698946.102282442</v>
      </c>
      <c r="D53" s="10">
        <f>$C$50*((1-$C$8)^(B53-1))*$C$8</f>
        <v>6538953.9749620575</v>
      </c>
      <c r="E53" s="10">
        <f>E52+D53</f>
        <v>28301053.897717558</v>
      </c>
    </row>
    <row r="54" spans="2:21" x14ac:dyDescent="0.35">
      <c r="B54" s="6">
        <v>4</v>
      </c>
      <c r="C54" s="10">
        <f>$C$50*(1-$C$8)^B54</f>
        <v>11999999.999999998</v>
      </c>
      <c r="D54" s="10">
        <f>$C$50*((1-$C$8)^(B54-1))*$C$8</f>
        <v>4698946.102282444</v>
      </c>
      <c r="E54" s="10">
        <f>E53+D54</f>
        <v>33000000</v>
      </c>
    </row>
    <row r="55" spans="2:21" x14ac:dyDescent="0.35">
      <c r="G55" s="104" t="s">
        <v>28</v>
      </c>
      <c r="H55" s="104"/>
      <c r="I55" s="104"/>
      <c r="J55" s="104"/>
    </row>
    <row r="61" spans="2:21" ht="15.75" customHeight="1" x14ac:dyDescent="0.35">
      <c r="B61" s="101" t="s">
        <v>19</v>
      </c>
      <c r="C61" s="101"/>
      <c r="D61" s="101"/>
      <c r="E61" s="101"/>
      <c r="F61" s="101"/>
      <c r="G61" s="101"/>
      <c r="H61" s="101"/>
      <c r="I61" s="101"/>
      <c r="J61" s="101"/>
      <c r="K61" s="101"/>
      <c r="L61" s="13"/>
      <c r="M61" s="13"/>
      <c r="N61" s="13"/>
    </row>
    <row r="62" spans="2:21" x14ac:dyDescent="0.35">
      <c r="B62" s="101"/>
      <c r="C62" s="101"/>
      <c r="D62" s="101"/>
      <c r="E62" s="101"/>
      <c r="F62" s="101"/>
      <c r="G62" s="101"/>
      <c r="H62" s="101"/>
      <c r="I62" s="101"/>
      <c r="J62" s="101"/>
      <c r="K62" s="101"/>
      <c r="L62" s="13"/>
      <c r="M62" s="13"/>
      <c r="N62" s="13"/>
    </row>
  </sheetData>
  <mergeCells count="12">
    <mergeCell ref="B61:K62"/>
    <mergeCell ref="A1:V2"/>
    <mergeCell ref="G29:V29"/>
    <mergeCell ref="G37:N37"/>
    <mergeCell ref="B24:V24"/>
    <mergeCell ref="G46:K46"/>
    <mergeCell ref="G50:U50"/>
    <mergeCell ref="G55:J55"/>
    <mergeCell ref="B45:U45"/>
    <mergeCell ref="G14:L14"/>
    <mergeCell ref="G20:N20"/>
    <mergeCell ref="B13:N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348"/>
  <sheetViews>
    <sheetView topLeftCell="D35" zoomScale="91" zoomScaleNormal="91" workbookViewId="0">
      <selection activeCell="K86" sqref="K86"/>
    </sheetView>
  </sheetViews>
  <sheetFormatPr defaultColWidth="9.08984375" defaultRowHeight="15.5" x14ac:dyDescent="0.35"/>
  <cols>
    <col min="1" max="1" width="9.08984375" style="3"/>
    <col min="2" max="2" width="10.453125" style="3" bestFit="1" customWidth="1"/>
    <col min="3" max="3" width="23" style="3" bestFit="1" customWidth="1"/>
    <col min="4" max="4" width="22.90625" style="3" bestFit="1" customWidth="1"/>
    <col min="5" max="5" width="23" style="3" bestFit="1" customWidth="1"/>
    <col min="6" max="16384" width="9.08984375" style="3"/>
  </cols>
  <sheetData>
    <row r="1" spans="1:24" ht="17.25" customHeight="1" x14ac:dyDescent="0.35">
      <c r="A1" s="102" t="s">
        <v>30</v>
      </c>
      <c r="B1" s="102"/>
      <c r="C1" s="102"/>
      <c r="D1" s="102"/>
      <c r="E1" s="102"/>
      <c r="F1" s="102"/>
      <c r="G1" s="102"/>
      <c r="H1" s="102"/>
      <c r="I1" s="102"/>
      <c r="J1" s="102"/>
      <c r="K1" s="102"/>
      <c r="L1" s="102"/>
      <c r="M1" s="102"/>
      <c r="N1" s="102"/>
      <c r="O1" s="102"/>
      <c r="P1" s="102"/>
      <c r="Q1" s="102"/>
      <c r="R1" s="102"/>
      <c r="S1" s="102"/>
      <c r="T1" s="102"/>
      <c r="U1" s="102"/>
      <c r="V1" s="102"/>
      <c r="W1" s="102"/>
      <c r="X1" s="102"/>
    </row>
    <row r="2" spans="1:24" x14ac:dyDescent="0.35">
      <c r="A2" s="102"/>
      <c r="B2" s="102"/>
      <c r="C2" s="102"/>
      <c r="D2" s="102"/>
      <c r="E2" s="102"/>
      <c r="F2" s="102"/>
      <c r="G2" s="102"/>
      <c r="H2" s="102"/>
      <c r="I2" s="102"/>
      <c r="J2" s="102"/>
      <c r="K2" s="102"/>
      <c r="L2" s="102"/>
      <c r="M2" s="102"/>
      <c r="N2" s="102"/>
      <c r="O2" s="102"/>
      <c r="P2" s="102"/>
      <c r="Q2" s="102"/>
      <c r="R2" s="102"/>
      <c r="S2" s="102"/>
      <c r="T2" s="102"/>
      <c r="U2" s="102"/>
      <c r="V2" s="102"/>
      <c r="W2" s="102"/>
      <c r="X2" s="102"/>
    </row>
    <row r="3" spans="1:24" x14ac:dyDescent="0.35">
      <c r="A3" s="1" t="s">
        <v>0</v>
      </c>
      <c r="B3" s="2" t="s">
        <v>1</v>
      </c>
      <c r="C3" s="12">
        <v>89000000000</v>
      </c>
      <c r="D3" s="1"/>
      <c r="E3" s="1"/>
    </row>
    <row r="4" spans="1:24" x14ac:dyDescent="0.35">
      <c r="A4" s="1"/>
      <c r="B4" s="2" t="s">
        <v>2</v>
      </c>
      <c r="C4" s="12">
        <v>43000000000</v>
      </c>
      <c r="D4" s="1"/>
      <c r="E4" s="1"/>
    </row>
    <row r="5" spans="1:24" x14ac:dyDescent="0.35">
      <c r="A5" s="1"/>
      <c r="B5" s="16" t="s">
        <v>35</v>
      </c>
      <c r="C5" s="4">
        <v>20</v>
      </c>
      <c r="D5" s="1" t="s">
        <v>3</v>
      </c>
      <c r="E5" s="1"/>
    </row>
    <row r="6" spans="1:24" x14ac:dyDescent="0.35">
      <c r="A6" s="1"/>
      <c r="B6" s="2" t="s">
        <v>15</v>
      </c>
      <c r="C6" s="12">
        <f>(C3-C4)/C5</f>
        <v>2300000000</v>
      </c>
      <c r="D6" s="1"/>
      <c r="E6" s="1"/>
    </row>
    <row r="7" spans="1:24" x14ac:dyDescent="0.35">
      <c r="B7" s="4" t="s">
        <v>16</v>
      </c>
      <c r="C7" s="4">
        <f>(C5*(C5+1))/2</f>
        <v>210</v>
      </c>
    </row>
    <row r="8" spans="1:24" x14ac:dyDescent="0.35">
      <c r="B8" s="4" t="s">
        <v>17</v>
      </c>
      <c r="C8" s="7">
        <f>1-(C4/C3)^0.05</f>
        <v>3.5718305360852631E-2</v>
      </c>
    </row>
    <row r="9" spans="1:24" x14ac:dyDescent="0.35">
      <c r="A9" s="1" t="s">
        <v>4</v>
      </c>
      <c r="B9" s="1" t="s">
        <v>14</v>
      </c>
      <c r="C9" s="1"/>
      <c r="D9" s="1"/>
      <c r="E9" s="1"/>
    </row>
    <row r="10" spans="1:24" x14ac:dyDescent="0.35">
      <c r="A10" s="1"/>
      <c r="B10" s="1"/>
      <c r="C10" s="1"/>
      <c r="D10" s="1"/>
      <c r="E10" s="1"/>
    </row>
    <row r="11" spans="1:24" x14ac:dyDescent="0.35">
      <c r="A11" s="1"/>
    </row>
    <row r="12" spans="1:24" x14ac:dyDescent="0.35">
      <c r="A12" s="1"/>
    </row>
    <row r="13" spans="1:24" x14ac:dyDescent="0.35">
      <c r="A13" s="1"/>
    </row>
    <row r="14" spans="1:24" x14ac:dyDescent="0.35">
      <c r="A14" s="1"/>
      <c r="B14" s="105" t="s">
        <v>11</v>
      </c>
      <c r="C14" s="105"/>
      <c r="D14" s="105"/>
      <c r="E14" s="105"/>
      <c r="F14" s="105"/>
      <c r="G14" s="105"/>
      <c r="H14" s="105"/>
      <c r="I14" s="105"/>
      <c r="J14" s="105"/>
      <c r="K14" s="105"/>
      <c r="L14" s="105"/>
      <c r="M14" s="105"/>
      <c r="N14" s="105"/>
      <c r="O14" s="105"/>
      <c r="P14" s="105"/>
    </row>
    <row r="15" spans="1:24" x14ac:dyDescent="0.35">
      <c r="A15" s="1"/>
      <c r="B15" s="5" t="s">
        <v>6</v>
      </c>
      <c r="C15" s="5" t="s">
        <v>7</v>
      </c>
      <c r="D15" s="5" t="s">
        <v>8</v>
      </c>
      <c r="E15" s="5" t="s">
        <v>13</v>
      </c>
      <c r="F15" s="1"/>
    </row>
    <row r="16" spans="1:24" x14ac:dyDescent="0.35">
      <c r="A16" s="1"/>
      <c r="B16" s="6">
        <v>0</v>
      </c>
      <c r="C16" s="10">
        <f>C3</f>
        <v>89000000000</v>
      </c>
      <c r="D16" s="6">
        <v>0</v>
      </c>
      <c r="E16" s="6">
        <v>0</v>
      </c>
      <c r="F16" s="1"/>
    </row>
    <row r="17" spans="1:16" x14ac:dyDescent="0.35">
      <c r="A17" s="1"/>
      <c r="B17" s="6">
        <v>1</v>
      </c>
      <c r="C17" s="10">
        <f>C16-D17</f>
        <v>86700000000</v>
      </c>
      <c r="D17" s="10">
        <v>2300000000</v>
      </c>
      <c r="E17" s="10">
        <f>E16+D17</f>
        <v>2300000000</v>
      </c>
      <c r="F17" s="1"/>
    </row>
    <row r="18" spans="1:16" x14ac:dyDescent="0.35">
      <c r="B18" s="6">
        <v>2</v>
      </c>
      <c r="C18" s="10">
        <f>C17-D18</f>
        <v>84400000000</v>
      </c>
      <c r="D18" s="10">
        <v>2300000000</v>
      </c>
      <c r="E18" s="10">
        <f>E17+D18</f>
        <v>4600000000</v>
      </c>
      <c r="F18" s="1"/>
    </row>
    <row r="19" spans="1:16" x14ac:dyDescent="0.35">
      <c r="B19" s="6">
        <v>3</v>
      </c>
      <c r="C19" s="10">
        <f>C18-D19</f>
        <v>82100000000</v>
      </c>
      <c r="D19" s="10">
        <v>2300000000</v>
      </c>
      <c r="E19" s="10">
        <f>E18+D19</f>
        <v>6900000000</v>
      </c>
      <c r="F19" s="1"/>
    </row>
    <row r="20" spans="1:16" x14ac:dyDescent="0.35">
      <c r="B20" s="6">
        <v>4</v>
      </c>
      <c r="C20" s="10">
        <f>C19-D20</f>
        <v>79800000000</v>
      </c>
      <c r="D20" s="10">
        <v>2300000000</v>
      </c>
      <c r="E20" s="10">
        <f>E19+D20</f>
        <v>9200000000</v>
      </c>
      <c r="F20" s="1"/>
      <c r="G20" s="103" t="s">
        <v>31</v>
      </c>
      <c r="H20" s="103"/>
      <c r="I20" s="103"/>
      <c r="J20" s="103"/>
      <c r="K20" s="103"/>
      <c r="L20" s="103"/>
      <c r="M20" s="1"/>
      <c r="N20" s="1"/>
    </row>
    <row r="21" spans="1:16" x14ac:dyDescent="0.35">
      <c r="B21" s="6">
        <v>5</v>
      </c>
      <c r="C21" s="10">
        <f t="shared" ref="C21:C36" si="0">C20-D21</f>
        <v>77500000000</v>
      </c>
      <c r="D21" s="10">
        <v>2300000000</v>
      </c>
      <c r="E21" s="10">
        <f t="shared" ref="E21:E36" si="1">E20+D21</f>
        <v>11500000000</v>
      </c>
      <c r="F21" s="1"/>
      <c r="G21" s="1"/>
      <c r="H21" s="1"/>
      <c r="I21" s="1"/>
      <c r="J21" s="1"/>
      <c r="K21" s="1"/>
      <c r="L21" s="1"/>
      <c r="M21" s="1"/>
      <c r="N21" s="1"/>
    </row>
    <row r="22" spans="1:16" x14ac:dyDescent="0.35">
      <c r="B22" s="6">
        <v>6</v>
      </c>
      <c r="C22" s="10">
        <f t="shared" si="0"/>
        <v>75200000000</v>
      </c>
      <c r="D22" s="10">
        <v>2300000000</v>
      </c>
      <c r="E22" s="10">
        <f t="shared" si="1"/>
        <v>13800000000</v>
      </c>
      <c r="F22" s="1"/>
      <c r="G22" s="1"/>
      <c r="H22" s="1"/>
      <c r="I22" s="1"/>
      <c r="J22" s="1"/>
      <c r="K22" s="1"/>
      <c r="L22" s="1"/>
      <c r="M22" s="1"/>
      <c r="N22" s="1"/>
    </row>
    <row r="23" spans="1:16" x14ac:dyDescent="0.35">
      <c r="B23" s="6">
        <v>7</v>
      </c>
      <c r="C23" s="10">
        <f t="shared" si="0"/>
        <v>72900000000</v>
      </c>
      <c r="D23" s="10">
        <v>2300000000</v>
      </c>
      <c r="E23" s="10">
        <f t="shared" si="1"/>
        <v>16100000000</v>
      </c>
      <c r="F23" s="1"/>
      <c r="G23" s="103" t="s">
        <v>33</v>
      </c>
      <c r="H23" s="103"/>
      <c r="I23" s="103"/>
      <c r="J23" s="103"/>
      <c r="K23" s="103"/>
      <c r="L23" s="103"/>
      <c r="M23" s="103"/>
      <c r="N23" s="1"/>
    </row>
    <row r="24" spans="1:16" x14ac:dyDescent="0.35">
      <c r="B24" s="6">
        <v>8</v>
      </c>
      <c r="C24" s="10">
        <f t="shared" si="0"/>
        <v>70600000000</v>
      </c>
      <c r="D24" s="10">
        <v>2300000000</v>
      </c>
      <c r="E24" s="10">
        <f t="shared" si="1"/>
        <v>18400000000</v>
      </c>
      <c r="G24" s="1"/>
      <c r="H24" s="1"/>
      <c r="I24" s="1"/>
      <c r="J24" s="1"/>
      <c r="K24" s="1"/>
      <c r="L24" s="1"/>
      <c r="M24" s="1"/>
      <c r="N24" s="1"/>
    </row>
    <row r="25" spans="1:16" x14ac:dyDescent="0.35">
      <c r="B25" s="6">
        <v>9</v>
      </c>
      <c r="C25" s="10">
        <f t="shared" si="0"/>
        <v>68300000000</v>
      </c>
      <c r="D25" s="10">
        <v>2300000000</v>
      </c>
      <c r="E25" s="10">
        <f t="shared" si="1"/>
        <v>20700000000</v>
      </c>
      <c r="G25" s="1"/>
      <c r="H25" s="1"/>
      <c r="I25" s="1"/>
      <c r="J25" s="1"/>
      <c r="K25" s="1"/>
      <c r="L25" s="1"/>
      <c r="M25" s="1"/>
      <c r="N25" s="1"/>
    </row>
    <row r="26" spans="1:16" x14ac:dyDescent="0.35">
      <c r="B26" s="6">
        <v>10</v>
      </c>
      <c r="C26" s="11">
        <f t="shared" si="0"/>
        <v>66000000000</v>
      </c>
      <c r="D26" s="10">
        <v>2300000000</v>
      </c>
      <c r="E26" s="10">
        <f t="shared" si="1"/>
        <v>23000000000</v>
      </c>
      <c r="G26" s="14" t="s">
        <v>32</v>
      </c>
      <c r="H26" s="14"/>
      <c r="I26" s="14"/>
      <c r="J26" s="14"/>
      <c r="K26" s="14"/>
      <c r="L26" s="14"/>
      <c r="M26" s="14"/>
      <c r="N26" s="14"/>
      <c r="O26" s="14"/>
      <c r="P26" s="14"/>
    </row>
    <row r="27" spans="1:16" x14ac:dyDescent="0.35">
      <c r="B27" s="6">
        <v>11</v>
      </c>
      <c r="C27" s="10">
        <f t="shared" si="0"/>
        <v>63700000000</v>
      </c>
      <c r="D27" s="10">
        <v>2300000000</v>
      </c>
      <c r="E27" s="10">
        <f t="shared" si="1"/>
        <v>25300000000</v>
      </c>
      <c r="G27" s="1"/>
      <c r="H27" s="1"/>
      <c r="I27" s="1"/>
      <c r="J27" s="1"/>
      <c r="K27" s="1"/>
      <c r="L27" s="1"/>
      <c r="M27" s="1"/>
      <c r="N27" s="1"/>
    </row>
    <row r="28" spans="1:16" x14ac:dyDescent="0.35">
      <c r="B28" s="6">
        <v>12</v>
      </c>
      <c r="C28" s="10">
        <f>C27-D28</f>
        <v>61400000000</v>
      </c>
      <c r="D28" s="10">
        <v>2300000000</v>
      </c>
      <c r="E28" s="10">
        <f t="shared" si="1"/>
        <v>27600000000</v>
      </c>
      <c r="G28" s="1"/>
      <c r="H28" s="1"/>
      <c r="I28" s="1"/>
      <c r="J28" s="1"/>
      <c r="K28" s="1"/>
      <c r="L28" s="1"/>
      <c r="M28" s="1"/>
      <c r="N28" s="1"/>
    </row>
    <row r="29" spans="1:16" x14ac:dyDescent="0.35">
      <c r="B29" s="6">
        <v>13</v>
      </c>
      <c r="C29" s="10">
        <f t="shared" si="0"/>
        <v>59100000000</v>
      </c>
      <c r="D29" s="10">
        <v>2300000000</v>
      </c>
      <c r="E29" s="10">
        <f t="shared" si="1"/>
        <v>29900000000</v>
      </c>
    </row>
    <row r="30" spans="1:16" x14ac:dyDescent="0.35">
      <c r="B30" s="6">
        <v>14</v>
      </c>
      <c r="C30" s="10">
        <f t="shared" si="0"/>
        <v>56800000000</v>
      </c>
      <c r="D30" s="10">
        <v>2300000000</v>
      </c>
      <c r="E30" s="10">
        <f t="shared" si="1"/>
        <v>32200000000</v>
      </c>
    </row>
    <row r="31" spans="1:16" x14ac:dyDescent="0.35">
      <c r="B31" s="6">
        <v>15</v>
      </c>
      <c r="C31" s="10">
        <f t="shared" si="0"/>
        <v>54500000000</v>
      </c>
      <c r="D31" s="10">
        <v>2300000000</v>
      </c>
      <c r="E31" s="10">
        <f t="shared" si="1"/>
        <v>34500000000</v>
      </c>
    </row>
    <row r="32" spans="1:16" x14ac:dyDescent="0.35">
      <c r="B32" s="6">
        <v>16</v>
      </c>
      <c r="C32" s="10">
        <f t="shared" si="0"/>
        <v>52200000000</v>
      </c>
      <c r="D32" s="10">
        <v>2300000000</v>
      </c>
      <c r="E32" s="10">
        <f t="shared" si="1"/>
        <v>36800000000</v>
      </c>
    </row>
    <row r="33" spans="1:26" x14ac:dyDescent="0.35">
      <c r="B33" s="6">
        <v>17</v>
      </c>
      <c r="C33" s="10">
        <f>C32-D33</f>
        <v>49900000000</v>
      </c>
      <c r="D33" s="10">
        <v>2300000000</v>
      </c>
      <c r="E33" s="10">
        <f t="shared" si="1"/>
        <v>39100000000</v>
      </c>
      <c r="M33" s="1"/>
      <c r="N33" s="1"/>
      <c r="O33" s="1"/>
      <c r="P33" s="1"/>
      <c r="Q33" s="1"/>
      <c r="R33" s="1"/>
      <c r="S33" s="1"/>
      <c r="T33" s="1"/>
      <c r="U33" s="1"/>
      <c r="V33" s="1"/>
      <c r="W33" s="1"/>
      <c r="X33" s="1"/>
      <c r="Y33" s="1"/>
      <c r="Z33" s="1"/>
    </row>
    <row r="34" spans="1:26" x14ac:dyDescent="0.35">
      <c r="B34" s="6">
        <v>18</v>
      </c>
      <c r="C34" s="10">
        <f t="shared" si="0"/>
        <v>47600000000</v>
      </c>
      <c r="D34" s="10">
        <v>2300000000</v>
      </c>
      <c r="E34" s="10">
        <f t="shared" si="1"/>
        <v>41400000000</v>
      </c>
      <c r="M34" s="1"/>
      <c r="N34" s="1"/>
      <c r="O34" s="1"/>
      <c r="P34" s="1"/>
      <c r="Q34" s="1"/>
      <c r="R34" s="1"/>
      <c r="S34" s="1"/>
      <c r="T34" s="1"/>
      <c r="U34" s="1"/>
      <c r="V34" s="1"/>
      <c r="W34" s="1"/>
      <c r="X34" s="1"/>
      <c r="Y34" s="1"/>
      <c r="Z34" s="1"/>
    </row>
    <row r="35" spans="1:26" x14ac:dyDescent="0.35">
      <c r="A35" s="1"/>
      <c r="B35" s="6">
        <v>19</v>
      </c>
      <c r="C35" s="10">
        <f t="shared" si="0"/>
        <v>45300000000</v>
      </c>
      <c r="D35" s="10">
        <v>2300000000</v>
      </c>
      <c r="E35" s="10">
        <f t="shared" si="1"/>
        <v>43700000000</v>
      </c>
      <c r="F35" s="1"/>
      <c r="G35" s="1"/>
      <c r="H35" s="1"/>
      <c r="I35" s="1"/>
      <c r="J35" s="1"/>
      <c r="K35" s="1"/>
      <c r="L35" s="1"/>
      <c r="M35" s="1"/>
      <c r="N35" s="1"/>
      <c r="O35" s="1"/>
      <c r="P35" s="1"/>
      <c r="Q35" s="1"/>
      <c r="R35" s="1"/>
      <c r="S35" s="1"/>
      <c r="T35" s="1"/>
      <c r="U35" s="1"/>
      <c r="V35" s="1"/>
      <c r="W35" s="1"/>
      <c r="X35" s="1"/>
      <c r="Y35" s="1"/>
      <c r="Z35" s="1"/>
    </row>
    <row r="36" spans="1:26" x14ac:dyDescent="0.35">
      <c r="A36" s="1"/>
      <c r="B36" s="6">
        <v>20</v>
      </c>
      <c r="C36" s="10">
        <f t="shared" si="0"/>
        <v>43000000000</v>
      </c>
      <c r="D36" s="10">
        <v>2300000000</v>
      </c>
      <c r="E36" s="10">
        <f t="shared" si="1"/>
        <v>46000000000</v>
      </c>
      <c r="F36" s="1"/>
      <c r="G36" s="1"/>
      <c r="H36" s="1"/>
      <c r="I36" s="1"/>
      <c r="J36" s="1"/>
      <c r="K36" s="1"/>
      <c r="L36" s="1"/>
      <c r="M36" s="1"/>
      <c r="N36" s="1"/>
      <c r="O36" s="1"/>
      <c r="P36" s="1"/>
      <c r="Q36" s="1"/>
      <c r="R36" s="1"/>
      <c r="S36" s="1"/>
      <c r="T36" s="1"/>
      <c r="U36" s="1"/>
      <c r="V36" s="1"/>
      <c r="W36" s="1"/>
      <c r="X36" s="1"/>
      <c r="Y36" s="1"/>
      <c r="Z36" s="1"/>
    </row>
    <row r="37" spans="1:26" x14ac:dyDescent="0.35">
      <c r="A37" s="1"/>
      <c r="F37" s="1"/>
      <c r="G37" s="1"/>
      <c r="H37" s="1"/>
      <c r="I37" s="1"/>
      <c r="J37" s="1"/>
      <c r="K37" s="1"/>
      <c r="L37" s="1"/>
      <c r="M37" s="1"/>
      <c r="N37" s="1"/>
      <c r="O37" s="1"/>
      <c r="P37" s="1"/>
      <c r="Q37" s="1"/>
      <c r="R37" s="1"/>
      <c r="S37" s="1"/>
      <c r="T37" s="1"/>
      <c r="U37" s="1"/>
      <c r="V37" s="1"/>
      <c r="W37" s="1"/>
      <c r="X37" s="1"/>
      <c r="Y37" s="1"/>
      <c r="Z37" s="1"/>
    </row>
    <row r="38" spans="1:26" x14ac:dyDescent="0.35">
      <c r="A38" s="1"/>
      <c r="B38" s="105" t="s">
        <v>12</v>
      </c>
      <c r="C38" s="105"/>
      <c r="D38" s="105"/>
      <c r="E38" s="105"/>
      <c r="F38" s="105"/>
      <c r="G38" s="105"/>
      <c r="H38" s="105"/>
      <c r="I38" s="105"/>
      <c r="J38" s="105"/>
      <c r="K38" s="105"/>
      <c r="L38" s="105"/>
      <c r="M38" s="105"/>
      <c r="N38" s="105"/>
      <c r="O38" s="105"/>
      <c r="P38" s="105"/>
      <c r="Q38" s="105"/>
      <c r="R38" s="105"/>
      <c r="S38" s="105"/>
      <c r="T38" s="105"/>
      <c r="U38" s="105"/>
      <c r="V38" s="105"/>
      <c r="W38" s="105"/>
      <c r="X38" s="105"/>
      <c r="Y38" s="105"/>
      <c r="Z38" s="1"/>
    </row>
    <row r="39" spans="1:26" x14ac:dyDescent="0.35">
      <c r="A39" s="1"/>
      <c r="B39" s="5" t="s">
        <v>6</v>
      </c>
      <c r="C39" s="5" t="s">
        <v>7</v>
      </c>
      <c r="D39" s="5" t="s">
        <v>8</v>
      </c>
      <c r="E39" s="5" t="s">
        <v>9</v>
      </c>
      <c r="F39" s="1"/>
      <c r="Z39" s="1"/>
    </row>
    <row r="40" spans="1:26" x14ac:dyDescent="0.35">
      <c r="A40" s="1"/>
      <c r="B40" s="6">
        <v>0</v>
      </c>
      <c r="C40" s="10">
        <f>C3</f>
        <v>89000000000</v>
      </c>
      <c r="D40" s="6">
        <v>0</v>
      </c>
      <c r="E40" s="6">
        <v>0</v>
      </c>
      <c r="F40" s="1"/>
      <c r="G40" s="1" t="s">
        <v>23</v>
      </c>
      <c r="H40" s="1"/>
      <c r="I40" s="1"/>
      <c r="J40" s="1"/>
      <c r="K40" s="1"/>
      <c r="L40" s="1"/>
      <c r="M40" s="1"/>
      <c r="N40" s="1"/>
      <c r="O40" s="1"/>
      <c r="P40" s="1"/>
      <c r="Q40" s="1"/>
      <c r="R40" s="1"/>
      <c r="S40" s="1"/>
      <c r="T40" s="1"/>
      <c r="U40" s="1"/>
      <c r="V40" s="1"/>
      <c r="W40" s="1"/>
      <c r="X40" s="1"/>
      <c r="Y40" s="1"/>
      <c r="Z40" s="1"/>
    </row>
    <row r="41" spans="1:26" x14ac:dyDescent="0.35">
      <c r="A41" s="1"/>
      <c r="B41" s="6">
        <v>1</v>
      </c>
      <c r="C41" s="10">
        <f t="shared" ref="C41:C60" si="2">C40-((2*($C$5-B41+1))/($C$5*($C$5+1)))*($C$3-$C$4)</f>
        <v>84619047619.047623</v>
      </c>
      <c r="D41" s="10">
        <f>(C5*(C3-C4))/C7</f>
        <v>4380952380.9523811</v>
      </c>
      <c r="E41" s="10">
        <f>E40+D41</f>
        <v>4380952380.9523811</v>
      </c>
      <c r="F41" s="1"/>
      <c r="G41" s="1"/>
      <c r="H41" s="1"/>
      <c r="I41" s="1"/>
      <c r="J41" s="1"/>
      <c r="K41" s="1"/>
      <c r="L41" s="1"/>
      <c r="M41" s="1"/>
      <c r="N41" s="1"/>
      <c r="O41" s="1"/>
      <c r="P41" s="1"/>
      <c r="Q41" s="1"/>
      <c r="R41" s="1"/>
      <c r="S41" s="1"/>
      <c r="T41" s="1"/>
      <c r="U41" s="1"/>
      <c r="V41" s="1"/>
      <c r="W41" s="1"/>
      <c r="X41" s="1"/>
      <c r="Y41" s="1"/>
      <c r="Z41" s="1"/>
    </row>
    <row r="42" spans="1:26" x14ac:dyDescent="0.35">
      <c r="A42" s="1"/>
      <c r="B42" s="6">
        <v>2</v>
      </c>
      <c r="C42" s="10">
        <f t="shared" si="2"/>
        <v>80457142857.142868</v>
      </c>
      <c r="D42" s="10">
        <f>(($C$5-B41)*($C$3-$C$4))/$C$7</f>
        <v>4161904761.9047618</v>
      </c>
      <c r="E42" s="10">
        <f>E41+D42</f>
        <v>8542857142.8571434</v>
      </c>
      <c r="F42" s="1"/>
      <c r="G42" s="1"/>
      <c r="H42" s="1"/>
      <c r="I42" s="1"/>
      <c r="J42" s="1"/>
      <c r="K42" s="1"/>
      <c r="L42" s="1"/>
      <c r="M42" s="1"/>
      <c r="N42" s="1"/>
      <c r="O42" s="1"/>
      <c r="P42" s="1"/>
      <c r="Q42" s="1"/>
      <c r="R42" s="1"/>
      <c r="S42" s="1"/>
      <c r="T42" s="1"/>
      <c r="U42" s="1"/>
      <c r="V42" s="1"/>
      <c r="W42" s="1"/>
      <c r="X42" s="1"/>
      <c r="Y42" s="1"/>
      <c r="Z42" s="1"/>
    </row>
    <row r="43" spans="1:26" x14ac:dyDescent="0.35">
      <c r="A43" s="1"/>
      <c r="B43" s="6">
        <v>3</v>
      </c>
      <c r="C43" s="10">
        <f t="shared" si="2"/>
        <v>76514285714.285721</v>
      </c>
      <c r="D43" s="10">
        <f>(($C$5-B42)*($C$3-$C$4))/$C$7</f>
        <v>3942857142.8571429</v>
      </c>
      <c r="E43" s="10">
        <f>E42+D43</f>
        <v>12485714285.714287</v>
      </c>
      <c r="F43" s="1"/>
      <c r="G43" s="1"/>
      <c r="H43" s="1"/>
      <c r="I43" s="1"/>
      <c r="J43" s="1"/>
      <c r="K43" s="1"/>
      <c r="L43" s="1"/>
      <c r="M43" s="1"/>
      <c r="N43" s="1"/>
      <c r="O43" s="1"/>
      <c r="P43" s="1"/>
      <c r="Q43" s="1"/>
      <c r="R43" s="1"/>
      <c r="S43" s="1"/>
      <c r="T43" s="1"/>
      <c r="U43" s="1"/>
      <c r="V43" s="1"/>
      <c r="W43" s="1"/>
      <c r="X43" s="1"/>
      <c r="Y43" s="1"/>
      <c r="Z43" s="1"/>
    </row>
    <row r="44" spans="1:26" x14ac:dyDescent="0.35">
      <c r="A44" s="1"/>
      <c r="B44" s="6">
        <v>4</v>
      </c>
      <c r="C44" s="10">
        <f t="shared" si="2"/>
        <v>72790476190.476196</v>
      </c>
      <c r="D44" s="10">
        <f>(($C$5-B43)*($C$3-$C$4))/$C$7</f>
        <v>3723809523.8095236</v>
      </c>
      <c r="E44" s="10">
        <f>E43+D44</f>
        <v>16209523809.523811</v>
      </c>
      <c r="F44" s="1"/>
      <c r="G44" s="15" t="s">
        <v>24</v>
      </c>
      <c r="H44" s="15"/>
      <c r="I44" s="15"/>
      <c r="J44" s="15"/>
      <c r="K44" s="15"/>
      <c r="L44" s="15"/>
      <c r="M44" s="15"/>
      <c r="N44" s="15"/>
      <c r="O44" s="15"/>
      <c r="P44" s="15"/>
      <c r="Q44" s="15"/>
      <c r="R44" s="15"/>
      <c r="S44" s="15"/>
      <c r="T44" s="15"/>
      <c r="U44" s="15"/>
      <c r="V44" s="15"/>
      <c r="W44" s="15"/>
      <c r="X44" s="15"/>
      <c r="Y44" s="15"/>
      <c r="Z44" s="1"/>
    </row>
    <row r="45" spans="1:26" x14ac:dyDescent="0.35">
      <c r="A45" s="1"/>
      <c r="B45" s="6">
        <v>5</v>
      </c>
      <c r="C45" s="10">
        <f t="shared" si="2"/>
        <v>69285714285.714294</v>
      </c>
      <c r="D45" s="10">
        <f t="shared" ref="D45:D60" si="3">(($C$5-B44)*($C$3-$C$4))/$C$7</f>
        <v>3504761904.7619047</v>
      </c>
      <c r="E45" s="10">
        <f t="shared" ref="E45:E60" si="4">E44+D45</f>
        <v>19714285714.285717</v>
      </c>
      <c r="F45" s="1"/>
      <c r="G45" s="3" t="s">
        <v>25</v>
      </c>
      <c r="H45" s="1"/>
      <c r="I45" s="1"/>
      <c r="J45" s="1"/>
      <c r="K45" s="1"/>
      <c r="M45" s="9" t="s">
        <v>26</v>
      </c>
      <c r="N45" s="1"/>
      <c r="O45" s="1"/>
      <c r="P45" s="1"/>
      <c r="Q45" s="1"/>
      <c r="R45" s="1"/>
      <c r="T45" s="1" t="s">
        <v>27</v>
      </c>
      <c r="U45" s="1"/>
      <c r="V45" s="1"/>
      <c r="W45" s="1"/>
      <c r="X45" s="1"/>
      <c r="Y45" s="1"/>
      <c r="Z45" s="1"/>
    </row>
    <row r="46" spans="1:26" x14ac:dyDescent="0.35">
      <c r="A46" s="1"/>
      <c r="B46" s="6">
        <v>6</v>
      </c>
      <c r="C46" s="10">
        <f t="shared" si="2"/>
        <v>66000000000.000008</v>
      </c>
      <c r="D46" s="10">
        <f t="shared" si="3"/>
        <v>3285714285.7142859</v>
      </c>
      <c r="E46" s="10">
        <f t="shared" si="4"/>
        <v>23000000000.000004</v>
      </c>
      <c r="F46" s="1"/>
      <c r="G46" s="1"/>
      <c r="H46" s="1"/>
      <c r="I46" s="1"/>
      <c r="J46" s="1"/>
      <c r="K46" s="1"/>
      <c r="M46" s="1"/>
      <c r="N46" s="1"/>
      <c r="O46" s="1"/>
      <c r="P46" s="1"/>
      <c r="Q46" s="1"/>
      <c r="R46" s="1"/>
      <c r="T46" s="1"/>
      <c r="U46" s="1"/>
      <c r="V46" s="1"/>
      <c r="W46" s="1"/>
      <c r="X46" s="1"/>
      <c r="Y46" s="1"/>
      <c r="Z46" s="1"/>
    </row>
    <row r="47" spans="1:26" x14ac:dyDescent="0.35">
      <c r="A47" s="1"/>
      <c r="B47" s="6">
        <v>7</v>
      </c>
      <c r="C47" s="10">
        <f t="shared" si="2"/>
        <v>62933333333.333344</v>
      </c>
      <c r="D47" s="10">
        <f t="shared" si="3"/>
        <v>3066666666.6666665</v>
      </c>
      <c r="E47" s="10">
        <f t="shared" si="4"/>
        <v>26066666666.666672</v>
      </c>
      <c r="F47" s="1"/>
      <c r="G47" s="1"/>
      <c r="H47" s="1"/>
      <c r="I47" s="1"/>
      <c r="J47" s="1"/>
      <c r="K47" s="1"/>
      <c r="M47" s="1"/>
      <c r="N47" s="1"/>
      <c r="O47" s="1"/>
      <c r="P47" s="1"/>
      <c r="Q47" s="1"/>
      <c r="R47" s="1"/>
      <c r="T47" s="1"/>
      <c r="U47" s="1"/>
      <c r="V47" s="1"/>
      <c r="W47" s="1"/>
      <c r="X47" s="1"/>
      <c r="Y47" s="1"/>
      <c r="Z47" s="1"/>
    </row>
    <row r="48" spans="1:26" x14ac:dyDescent="0.35">
      <c r="A48" s="1"/>
      <c r="B48" s="6">
        <v>8</v>
      </c>
      <c r="C48" s="10">
        <f t="shared" si="2"/>
        <v>60085714285.714294</v>
      </c>
      <c r="D48" s="10">
        <f t="shared" si="3"/>
        <v>2847619047.6190476</v>
      </c>
      <c r="E48" s="10">
        <f t="shared" si="4"/>
        <v>28914285714.285721</v>
      </c>
      <c r="F48" s="1"/>
      <c r="G48" s="1"/>
      <c r="H48" s="1"/>
      <c r="I48" s="1"/>
      <c r="J48" s="1"/>
      <c r="K48" s="1"/>
      <c r="M48" s="1"/>
      <c r="N48" s="1"/>
      <c r="O48" s="1"/>
      <c r="P48" s="1"/>
      <c r="Q48" s="1"/>
      <c r="R48" s="1"/>
      <c r="T48" s="1"/>
      <c r="U48" s="1"/>
      <c r="V48" s="1"/>
      <c r="W48" s="1"/>
      <c r="X48" s="1"/>
      <c r="Y48" s="1"/>
      <c r="Z48" s="1"/>
    </row>
    <row r="49" spans="1:26" x14ac:dyDescent="0.35">
      <c r="A49" s="1"/>
      <c r="B49" s="6">
        <v>9</v>
      </c>
      <c r="C49" s="10">
        <f t="shared" si="2"/>
        <v>57457142857.142868</v>
      </c>
      <c r="D49" s="10">
        <f t="shared" si="3"/>
        <v>2628571428.5714288</v>
      </c>
      <c r="E49" s="10">
        <f t="shared" si="4"/>
        <v>31542857142.857151</v>
      </c>
      <c r="F49" s="1"/>
      <c r="G49" s="1"/>
      <c r="H49" s="1"/>
      <c r="I49" s="1"/>
      <c r="J49" s="1"/>
      <c r="K49" s="1"/>
      <c r="M49" s="1"/>
      <c r="N49" s="1"/>
      <c r="O49" s="1"/>
      <c r="P49" s="1"/>
      <c r="Q49" s="1"/>
      <c r="R49" s="1"/>
      <c r="T49" s="1"/>
      <c r="U49" s="1"/>
      <c r="V49" s="1"/>
      <c r="W49" s="1"/>
      <c r="X49" s="1"/>
      <c r="Y49" s="1"/>
      <c r="Z49" s="1"/>
    </row>
    <row r="50" spans="1:26" x14ac:dyDescent="0.35">
      <c r="A50" s="1"/>
      <c r="B50" s="6">
        <v>10</v>
      </c>
      <c r="C50" s="11">
        <f t="shared" si="2"/>
        <v>55047619047.619057</v>
      </c>
      <c r="D50" s="10">
        <f t="shared" si="3"/>
        <v>2409523809.5238094</v>
      </c>
      <c r="E50" s="10">
        <f t="shared" si="4"/>
        <v>33952380952.380959</v>
      </c>
      <c r="F50" s="1"/>
      <c r="G50" s="1"/>
      <c r="H50" s="1"/>
      <c r="I50" s="1"/>
      <c r="J50" s="1"/>
      <c r="K50" s="1"/>
      <c r="M50" s="1"/>
      <c r="N50" s="1"/>
      <c r="O50" s="1"/>
      <c r="P50" s="1"/>
      <c r="Q50" s="1"/>
      <c r="R50" s="1"/>
      <c r="T50" s="1"/>
      <c r="U50" s="1"/>
      <c r="V50" s="1"/>
      <c r="W50" s="1"/>
      <c r="X50" s="1"/>
      <c r="Y50" s="1"/>
      <c r="Z50" s="1"/>
    </row>
    <row r="51" spans="1:26" x14ac:dyDescent="0.35">
      <c r="A51" s="1"/>
      <c r="B51" s="6">
        <v>11</v>
      </c>
      <c r="C51" s="10">
        <f t="shared" si="2"/>
        <v>52857142857.142868</v>
      </c>
      <c r="D51" s="10">
        <f t="shared" si="3"/>
        <v>2190476190.4761906</v>
      </c>
      <c r="E51" s="10">
        <f t="shared" si="4"/>
        <v>36142857142.857147</v>
      </c>
      <c r="F51" s="1"/>
      <c r="G51" s="1"/>
      <c r="H51" s="1"/>
      <c r="J51" s="1"/>
      <c r="K51" s="1"/>
      <c r="M51" s="1"/>
      <c r="N51" s="1"/>
      <c r="O51" s="1"/>
      <c r="P51" s="1"/>
      <c r="Q51" s="1"/>
      <c r="R51" s="1"/>
      <c r="T51" s="1"/>
      <c r="U51" s="1"/>
      <c r="V51" s="1"/>
      <c r="W51" s="1"/>
      <c r="X51" s="1"/>
      <c r="Y51" s="1"/>
      <c r="Z51" s="1"/>
    </row>
    <row r="52" spans="1:26" x14ac:dyDescent="0.35">
      <c r="A52" s="1"/>
      <c r="B52" s="6">
        <v>12</v>
      </c>
      <c r="C52" s="10">
        <f t="shared" si="2"/>
        <v>50885714285.714294</v>
      </c>
      <c r="D52" s="10">
        <f t="shared" si="3"/>
        <v>1971428571.4285715</v>
      </c>
      <c r="E52" s="10">
        <f t="shared" si="4"/>
        <v>38114285714.285721</v>
      </c>
      <c r="F52" s="1"/>
      <c r="G52" s="14" t="s">
        <v>34</v>
      </c>
      <c r="H52" s="14"/>
      <c r="I52" s="14"/>
      <c r="J52" s="14"/>
      <c r="K52" s="14"/>
      <c r="L52" s="14"/>
      <c r="M52" s="14"/>
      <c r="N52" s="14"/>
      <c r="O52" s="14"/>
      <c r="P52" s="14"/>
      <c r="Q52" s="1"/>
      <c r="R52" s="1"/>
      <c r="S52" s="1"/>
      <c r="T52" s="1"/>
      <c r="U52" s="1"/>
      <c r="V52" s="1"/>
      <c r="W52" s="1"/>
      <c r="X52" s="1"/>
      <c r="Y52" s="1"/>
      <c r="Z52" s="1"/>
    </row>
    <row r="53" spans="1:26" x14ac:dyDescent="0.35">
      <c r="A53" s="1"/>
      <c r="B53" s="6">
        <v>13</v>
      </c>
      <c r="C53" s="10">
        <f t="shared" si="2"/>
        <v>49133333333.333344</v>
      </c>
      <c r="D53" s="10">
        <f t="shared" si="3"/>
        <v>1752380952.3809524</v>
      </c>
      <c r="E53" s="10">
        <f t="shared" si="4"/>
        <v>39866666666.666672</v>
      </c>
      <c r="F53" s="1"/>
      <c r="G53" s="1"/>
      <c r="I53" s="8"/>
      <c r="J53" s="1"/>
      <c r="K53" s="1"/>
      <c r="L53" s="1"/>
      <c r="M53" s="1"/>
      <c r="N53" s="1"/>
      <c r="O53" s="1"/>
      <c r="P53" s="1"/>
      <c r="Q53" s="1"/>
      <c r="R53" s="1"/>
      <c r="S53" s="1"/>
      <c r="T53" s="1"/>
      <c r="U53" s="1"/>
      <c r="V53" s="1"/>
      <c r="W53" s="1"/>
      <c r="X53" s="1"/>
      <c r="Y53" s="1"/>
      <c r="Z53" s="1"/>
    </row>
    <row r="54" spans="1:26" x14ac:dyDescent="0.35">
      <c r="A54" s="1"/>
      <c r="B54" s="6">
        <v>14</v>
      </c>
      <c r="C54" s="10">
        <f t="shared" si="2"/>
        <v>47600000000.000008</v>
      </c>
      <c r="D54" s="10">
        <f t="shared" si="3"/>
        <v>1533333333.3333333</v>
      </c>
      <c r="E54" s="10">
        <f t="shared" si="4"/>
        <v>41400000000.000008</v>
      </c>
      <c r="F54" s="1"/>
      <c r="G54" s="1"/>
      <c r="I54" s="8"/>
      <c r="J54" s="1"/>
      <c r="K54" s="1"/>
      <c r="L54" s="1"/>
      <c r="M54" s="1"/>
      <c r="N54" s="1"/>
      <c r="O54" s="1"/>
      <c r="P54" s="1"/>
      <c r="Q54" s="1"/>
      <c r="R54" s="1"/>
      <c r="S54" s="1"/>
      <c r="T54" s="1"/>
      <c r="U54" s="1"/>
      <c r="V54" s="1"/>
      <c r="W54" s="1"/>
      <c r="X54" s="1"/>
      <c r="Y54" s="1"/>
      <c r="Z54" s="1"/>
    </row>
    <row r="55" spans="1:26" x14ac:dyDescent="0.35">
      <c r="A55" s="1"/>
      <c r="B55" s="6">
        <v>15</v>
      </c>
      <c r="C55" s="10">
        <f t="shared" si="2"/>
        <v>46285714285.714294</v>
      </c>
      <c r="D55" s="10">
        <f t="shared" si="3"/>
        <v>1314285714.2857144</v>
      </c>
      <c r="E55" s="10">
        <f t="shared" si="4"/>
        <v>42714285714.285721</v>
      </c>
      <c r="F55" s="1"/>
      <c r="G55" s="1"/>
      <c r="I55" s="8"/>
      <c r="J55" s="1"/>
      <c r="K55" s="1"/>
      <c r="L55" s="1"/>
      <c r="M55" s="1"/>
      <c r="N55" s="1"/>
      <c r="O55" s="1"/>
      <c r="P55" s="1"/>
      <c r="Q55" s="1"/>
      <c r="R55" s="1"/>
      <c r="S55" s="1"/>
      <c r="T55" s="1"/>
      <c r="U55" s="1"/>
      <c r="V55" s="1"/>
      <c r="W55" s="1"/>
      <c r="X55" s="1"/>
      <c r="Y55" s="1"/>
      <c r="Z55" s="1"/>
    </row>
    <row r="56" spans="1:26" x14ac:dyDescent="0.35">
      <c r="A56" s="1"/>
      <c r="B56" s="6">
        <v>16</v>
      </c>
      <c r="C56" s="10">
        <f t="shared" si="2"/>
        <v>45190476190.476196</v>
      </c>
      <c r="D56" s="10">
        <f t="shared" si="3"/>
        <v>1095238095.2380953</v>
      </c>
      <c r="E56" s="10">
        <f t="shared" si="4"/>
        <v>43809523809.523819</v>
      </c>
      <c r="F56" s="1"/>
      <c r="G56" s="1"/>
      <c r="I56" s="8"/>
      <c r="J56" s="1"/>
      <c r="K56" s="1"/>
      <c r="L56" s="1"/>
      <c r="M56" s="1"/>
      <c r="N56" s="1"/>
      <c r="O56" s="1"/>
      <c r="P56" s="1"/>
      <c r="Q56" s="1"/>
      <c r="R56" s="1"/>
      <c r="S56" s="1"/>
      <c r="T56" s="1"/>
      <c r="U56" s="1"/>
      <c r="V56" s="1"/>
      <c r="W56" s="1"/>
      <c r="X56" s="1"/>
      <c r="Y56" s="1"/>
      <c r="Z56" s="1"/>
    </row>
    <row r="57" spans="1:26" x14ac:dyDescent="0.35">
      <c r="A57" s="1"/>
      <c r="B57" s="6">
        <v>17</v>
      </c>
      <c r="C57" s="10">
        <f t="shared" si="2"/>
        <v>44314285714.285721</v>
      </c>
      <c r="D57" s="10">
        <f t="shared" si="3"/>
        <v>876190476.19047618</v>
      </c>
      <c r="E57" s="10">
        <f t="shared" si="4"/>
        <v>44685714285.714294</v>
      </c>
      <c r="F57" s="1"/>
      <c r="G57" s="1"/>
      <c r="I57" s="8"/>
      <c r="J57" s="1"/>
      <c r="K57" s="1"/>
      <c r="L57" s="1"/>
      <c r="M57" s="1"/>
      <c r="N57" s="1"/>
      <c r="O57" s="1"/>
      <c r="P57" s="1"/>
      <c r="Q57" s="1"/>
      <c r="R57" s="1"/>
      <c r="S57" s="1"/>
      <c r="T57" s="1"/>
      <c r="U57" s="1"/>
      <c r="V57" s="1"/>
      <c r="W57" s="1"/>
      <c r="X57" s="1"/>
      <c r="Y57" s="1"/>
      <c r="Z57" s="1"/>
    </row>
    <row r="58" spans="1:26" x14ac:dyDescent="0.35">
      <c r="A58" s="1"/>
      <c r="B58" s="6">
        <v>18</v>
      </c>
      <c r="C58" s="10">
        <f t="shared" si="2"/>
        <v>43657142857.14286</v>
      </c>
      <c r="D58" s="10">
        <f t="shared" si="3"/>
        <v>657142857.14285719</v>
      </c>
      <c r="E58" s="10">
        <f t="shared" si="4"/>
        <v>45342857142.857155</v>
      </c>
      <c r="F58" s="1"/>
      <c r="G58" s="1"/>
      <c r="J58" s="1"/>
      <c r="K58" s="1"/>
      <c r="L58" s="1"/>
      <c r="M58" s="1"/>
      <c r="N58" s="1"/>
      <c r="O58" s="1"/>
      <c r="P58" s="1"/>
      <c r="Q58" s="1"/>
      <c r="R58" s="1"/>
      <c r="S58" s="1"/>
      <c r="T58" s="1"/>
      <c r="U58" s="1"/>
      <c r="V58" s="1"/>
      <c r="W58" s="1"/>
      <c r="X58" s="1"/>
      <c r="Y58" s="1"/>
      <c r="Z58" s="1"/>
    </row>
    <row r="59" spans="1:26" x14ac:dyDescent="0.35">
      <c r="A59" s="1"/>
      <c r="B59" s="6">
        <v>19</v>
      </c>
      <c r="C59" s="10">
        <f t="shared" si="2"/>
        <v>43219047619.047623</v>
      </c>
      <c r="D59" s="10">
        <f t="shared" si="3"/>
        <v>438095238.09523809</v>
      </c>
      <c r="E59" s="10">
        <f t="shared" si="4"/>
        <v>45780952380.952393</v>
      </c>
      <c r="F59" s="1"/>
      <c r="G59" s="1"/>
      <c r="H59" s="1"/>
      <c r="I59" s="1"/>
      <c r="J59" s="1"/>
      <c r="K59" s="1"/>
      <c r="L59" s="1"/>
      <c r="M59" s="1"/>
      <c r="N59" s="1"/>
      <c r="O59" s="1"/>
      <c r="P59" s="1"/>
      <c r="Q59" s="1"/>
      <c r="R59" s="1"/>
      <c r="S59" s="1"/>
      <c r="T59" s="1"/>
      <c r="U59" s="1"/>
      <c r="V59" s="1"/>
      <c r="W59" s="1"/>
      <c r="X59" s="1"/>
      <c r="Y59" s="1"/>
      <c r="Z59" s="1"/>
    </row>
    <row r="60" spans="1:26" x14ac:dyDescent="0.35">
      <c r="A60" s="1"/>
      <c r="B60" s="6">
        <v>20</v>
      </c>
      <c r="C60" s="10">
        <f t="shared" si="2"/>
        <v>43000000000</v>
      </c>
      <c r="D60" s="10">
        <f t="shared" si="3"/>
        <v>219047619.04761904</v>
      </c>
      <c r="E60" s="10">
        <f t="shared" si="4"/>
        <v>46000000000.000015</v>
      </c>
      <c r="F60" s="1"/>
      <c r="G60" s="1"/>
      <c r="H60" s="1"/>
      <c r="I60" s="1"/>
      <c r="J60" s="1"/>
      <c r="K60" s="1"/>
      <c r="L60" s="1"/>
      <c r="M60" s="1"/>
      <c r="N60" s="1"/>
      <c r="O60" s="1"/>
      <c r="P60" s="1"/>
      <c r="Q60" s="1"/>
      <c r="R60" s="1"/>
      <c r="S60" s="1"/>
      <c r="T60" s="1"/>
      <c r="U60" s="1"/>
      <c r="V60" s="1"/>
      <c r="W60" s="1"/>
      <c r="X60" s="1"/>
      <c r="Y60" s="1"/>
      <c r="Z60" s="1"/>
    </row>
    <row r="61" spans="1:26"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35">
      <c r="A62" s="1"/>
      <c r="B62" s="105" t="s">
        <v>18</v>
      </c>
      <c r="C62" s="105"/>
      <c r="D62" s="105"/>
      <c r="E62" s="105"/>
      <c r="F62" s="105"/>
      <c r="G62" s="105"/>
      <c r="H62" s="105"/>
      <c r="I62" s="105"/>
      <c r="J62" s="105"/>
      <c r="K62" s="105"/>
      <c r="L62" s="105"/>
      <c r="M62" s="105"/>
      <c r="N62" s="105"/>
      <c r="O62" s="105"/>
      <c r="P62" s="105"/>
      <c r="Q62" s="105"/>
      <c r="R62" s="105"/>
      <c r="S62" s="105"/>
      <c r="T62" s="105"/>
      <c r="U62" s="105"/>
      <c r="V62" s="105"/>
      <c r="W62" s="105"/>
      <c r="X62" s="105"/>
      <c r="Y62" s="1"/>
      <c r="Z62" s="1"/>
    </row>
    <row r="63" spans="1:26" x14ac:dyDescent="0.35">
      <c r="A63" s="1"/>
      <c r="B63" s="5" t="s">
        <v>6</v>
      </c>
      <c r="C63" s="5" t="s">
        <v>7</v>
      </c>
      <c r="D63" s="5" t="s">
        <v>8</v>
      </c>
      <c r="E63" s="5" t="s">
        <v>9</v>
      </c>
      <c r="F63" s="1"/>
      <c r="Y63" s="1"/>
      <c r="Z63" s="1"/>
    </row>
    <row r="64" spans="1:26" x14ac:dyDescent="0.35">
      <c r="A64" s="1"/>
      <c r="B64" s="6">
        <v>0</v>
      </c>
      <c r="C64" s="10">
        <f>C3</f>
        <v>89000000000</v>
      </c>
      <c r="D64" s="6">
        <v>0</v>
      </c>
      <c r="E64" s="6">
        <v>0</v>
      </c>
      <c r="F64" s="1"/>
      <c r="Y64" s="1"/>
      <c r="Z64" s="1"/>
    </row>
    <row r="65" spans="1:26" x14ac:dyDescent="0.35">
      <c r="A65" s="1"/>
      <c r="B65" s="6">
        <v>1</v>
      </c>
      <c r="C65" s="10">
        <f t="shared" ref="C65:C83" si="5">$C$64*(1-$C$8)^B65</f>
        <v>85821070822.884109</v>
      </c>
      <c r="D65" s="10">
        <f>$C$64*((1-$C$8)^(B65-1))*$C$8</f>
        <v>3178929177.1158843</v>
      </c>
      <c r="E65" s="10">
        <f>E64+D65</f>
        <v>3178929177.1158843</v>
      </c>
      <c r="F65" s="1"/>
      <c r="Y65" s="1"/>
      <c r="Z65" s="1"/>
    </row>
    <row r="66" spans="1:26" x14ac:dyDescent="0.35">
      <c r="A66" s="1"/>
      <c r="B66" s="6">
        <v>2</v>
      </c>
      <c r="C66" s="10">
        <f t="shared" si="5"/>
        <v>82755687608.836975</v>
      </c>
      <c r="D66" s="10">
        <f t="shared" ref="D66:D83" si="6">$C$64*((1-$C$8)^(B66-1))*$C$8</f>
        <v>3065383214.0471349</v>
      </c>
      <c r="E66" s="10">
        <f>E65+D66</f>
        <v>6244312391.1630192</v>
      </c>
      <c r="F66" s="1"/>
      <c r="G66" s="103" t="s">
        <v>29</v>
      </c>
      <c r="H66" s="103"/>
      <c r="I66" s="103"/>
      <c r="J66" s="103"/>
      <c r="K66" s="103"/>
      <c r="L66" s="1"/>
      <c r="M66" s="1"/>
      <c r="N66" s="1"/>
      <c r="O66" s="1"/>
      <c r="P66" s="1"/>
      <c r="Q66" s="1"/>
      <c r="R66" s="1"/>
      <c r="S66" s="1"/>
      <c r="T66" s="1"/>
      <c r="U66" s="1"/>
      <c r="V66" s="1"/>
      <c r="W66" s="1"/>
      <c r="X66" s="1"/>
      <c r="Y66" s="1"/>
      <c r="Z66" s="1"/>
    </row>
    <row r="67" spans="1:26" x14ac:dyDescent="0.35">
      <c r="A67" s="1"/>
      <c r="B67" s="6">
        <v>3</v>
      </c>
      <c r="C67" s="10">
        <f t="shared" si="5"/>
        <v>79799794688.477219</v>
      </c>
      <c r="D67" s="10">
        <f t="shared" si="6"/>
        <v>2955892920.3597674</v>
      </c>
      <c r="E67" s="10">
        <f>E66+D67</f>
        <v>9200205311.5227871</v>
      </c>
      <c r="F67" s="1"/>
      <c r="G67" s="1"/>
      <c r="H67" s="1"/>
      <c r="I67" s="1"/>
      <c r="J67" s="1"/>
      <c r="K67" s="1"/>
      <c r="L67" s="1"/>
      <c r="M67" s="1"/>
      <c r="N67" s="1"/>
      <c r="O67" s="1"/>
      <c r="P67" s="1"/>
      <c r="Q67" s="1"/>
      <c r="R67" s="1"/>
      <c r="S67" s="1"/>
      <c r="T67" s="1"/>
      <c r="U67" s="1"/>
      <c r="V67" s="1"/>
      <c r="W67" s="1"/>
      <c r="X67" s="1"/>
      <c r="Y67" s="1"/>
      <c r="Z67" s="1"/>
    </row>
    <row r="68" spans="1:26" x14ac:dyDescent="0.35">
      <c r="A68" s="1"/>
      <c r="B68" s="6">
        <v>4</v>
      </c>
      <c r="C68" s="10">
        <f t="shared" si="5"/>
        <v>76949481254.060837</v>
      </c>
      <c r="D68" s="10">
        <f t="shared" si="6"/>
        <v>2850313434.4163752</v>
      </c>
      <c r="E68" s="10">
        <f>E67+D68</f>
        <v>12050518745.939163</v>
      </c>
      <c r="F68" s="1"/>
      <c r="G68" s="1"/>
      <c r="H68" s="1"/>
      <c r="I68" s="1"/>
      <c r="J68" s="1"/>
      <c r="K68" s="1"/>
      <c r="L68" s="1"/>
      <c r="M68" s="1"/>
      <c r="N68" s="1"/>
      <c r="O68" s="1"/>
      <c r="P68" s="1"/>
      <c r="Q68" s="1"/>
      <c r="R68" s="1"/>
      <c r="S68" s="1"/>
      <c r="T68" s="1"/>
      <c r="U68" s="1"/>
      <c r="V68" s="1"/>
      <c r="W68" s="1"/>
      <c r="X68" s="1"/>
      <c r="Y68" s="1"/>
      <c r="Z68" s="1"/>
    </row>
    <row r="69" spans="1:26" x14ac:dyDescent="0.35">
      <c r="A69" s="1"/>
      <c r="B69" s="6">
        <v>5</v>
      </c>
      <c r="C69" s="10">
        <f t="shared" si="5"/>
        <v>74200976185.269089</v>
      </c>
      <c r="D69" s="10">
        <f t="shared" si="6"/>
        <v>2748505068.7917504</v>
      </c>
      <c r="E69" s="10">
        <f t="shared" ref="E69:E84" si="7">E68+D69</f>
        <v>14799023814.730913</v>
      </c>
      <c r="F69" s="1"/>
      <c r="G69" s="1"/>
      <c r="H69" s="1"/>
      <c r="I69" s="1"/>
      <c r="J69" s="1"/>
      <c r="K69" s="1"/>
      <c r="L69" s="1"/>
      <c r="M69" s="1"/>
      <c r="N69" s="1"/>
      <c r="O69" s="1"/>
      <c r="P69" s="1"/>
      <c r="Q69" s="1"/>
      <c r="R69" s="1"/>
      <c r="S69" s="1"/>
      <c r="T69" s="1"/>
      <c r="U69" s="1"/>
      <c r="V69" s="1"/>
      <c r="W69" s="1"/>
      <c r="X69" s="1"/>
      <c r="Y69" s="1"/>
      <c r="Z69" s="1"/>
    </row>
    <row r="70" spans="1:26" x14ac:dyDescent="0.35">
      <c r="A70" s="1"/>
      <c r="B70" s="6">
        <v>6</v>
      </c>
      <c r="C70" s="10">
        <f t="shared" si="5"/>
        <v>71550643059.810287</v>
      </c>
      <c r="D70" s="10">
        <f t="shared" si="6"/>
        <v>2650333125.4587955</v>
      </c>
      <c r="E70" s="10">
        <f t="shared" si="7"/>
        <v>17449356940.189709</v>
      </c>
      <c r="F70" s="1"/>
      <c r="G70" s="15" t="s">
        <v>24</v>
      </c>
      <c r="H70" s="15"/>
      <c r="I70" s="15"/>
      <c r="J70" s="15"/>
      <c r="K70" s="15"/>
      <c r="L70" s="15"/>
      <c r="M70" s="15"/>
      <c r="N70" s="15"/>
      <c r="O70" s="15"/>
      <c r="P70" s="15"/>
      <c r="Q70" s="15"/>
      <c r="R70" s="15"/>
      <c r="S70" s="15"/>
      <c r="T70" s="15"/>
      <c r="U70" s="15"/>
      <c r="V70" s="15"/>
      <c r="W70" s="15"/>
      <c r="X70" s="15"/>
      <c r="Y70" s="1"/>
      <c r="Z70" s="1"/>
    </row>
    <row r="71" spans="1:26" x14ac:dyDescent="0.35">
      <c r="A71" s="1"/>
      <c r="B71" s="6">
        <v>7</v>
      </c>
      <c r="C71" s="10">
        <f t="shared" si="5"/>
        <v>68994975342.234619</v>
      </c>
      <c r="D71" s="10">
        <f t="shared" si="6"/>
        <v>2555667717.575675</v>
      </c>
      <c r="E71" s="10">
        <f t="shared" si="7"/>
        <v>20005024657.765385</v>
      </c>
      <c r="F71" s="1"/>
      <c r="G71" s="1" t="s">
        <v>25</v>
      </c>
      <c r="H71" s="1"/>
      <c r="I71" s="1"/>
      <c r="J71" s="1"/>
      <c r="K71" s="1"/>
      <c r="M71" s="1" t="s">
        <v>26</v>
      </c>
      <c r="N71" s="1"/>
      <c r="O71" s="1"/>
      <c r="P71" s="1"/>
      <c r="Q71" s="1"/>
      <c r="S71" s="1" t="s">
        <v>27</v>
      </c>
      <c r="T71" s="1"/>
      <c r="U71" s="1"/>
      <c r="V71" s="1"/>
      <c r="W71" s="1"/>
      <c r="X71" s="1"/>
      <c r="Y71" s="1"/>
      <c r="Z71" s="1"/>
    </row>
    <row r="72" spans="1:26" x14ac:dyDescent="0.35">
      <c r="A72" s="1"/>
      <c r="B72" s="6">
        <v>8</v>
      </c>
      <c r="C72" s="10">
        <f t="shared" si="5"/>
        <v>66530591744.596184</v>
      </c>
      <c r="D72" s="10">
        <f t="shared" si="6"/>
        <v>2464383597.6384339</v>
      </c>
      <c r="E72" s="10">
        <f t="shared" si="7"/>
        <v>22469408255.40382</v>
      </c>
      <c r="F72" s="1"/>
      <c r="G72" s="1"/>
      <c r="H72" s="1"/>
      <c r="I72" s="1"/>
      <c r="J72" s="1"/>
      <c r="K72" s="1"/>
      <c r="M72" s="1"/>
      <c r="N72" s="1"/>
      <c r="O72" s="1"/>
      <c r="P72" s="1"/>
      <c r="Q72" s="1"/>
      <c r="S72" s="1"/>
      <c r="T72" s="1"/>
      <c r="U72" s="1"/>
      <c r="V72" s="1"/>
      <c r="W72" s="1"/>
      <c r="X72" s="1"/>
      <c r="Y72" s="1"/>
      <c r="Z72" s="1"/>
    </row>
    <row r="73" spans="1:26" x14ac:dyDescent="0.35">
      <c r="A73" s="1"/>
      <c r="B73" s="6">
        <v>9</v>
      </c>
      <c r="C73" s="10">
        <f t="shared" si="5"/>
        <v>64154231752.824471</v>
      </c>
      <c r="D73" s="10">
        <f t="shared" si="6"/>
        <v>2376359991.7717075</v>
      </c>
      <c r="E73" s="10">
        <f t="shared" si="7"/>
        <v>24845768247.175529</v>
      </c>
      <c r="F73" s="1"/>
      <c r="G73" s="1"/>
      <c r="H73" s="1"/>
      <c r="I73" s="1"/>
      <c r="J73" s="1"/>
      <c r="K73" s="1"/>
      <c r="M73" s="1"/>
      <c r="N73" s="1"/>
      <c r="O73" s="1"/>
      <c r="P73" s="1"/>
      <c r="Q73" s="1"/>
      <c r="S73" s="1"/>
      <c r="T73" s="1"/>
      <c r="U73" s="1"/>
      <c r="V73" s="1"/>
      <c r="W73" s="1"/>
      <c r="X73" s="1"/>
      <c r="Y73" s="1"/>
      <c r="Z73" s="1"/>
    </row>
    <row r="74" spans="1:26" x14ac:dyDescent="0.35">
      <c r="A74" s="1"/>
      <c r="B74" s="6">
        <v>10</v>
      </c>
      <c r="C74" s="11">
        <f t="shared" si="5"/>
        <v>61862751312.886177</v>
      </c>
      <c r="D74" s="10">
        <f t="shared" si="6"/>
        <v>2291480439.9382925</v>
      </c>
      <c r="E74" s="10">
        <f t="shared" si="7"/>
        <v>27137248687.113823</v>
      </c>
      <c r="F74" s="1"/>
      <c r="G74" s="1"/>
      <c r="H74" s="1"/>
      <c r="I74" s="1"/>
      <c r="J74" s="1"/>
      <c r="K74" s="1"/>
      <c r="M74" s="1"/>
      <c r="N74" s="1"/>
      <c r="O74" s="1"/>
      <c r="P74" s="1"/>
      <c r="Q74" s="1"/>
      <c r="S74" s="1"/>
      <c r="T74" s="1"/>
      <c r="U74" s="1"/>
      <c r="V74" s="1"/>
      <c r="W74" s="1"/>
      <c r="X74" s="1"/>
      <c r="Y74" s="1"/>
      <c r="Z74" s="1"/>
    </row>
    <row r="75" spans="1:26" x14ac:dyDescent="0.35">
      <c r="A75" s="1"/>
      <c r="B75" s="6">
        <v>11</v>
      </c>
      <c r="C75" s="10">
        <f t="shared" si="5"/>
        <v>59653118671.030029</v>
      </c>
      <c r="D75" s="10">
        <f t="shared" si="6"/>
        <v>2209632641.8561554</v>
      </c>
      <c r="E75" s="10">
        <f t="shared" si="7"/>
        <v>29346881328.969978</v>
      </c>
      <c r="F75" s="1"/>
      <c r="K75" s="1"/>
      <c r="L75" s="1"/>
      <c r="M75" s="1"/>
      <c r="N75" s="1"/>
      <c r="O75" s="1"/>
      <c r="P75" s="1"/>
      <c r="Q75" s="1"/>
      <c r="R75" s="1"/>
      <c r="S75" s="1"/>
      <c r="T75" s="1"/>
      <c r="U75" s="1"/>
      <c r="V75" s="1"/>
      <c r="W75" s="1"/>
      <c r="X75" s="1"/>
      <c r="Y75" s="1"/>
      <c r="Z75" s="1"/>
    </row>
    <row r="76" spans="1:26" x14ac:dyDescent="0.35">
      <c r="A76" s="1"/>
      <c r="B76" s="6">
        <v>12</v>
      </c>
      <c r="C76" s="10">
        <f t="shared" si="5"/>
        <v>57522410362.611</v>
      </c>
      <c r="D76" s="10">
        <f t="shared" si="6"/>
        <v>2130708308.4190302</v>
      </c>
      <c r="E76" s="10">
        <f t="shared" si="7"/>
        <v>31477589637.389008</v>
      </c>
      <c r="F76" s="1"/>
      <c r="G76" s="14" t="s">
        <v>34</v>
      </c>
      <c r="H76" s="14"/>
      <c r="I76" s="14"/>
      <c r="J76" s="14"/>
      <c r="K76" s="14"/>
      <c r="L76" s="1"/>
      <c r="M76" s="1"/>
      <c r="N76" s="1"/>
      <c r="O76" s="1"/>
      <c r="P76" s="1"/>
      <c r="Q76" s="1"/>
      <c r="R76" s="1"/>
      <c r="S76" s="1"/>
      <c r="T76" s="1"/>
      <c r="U76" s="1"/>
      <c r="V76" s="1"/>
      <c r="W76" s="1"/>
      <c r="X76" s="1"/>
      <c r="Y76" s="1"/>
      <c r="Z76" s="1"/>
    </row>
    <row r="77" spans="1:26" x14ac:dyDescent="0.35">
      <c r="A77" s="1"/>
      <c r="B77" s="6">
        <v>13</v>
      </c>
      <c r="C77" s="10">
        <f t="shared" si="5"/>
        <v>55467807344.186981</v>
      </c>
      <c r="D77" s="10">
        <f t="shared" si="6"/>
        <v>2054603018.4240134</v>
      </c>
      <c r="E77" s="10">
        <f t="shared" si="7"/>
        <v>33532192655.813023</v>
      </c>
      <c r="F77" s="1"/>
      <c r="G77" s="1"/>
      <c r="H77" s="1"/>
      <c r="I77" s="1"/>
      <c r="J77" s="1"/>
      <c r="K77" s="1"/>
      <c r="L77" s="1"/>
      <c r="M77" s="1"/>
      <c r="N77" s="1"/>
      <c r="O77" s="1"/>
      <c r="P77" s="1"/>
      <c r="Q77" s="1"/>
      <c r="R77" s="1"/>
      <c r="S77" s="1"/>
      <c r="T77" s="1"/>
      <c r="U77" s="1"/>
      <c r="V77" s="1"/>
      <c r="W77" s="1"/>
      <c r="X77" s="1"/>
      <c r="Y77" s="1"/>
      <c r="Z77" s="1"/>
    </row>
    <row r="78" spans="1:26" x14ac:dyDescent="0.35">
      <c r="A78" s="1"/>
      <c r="B78" s="6">
        <v>14</v>
      </c>
      <c r="C78" s="10">
        <f t="shared" si="5"/>
        <v>53486591263.77037</v>
      </c>
      <c r="D78" s="10">
        <f t="shared" si="6"/>
        <v>1981216080.4166148</v>
      </c>
      <c r="E78" s="10">
        <f t="shared" si="7"/>
        <v>35513408736.229637</v>
      </c>
      <c r="F78" s="1"/>
      <c r="G78" s="1"/>
      <c r="H78" s="1"/>
      <c r="I78" s="1"/>
      <c r="J78" s="1"/>
      <c r="K78" s="1"/>
      <c r="L78" s="1"/>
      <c r="M78" s="1"/>
      <c r="N78" s="1"/>
      <c r="O78" s="1"/>
      <c r="P78" s="1"/>
      <c r="Q78" s="1"/>
      <c r="R78" s="1"/>
      <c r="S78" s="1"/>
      <c r="T78" s="1"/>
      <c r="U78" s="1"/>
      <c r="V78" s="1"/>
      <c r="W78" s="1"/>
      <c r="X78" s="1"/>
      <c r="Y78" s="1"/>
      <c r="Z78" s="1"/>
    </row>
    <row r="79" spans="1:26" x14ac:dyDescent="0.35">
      <c r="A79" s="1"/>
      <c r="B79" s="6">
        <v>15</v>
      </c>
      <c r="C79" s="10">
        <f t="shared" si="5"/>
        <v>51576140864.299904</v>
      </c>
      <c r="D79" s="10">
        <f t="shared" si="6"/>
        <v>1910450399.4704628</v>
      </c>
      <c r="E79" s="10">
        <f t="shared" si="7"/>
        <v>37423859135.700104</v>
      </c>
      <c r="F79" s="1"/>
      <c r="G79" s="1"/>
      <c r="H79" s="1"/>
      <c r="I79" s="1"/>
      <c r="J79" s="1"/>
      <c r="K79" s="1"/>
      <c r="L79" s="1"/>
      <c r="M79" s="1"/>
      <c r="N79" s="1"/>
      <c r="O79" s="1"/>
      <c r="P79" s="1"/>
      <c r="Q79" s="1"/>
      <c r="R79" s="1"/>
      <c r="S79" s="1"/>
      <c r="T79" s="1"/>
      <c r="U79" s="1"/>
      <c r="V79" s="1"/>
      <c r="W79" s="1"/>
      <c r="X79" s="1"/>
      <c r="Y79" s="1"/>
      <c r="Z79" s="1"/>
    </row>
    <row r="80" spans="1:26" x14ac:dyDescent="0.35">
      <c r="A80" s="1"/>
      <c r="B80" s="6">
        <v>16</v>
      </c>
      <c r="C80" s="10">
        <f t="shared" si="5"/>
        <v>49733928515.574486</v>
      </c>
      <c r="D80" s="10">
        <f t="shared" si="6"/>
        <v>1842212348.7254138</v>
      </c>
      <c r="E80" s="10">
        <f t="shared" si="7"/>
        <v>39266071484.425514</v>
      </c>
      <c r="F80" s="1"/>
      <c r="G80" s="1"/>
      <c r="H80" s="1"/>
      <c r="I80" s="1"/>
      <c r="J80" s="1"/>
      <c r="K80" s="1"/>
      <c r="L80" s="1"/>
      <c r="M80" s="1"/>
      <c r="N80" s="1"/>
      <c r="O80" s="1"/>
      <c r="P80" s="1"/>
      <c r="Q80" s="1"/>
      <c r="R80" s="1"/>
      <c r="S80" s="1"/>
      <c r="T80" s="1"/>
      <c r="U80" s="1"/>
      <c r="V80" s="1"/>
      <c r="W80" s="1"/>
      <c r="X80" s="1"/>
      <c r="Y80" s="1"/>
      <c r="Z80" s="1"/>
    </row>
    <row r="81" spans="1:26" x14ac:dyDescent="0.35">
      <c r="A81" s="1"/>
      <c r="B81" s="6">
        <v>17</v>
      </c>
      <c r="C81" s="10">
        <f t="shared" si="5"/>
        <v>47957516870.060379</v>
      </c>
      <c r="D81" s="10">
        <f t="shared" si="6"/>
        <v>1776411645.5141058</v>
      </c>
      <c r="E81" s="10">
        <f t="shared" si="7"/>
        <v>41042483129.939621</v>
      </c>
      <c r="F81" s="1"/>
      <c r="G81" s="1"/>
      <c r="H81" s="1"/>
      <c r="I81" s="1"/>
      <c r="J81" s="1"/>
      <c r="K81" s="1"/>
      <c r="L81" s="1"/>
      <c r="M81" s="1"/>
      <c r="N81" s="1"/>
      <c r="O81" s="1"/>
      <c r="P81" s="1"/>
      <c r="Q81" s="1"/>
      <c r="R81" s="1"/>
      <c r="S81" s="1"/>
      <c r="T81" s="1"/>
      <c r="U81" s="1"/>
      <c r="V81" s="1"/>
      <c r="W81" s="1"/>
      <c r="X81" s="1"/>
      <c r="Y81" s="1"/>
      <c r="Z81" s="1"/>
    </row>
    <row r="82" spans="1:26" x14ac:dyDescent="0.35">
      <c r="A82" s="1"/>
      <c r="B82" s="6">
        <v>18</v>
      </c>
      <c r="C82" s="10">
        <f t="shared" si="5"/>
        <v>46244555638.147316</v>
      </c>
      <c r="D82" s="10">
        <f t="shared" si="6"/>
        <v>1712961231.913058</v>
      </c>
      <c r="E82" s="10">
        <f t="shared" si="7"/>
        <v>42755444361.852676</v>
      </c>
      <c r="F82" s="1"/>
      <c r="G82" s="1"/>
      <c r="H82" s="1"/>
      <c r="I82" s="1"/>
      <c r="J82" s="1"/>
      <c r="K82" s="1"/>
      <c r="L82" s="1"/>
      <c r="M82" s="1"/>
      <c r="N82" s="1"/>
      <c r="O82" s="1"/>
      <c r="P82" s="1"/>
      <c r="Q82" s="1"/>
      <c r="R82" s="1"/>
      <c r="S82" s="1"/>
      <c r="T82" s="1"/>
      <c r="U82" s="1"/>
      <c r="V82" s="1"/>
      <c r="W82" s="1"/>
      <c r="X82" s="1"/>
      <c r="Y82" s="1"/>
      <c r="Z82" s="1"/>
    </row>
    <row r="83" spans="1:26" x14ac:dyDescent="0.35">
      <c r="A83" s="1"/>
      <c r="B83" s="6">
        <v>19</v>
      </c>
      <c r="C83" s="10">
        <f t="shared" si="5"/>
        <v>44592778478.587029</v>
      </c>
      <c r="D83" s="10">
        <f t="shared" si="6"/>
        <v>1651777159.5602851</v>
      </c>
      <c r="E83" s="10">
        <f t="shared" si="7"/>
        <v>44407221521.412964</v>
      </c>
      <c r="F83" s="1"/>
      <c r="G83" s="1"/>
      <c r="H83" s="1"/>
      <c r="I83" s="1"/>
      <c r="J83" s="1"/>
      <c r="K83" s="1"/>
      <c r="L83" s="1"/>
      <c r="M83" s="1"/>
      <c r="N83" s="1"/>
      <c r="O83" s="1"/>
      <c r="P83" s="1"/>
      <c r="Q83" s="1"/>
      <c r="R83" s="1"/>
      <c r="S83" s="1"/>
      <c r="T83" s="1"/>
      <c r="U83" s="1"/>
      <c r="V83" s="1"/>
      <c r="W83" s="1"/>
      <c r="X83" s="1"/>
      <c r="Y83" s="1"/>
      <c r="Z83" s="1"/>
    </row>
    <row r="84" spans="1:26" x14ac:dyDescent="0.35">
      <c r="A84" s="1"/>
      <c r="B84" s="6">
        <v>20</v>
      </c>
      <c r="C84" s="10">
        <f>$C$64*(1-$C$8)^B84</f>
        <v>43000000000.000008</v>
      </c>
      <c r="D84" s="10">
        <f>$C$64*((1-$C$8)^(B84-1))*$C$8</f>
        <v>1592778478.587029</v>
      </c>
      <c r="E84" s="10">
        <f t="shared" si="7"/>
        <v>45999999999.999992</v>
      </c>
      <c r="F84" s="1"/>
      <c r="G84" s="1"/>
      <c r="H84" s="1"/>
      <c r="I84" s="1"/>
      <c r="J84" s="1"/>
      <c r="K84" s="1"/>
      <c r="L84" s="1"/>
      <c r="M84" s="1"/>
      <c r="N84" s="1"/>
      <c r="O84" s="1"/>
      <c r="P84" s="1"/>
      <c r="Q84" s="1"/>
      <c r="R84" s="1"/>
      <c r="S84" s="1"/>
      <c r="T84" s="1"/>
      <c r="U84" s="1"/>
      <c r="V84" s="1"/>
      <c r="W84" s="1"/>
      <c r="X84" s="1"/>
      <c r="Y84" s="1"/>
      <c r="Z84" s="1"/>
    </row>
    <row r="85" spans="1:26"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35">
      <c r="A88" s="1"/>
      <c r="B88" s="102" t="s">
        <v>30</v>
      </c>
      <c r="C88" s="102"/>
      <c r="D88" s="102"/>
      <c r="E88" s="102"/>
      <c r="F88" s="102"/>
      <c r="G88" s="102"/>
      <c r="H88" s="102"/>
      <c r="I88" s="102"/>
      <c r="J88" s="102"/>
      <c r="K88" s="102"/>
      <c r="L88" s="1"/>
      <c r="M88" s="1"/>
      <c r="N88" s="1"/>
      <c r="O88" s="1"/>
      <c r="P88" s="1"/>
      <c r="Q88" s="1"/>
      <c r="R88" s="1"/>
      <c r="S88" s="1"/>
      <c r="T88" s="1"/>
      <c r="U88" s="1"/>
      <c r="V88" s="1"/>
      <c r="W88" s="1"/>
      <c r="X88" s="1"/>
      <c r="Y88" s="1"/>
      <c r="Z88" s="1"/>
    </row>
    <row r="89" spans="1:26" x14ac:dyDescent="0.35">
      <c r="A89" s="1"/>
      <c r="B89" s="102"/>
      <c r="C89" s="102"/>
      <c r="D89" s="102"/>
      <c r="E89" s="102"/>
      <c r="F89" s="102"/>
      <c r="G89" s="102"/>
      <c r="H89" s="102"/>
      <c r="I89" s="102"/>
      <c r="J89" s="102"/>
      <c r="K89" s="102"/>
      <c r="L89" s="1"/>
      <c r="M89" s="1"/>
      <c r="N89" s="1"/>
      <c r="O89" s="1"/>
      <c r="P89" s="1"/>
      <c r="Q89" s="1"/>
      <c r="R89" s="1"/>
      <c r="S89" s="1"/>
      <c r="T89" s="1"/>
      <c r="U89" s="1"/>
      <c r="V89" s="1"/>
      <c r="W89" s="1"/>
      <c r="X89" s="1"/>
      <c r="Y89" s="1"/>
      <c r="Z89" s="1"/>
    </row>
    <row r="90" spans="1:26"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sheetData>
  <mergeCells count="8">
    <mergeCell ref="B14:P14"/>
    <mergeCell ref="A1:X2"/>
    <mergeCell ref="B62:X62"/>
    <mergeCell ref="B88:K89"/>
    <mergeCell ref="B38:Y38"/>
    <mergeCell ref="G66:K66"/>
    <mergeCell ref="G20:L20"/>
    <mergeCell ref="G23:M2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Q290"/>
  <sheetViews>
    <sheetView topLeftCell="A100" zoomScale="87" zoomScaleNormal="87" workbookViewId="0">
      <selection activeCell="H123" sqref="H123"/>
    </sheetView>
  </sheetViews>
  <sheetFormatPr defaultRowHeight="14.5" x14ac:dyDescent="0.35"/>
  <cols>
    <col min="3" max="3" width="24.90625" customWidth="1"/>
    <col min="4" max="4" width="22.54296875" customWidth="1"/>
    <col min="5" max="5" width="22.6328125" customWidth="1"/>
    <col min="6" max="6" width="15.54296875" customWidth="1"/>
    <col min="7" max="7" width="25.453125" customWidth="1"/>
    <col min="8" max="8" width="22" customWidth="1"/>
    <col min="9" max="9" width="22.6328125" customWidth="1"/>
    <col min="10" max="10" width="20.90625" customWidth="1"/>
  </cols>
  <sheetData>
    <row r="1" spans="2:17" ht="15.5" x14ac:dyDescent="0.35">
      <c r="B1" s="19" t="s">
        <v>48</v>
      </c>
      <c r="C1" s="18"/>
      <c r="D1" s="18"/>
      <c r="E1" s="18"/>
      <c r="F1" s="18"/>
      <c r="G1" s="18"/>
      <c r="H1" s="18"/>
      <c r="I1" s="18"/>
      <c r="J1" s="18"/>
      <c r="K1" s="18"/>
      <c r="L1" s="18"/>
      <c r="M1" s="40"/>
      <c r="N1" s="40"/>
      <c r="O1" s="40"/>
      <c r="P1" s="40"/>
    </row>
    <row r="2" spans="2:17" ht="15.5" x14ac:dyDescent="0.35">
      <c r="B2" s="35" t="s">
        <v>47</v>
      </c>
      <c r="C2" s="41"/>
      <c r="D2" s="41"/>
      <c r="E2" s="41"/>
      <c r="F2" s="41"/>
      <c r="G2" s="41"/>
      <c r="H2" s="41"/>
      <c r="I2" s="41"/>
      <c r="J2" s="41"/>
      <c r="K2" s="41"/>
      <c r="L2" s="41"/>
      <c r="Q2" s="40"/>
    </row>
    <row r="3" spans="2:17" ht="15.5" x14ac:dyDescent="0.35">
      <c r="B3" s="107" t="s">
        <v>11</v>
      </c>
      <c r="C3" s="107"/>
      <c r="D3" s="107"/>
      <c r="E3" s="107"/>
      <c r="F3" s="107"/>
      <c r="G3" s="107"/>
      <c r="H3" s="107"/>
      <c r="I3" s="107"/>
      <c r="J3" s="107"/>
      <c r="K3" s="35"/>
      <c r="L3" s="35"/>
    </row>
    <row r="4" spans="2:17" ht="15.5" x14ac:dyDescent="0.35">
      <c r="B4" s="9" t="s">
        <v>46</v>
      </c>
      <c r="F4" s="35"/>
      <c r="G4" s="35"/>
      <c r="H4" s="35"/>
      <c r="I4" s="35"/>
      <c r="J4" s="35"/>
      <c r="K4" s="35"/>
      <c r="L4" s="35"/>
    </row>
    <row r="5" spans="2:17" ht="15.5" x14ac:dyDescent="0.35">
      <c r="B5" s="35" t="s">
        <v>45</v>
      </c>
      <c r="C5" s="35"/>
      <c r="D5" s="35"/>
      <c r="E5" s="35"/>
      <c r="F5" s="35"/>
      <c r="G5" s="35"/>
      <c r="H5" s="35"/>
      <c r="I5" s="35"/>
      <c r="J5" s="35"/>
      <c r="K5" s="35"/>
      <c r="L5" s="35"/>
    </row>
    <row r="6" spans="2:17" ht="15.5" x14ac:dyDescent="0.35">
      <c r="B6" s="35"/>
      <c r="C6" s="35"/>
      <c r="D6" s="35"/>
      <c r="E6" s="35"/>
      <c r="G6" s="35"/>
      <c r="H6" s="35"/>
      <c r="I6" s="35"/>
      <c r="J6" s="35"/>
      <c r="K6" s="35"/>
      <c r="L6" s="35"/>
    </row>
    <row r="7" spans="2:17" ht="15.5" x14ac:dyDescent="0.35">
      <c r="B7" s="35"/>
      <c r="C7" s="35"/>
      <c r="D7" s="35"/>
      <c r="E7" s="39">
        <f>(43000000000-18000000000)/20</f>
        <v>1250000000</v>
      </c>
      <c r="F7" s="35"/>
      <c r="G7" s="35"/>
      <c r="H7" s="35"/>
      <c r="I7" s="35"/>
      <c r="J7" s="35"/>
      <c r="K7" s="35"/>
      <c r="L7" s="35"/>
    </row>
    <row r="8" spans="2:17" ht="15.5" x14ac:dyDescent="0.35">
      <c r="B8" s="35"/>
      <c r="C8" s="35"/>
      <c r="D8" s="35"/>
      <c r="E8" s="35"/>
      <c r="F8" s="35"/>
      <c r="G8" s="35"/>
      <c r="H8" s="35"/>
      <c r="I8" s="38"/>
      <c r="J8" s="35"/>
      <c r="K8" s="35"/>
      <c r="L8" s="35"/>
    </row>
    <row r="9" spans="2:17" ht="15.5" x14ac:dyDescent="0.35">
      <c r="B9" s="35" t="s">
        <v>44</v>
      </c>
      <c r="C9" s="35"/>
      <c r="D9" s="35"/>
      <c r="E9" s="35"/>
      <c r="F9" s="35"/>
      <c r="G9" s="35"/>
      <c r="H9" s="35"/>
      <c r="I9" s="35"/>
      <c r="J9" s="35"/>
      <c r="K9" s="35"/>
      <c r="L9" s="35"/>
    </row>
    <row r="10" spans="2:17" ht="15.5" x14ac:dyDescent="0.35">
      <c r="B10" s="35"/>
      <c r="C10" s="35"/>
      <c r="D10" s="35"/>
      <c r="E10" s="35"/>
      <c r="G10" s="35"/>
      <c r="H10" s="35"/>
      <c r="I10" s="35"/>
      <c r="J10" s="35"/>
      <c r="K10" s="35"/>
      <c r="L10" s="35"/>
    </row>
    <row r="11" spans="2:17" ht="15.5" x14ac:dyDescent="0.35">
      <c r="B11" s="35"/>
      <c r="C11" s="35"/>
      <c r="D11" s="35"/>
      <c r="E11" s="37">
        <f>E7*8</f>
        <v>10000000000</v>
      </c>
      <c r="F11" s="35"/>
      <c r="G11" s="35"/>
      <c r="H11" s="35"/>
      <c r="I11" s="35"/>
      <c r="J11" s="35"/>
      <c r="K11" s="35"/>
      <c r="L11" s="35"/>
    </row>
    <row r="12" spans="2:17" ht="15.5" x14ac:dyDescent="0.35">
      <c r="B12" s="35"/>
      <c r="C12" s="35"/>
      <c r="D12" s="35"/>
      <c r="E12" s="35"/>
      <c r="F12" s="35"/>
      <c r="G12" s="35"/>
      <c r="H12" s="35"/>
      <c r="I12" s="35"/>
      <c r="J12" s="35"/>
      <c r="K12" s="35"/>
      <c r="L12" s="35"/>
    </row>
    <row r="13" spans="2:17" ht="15.5" x14ac:dyDescent="0.35">
      <c r="B13" s="35" t="s">
        <v>43</v>
      </c>
      <c r="C13" s="35"/>
      <c r="D13" s="35"/>
      <c r="E13" s="35"/>
      <c r="F13" s="35"/>
      <c r="G13" s="35"/>
      <c r="H13" s="35"/>
      <c r="I13" s="35"/>
      <c r="J13" s="35"/>
      <c r="K13" s="35"/>
      <c r="L13" s="35"/>
    </row>
    <row r="14" spans="2:17" ht="15.5" x14ac:dyDescent="0.35">
      <c r="B14" s="35"/>
      <c r="C14" s="35"/>
      <c r="D14" s="35"/>
      <c r="E14" s="35"/>
      <c r="G14" s="35"/>
      <c r="H14" s="35"/>
      <c r="I14" s="35"/>
      <c r="J14" s="35"/>
      <c r="K14" s="35"/>
      <c r="L14" s="35"/>
    </row>
    <row r="15" spans="2:17" ht="15.5" x14ac:dyDescent="0.35">
      <c r="B15" s="35"/>
      <c r="C15" s="35"/>
      <c r="D15" s="35"/>
      <c r="E15" s="37">
        <f>43000000000-E11</f>
        <v>33000000000</v>
      </c>
      <c r="F15" s="35"/>
      <c r="G15" s="35"/>
      <c r="H15" s="35"/>
      <c r="I15" s="35"/>
      <c r="J15" s="35"/>
      <c r="K15" s="35"/>
      <c r="L15" s="35"/>
    </row>
    <row r="16" spans="2:17" ht="15.5" x14ac:dyDescent="0.35">
      <c r="B16" s="35" t="s">
        <v>39</v>
      </c>
      <c r="C16" s="35"/>
      <c r="D16" s="35"/>
      <c r="E16" s="35"/>
      <c r="F16" s="35"/>
      <c r="G16" s="35"/>
      <c r="H16" s="35"/>
      <c r="I16" s="35"/>
      <c r="J16" s="35"/>
      <c r="K16" s="35"/>
      <c r="L16" s="35"/>
    </row>
    <row r="17" spans="2:12" ht="15.5" x14ac:dyDescent="0.35">
      <c r="B17" s="26" t="s">
        <v>38</v>
      </c>
      <c r="C17" s="21" t="s">
        <v>37</v>
      </c>
      <c r="D17" s="21" t="s">
        <v>8</v>
      </c>
      <c r="E17" s="21" t="s">
        <v>13</v>
      </c>
      <c r="F17" s="35"/>
      <c r="G17" s="35"/>
      <c r="H17" s="35"/>
      <c r="I17" s="35"/>
      <c r="J17" s="35"/>
      <c r="K17" s="35"/>
      <c r="L17" s="35"/>
    </row>
    <row r="18" spans="2:12" ht="15.5" x14ac:dyDescent="0.35">
      <c r="B18" s="21">
        <v>0</v>
      </c>
      <c r="C18" s="25">
        <v>43000000000</v>
      </c>
      <c r="D18" s="36">
        <v>0</v>
      </c>
      <c r="E18" s="36">
        <v>0</v>
      </c>
      <c r="F18" s="35"/>
      <c r="G18" s="35"/>
      <c r="H18" s="35"/>
      <c r="I18" s="35"/>
      <c r="J18" s="35"/>
      <c r="K18" s="35"/>
      <c r="L18" s="35"/>
    </row>
    <row r="19" spans="2:12" ht="15.5" x14ac:dyDescent="0.35">
      <c r="B19" s="22">
        <v>1</v>
      </c>
      <c r="C19" s="20">
        <f t="shared" ref="C19:C38" si="0">C18-D19</f>
        <v>41750000000</v>
      </c>
      <c r="D19" s="20">
        <f>E7</f>
        <v>1250000000</v>
      </c>
      <c r="E19" s="20">
        <f>D19</f>
        <v>1250000000</v>
      </c>
      <c r="F19" s="9"/>
      <c r="G19" s="9"/>
      <c r="H19" s="9"/>
      <c r="I19" s="9"/>
      <c r="J19" s="9"/>
      <c r="K19" s="9"/>
      <c r="L19" s="9"/>
    </row>
    <row r="20" spans="2:12" ht="15.5" x14ac:dyDescent="0.35">
      <c r="B20" s="21">
        <v>2</v>
      </c>
      <c r="C20" s="20">
        <f t="shared" si="0"/>
        <v>40500000000</v>
      </c>
      <c r="D20" s="20">
        <f>E7</f>
        <v>1250000000</v>
      </c>
      <c r="E20" s="20">
        <f t="shared" ref="E20:E38" si="1">E19+D20</f>
        <v>2500000000</v>
      </c>
      <c r="F20" s="9"/>
      <c r="G20" s="9"/>
      <c r="H20" s="9"/>
      <c r="I20" s="9"/>
      <c r="J20" s="9"/>
      <c r="K20" s="9"/>
      <c r="L20" s="9"/>
    </row>
    <row r="21" spans="2:12" ht="15.5" x14ac:dyDescent="0.35">
      <c r="B21" s="22">
        <v>3</v>
      </c>
      <c r="C21" s="20">
        <f t="shared" si="0"/>
        <v>39250000000</v>
      </c>
      <c r="D21" s="20">
        <f>E7</f>
        <v>1250000000</v>
      </c>
      <c r="E21" s="20">
        <f t="shared" si="1"/>
        <v>3750000000</v>
      </c>
      <c r="F21" s="9"/>
      <c r="G21" s="9"/>
      <c r="H21" s="9"/>
      <c r="I21" s="9"/>
      <c r="J21" s="9"/>
      <c r="K21" s="9"/>
      <c r="L21" s="9"/>
    </row>
    <row r="22" spans="2:12" ht="15.5" x14ac:dyDescent="0.35">
      <c r="B22" s="21">
        <v>4</v>
      </c>
      <c r="C22" s="20">
        <f t="shared" si="0"/>
        <v>38000000000</v>
      </c>
      <c r="D22" s="20">
        <f>E7</f>
        <v>1250000000</v>
      </c>
      <c r="E22" s="20">
        <f t="shared" si="1"/>
        <v>5000000000</v>
      </c>
      <c r="F22" s="9"/>
      <c r="G22" s="9"/>
      <c r="H22" s="9"/>
      <c r="I22" s="9"/>
      <c r="J22" s="9"/>
      <c r="K22" s="9"/>
      <c r="L22" s="9"/>
    </row>
    <row r="23" spans="2:12" ht="15.5" x14ac:dyDescent="0.35">
      <c r="B23" s="22">
        <v>5</v>
      </c>
      <c r="C23" s="20">
        <f t="shared" si="0"/>
        <v>36750000000</v>
      </c>
      <c r="D23" s="20">
        <f>E7</f>
        <v>1250000000</v>
      </c>
      <c r="E23" s="20">
        <f t="shared" si="1"/>
        <v>6250000000</v>
      </c>
      <c r="F23" s="9"/>
      <c r="G23" s="9"/>
      <c r="H23" s="9"/>
      <c r="I23" s="9"/>
      <c r="J23" s="9"/>
      <c r="K23" s="9"/>
      <c r="L23" s="9"/>
    </row>
    <row r="24" spans="2:12" ht="15.5" x14ac:dyDescent="0.35">
      <c r="B24" s="21">
        <v>6</v>
      </c>
      <c r="C24" s="20">
        <f t="shared" si="0"/>
        <v>35500000000</v>
      </c>
      <c r="D24" s="20">
        <f>E7</f>
        <v>1250000000</v>
      </c>
      <c r="E24" s="20">
        <f t="shared" si="1"/>
        <v>7500000000</v>
      </c>
      <c r="F24" s="9"/>
      <c r="G24" s="9"/>
      <c r="H24" s="9"/>
      <c r="I24" s="9"/>
      <c r="J24" s="9"/>
      <c r="K24" s="9"/>
      <c r="L24" s="9"/>
    </row>
    <row r="25" spans="2:12" ht="15.5" x14ac:dyDescent="0.35">
      <c r="B25" s="22">
        <v>7</v>
      </c>
      <c r="C25" s="30">
        <f t="shared" si="0"/>
        <v>34250000000</v>
      </c>
      <c r="D25" s="20">
        <f>E7</f>
        <v>1250000000</v>
      </c>
      <c r="E25" s="20">
        <f t="shared" si="1"/>
        <v>8750000000</v>
      </c>
      <c r="F25" s="9"/>
      <c r="G25" s="9"/>
      <c r="H25" s="9"/>
      <c r="I25" s="9"/>
      <c r="J25" s="9"/>
      <c r="K25" s="9"/>
      <c r="L25" s="9"/>
    </row>
    <row r="26" spans="2:12" ht="15.5" x14ac:dyDescent="0.35">
      <c r="B26" s="22">
        <v>8</v>
      </c>
      <c r="C26" s="34">
        <f t="shared" si="0"/>
        <v>33000000000</v>
      </c>
      <c r="D26" s="33">
        <f t="shared" ref="D26:D38" si="2">D25</f>
        <v>1250000000</v>
      </c>
      <c r="E26" s="20">
        <f t="shared" si="1"/>
        <v>10000000000</v>
      </c>
      <c r="F26" s="9"/>
      <c r="G26" s="9"/>
      <c r="H26" s="9"/>
      <c r="I26" s="9"/>
      <c r="J26" s="9"/>
      <c r="K26" s="9"/>
      <c r="L26" s="9"/>
    </row>
    <row r="27" spans="2:12" ht="15.5" x14ac:dyDescent="0.35">
      <c r="B27" s="21">
        <v>9</v>
      </c>
      <c r="C27" s="30">
        <f t="shared" si="0"/>
        <v>31750000000</v>
      </c>
      <c r="D27" s="20">
        <f t="shared" si="2"/>
        <v>1250000000</v>
      </c>
      <c r="E27" s="20">
        <f t="shared" si="1"/>
        <v>11250000000</v>
      </c>
      <c r="F27" s="9"/>
      <c r="G27" s="9"/>
      <c r="H27" s="9"/>
      <c r="I27" s="9"/>
      <c r="J27" s="9"/>
      <c r="K27" s="9"/>
      <c r="L27" s="9"/>
    </row>
    <row r="28" spans="2:12" ht="15.5" x14ac:dyDescent="0.35">
      <c r="B28" s="22">
        <v>10</v>
      </c>
      <c r="C28" s="30">
        <f t="shared" si="0"/>
        <v>30500000000</v>
      </c>
      <c r="D28" s="33">
        <f t="shared" si="2"/>
        <v>1250000000</v>
      </c>
      <c r="E28" s="20">
        <f t="shared" si="1"/>
        <v>12500000000</v>
      </c>
      <c r="K28" s="17"/>
      <c r="L28" s="17"/>
    </row>
    <row r="29" spans="2:12" ht="15.5" x14ac:dyDescent="0.35">
      <c r="B29" s="22">
        <v>11</v>
      </c>
      <c r="C29" s="30">
        <f t="shared" si="0"/>
        <v>29250000000</v>
      </c>
      <c r="D29" s="20">
        <f t="shared" si="2"/>
        <v>1250000000</v>
      </c>
      <c r="E29" s="20">
        <f t="shared" si="1"/>
        <v>13750000000</v>
      </c>
      <c r="K29" s="17"/>
      <c r="L29" s="17"/>
    </row>
    <row r="30" spans="2:12" ht="15.5" x14ac:dyDescent="0.35">
      <c r="B30" s="21">
        <v>12</v>
      </c>
      <c r="C30" s="30">
        <f t="shared" si="0"/>
        <v>28000000000</v>
      </c>
      <c r="D30" s="33">
        <f t="shared" si="2"/>
        <v>1250000000</v>
      </c>
      <c r="E30" s="20">
        <f t="shared" si="1"/>
        <v>15000000000</v>
      </c>
      <c r="K30" s="17"/>
      <c r="L30" s="17"/>
    </row>
    <row r="31" spans="2:12" ht="15.5" x14ac:dyDescent="0.35">
      <c r="B31" s="22">
        <v>13</v>
      </c>
      <c r="C31" s="30">
        <f t="shared" si="0"/>
        <v>26750000000</v>
      </c>
      <c r="D31" s="20">
        <f t="shared" si="2"/>
        <v>1250000000</v>
      </c>
      <c r="E31" s="20">
        <f t="shared" si="1"/>
        <v>16250000000</v>
      </c>
      <c r="K31" s="17"/>
      <c r="L31" s="17"/>
    </row>
    <row r="32" spans="2:12" ht="15.5" x14ac:dyDescent="0.35">
      <c r="B32" s="22">
        <v>14</v>
      </c>
      <c r="C32" s="30">
        <f t="shared" si="0"/>
        <v>25500000000</v>
      </c>
      <c r="D32" s="33">
        <f t="shared" si="2"/>
        <v>1250000000</v>
      </c>
      <c r="E32" s="20">
        <f t="shared" si="1"/>
        <v>17500000000</v>
      </c>
      <c r="K32" s="17"/>
      <c r="L32" s="17"/>
    </row>
    <row r="33" spans="2:12" ht="15.5" x14ac:dyDescent="0.35">
      <c r="B33" s="21">
        <v>15</v>
      </c>
      <c r="C33" s="30">
        <f t="shared" si="0"/>
        <v>24250000000</v>
      </c>
      <c r="D33" s="20">
        <f t="shared" si="2"/>
        <v>1250000000</v>
      </c>
      <c r="E33" s="20">
        <f t="shared" si="1"/>
        <v>18750000000</v>
      </c>
      <c r="K33" s="17"/>
      <c r="L33" s="17"/>
    </row>
    <row r="34" spans="2:12" ht="15.5" x14ac:dyDescent="0.35">
      <c r="B34" s="22">
        <v>16</v>
      </c>
      <c r="C34" s="30">
        <f t="shared" si="0"/>
        <v>23000000000</v>
      </c>
      <c r="D34" s="33">
        <f t="shared" si="2"/>
        <v>1250000000</v>
      </c>
      <c r="E34" s="20">
        <f t="shared" si="1"/>
        <v>20000000000</v>
      </c>
      <c r="K34" s="17"/>
      <c r="L34" s="17"/>
    </row>
    <row r="35" spans="2:12" ht="15.5" x14ac:dyDescent="0.35">
      <c r="B35" s="22">
        <v>17</v>
      </c>
      <c r="C35" s="30">
        <f t="shared" si="0"/>
        <v>21750000000</v>
      </c>
      <c r="D35" s="20">
        <f t="shared" si="2"/>
        <v>1250000000</v>
      </c>
      <c r="E35" s="20">
        <f t="shared" si="1"/>
        <v>21250000000</v>
      </c>
      <c r="K35" s="17"/>
      <c r="L35" s="17"/>
    </row>
    <row r="36" spans="2:12" ht="15.5" x14ac:dyDescent="0.35">
      <c r="B36" s="22">
        <v>18</v>
      </c>
      <c r="C36" s="30">
        <f t="shared" si="0"/>
        <v>20500000000</v>
      </c>
      <c r="D36" s="33">
        <f t="shared" si="2"/>
        <v>1250000000</v>
      </c>
      <c r="E36" s="20">
        <f t="shared" si="1"/>
        <v>22500000000</v>
      </c>
      <c r="K36" s="17"/>
      <c r="L36" s="17"/>
    </row>
    <row r="37" spans="2:12" ht="15.5" x14ac:dyDescent="0.35">
      <c r="B37" s="21">
        <v>19</v>
      </c>
      <c r="C37" s="30">
        <f t="shared" si="0"/>
        <v>19250000000</v>
      </c>
      <c r="D37" s="20">
        <f t="shared" si="2"/>
        <v>1250000000</v>
      </c>
      <c r="E37" s="20">
        <f t="shared" si="1"/>
        <v>23750000000</v>
      </c>
      <c r="K37" s="17"/>
      <c r="L37" s="17"/>
    </row>
    <row r="38" spans="2:12" ht="15.5" x14ac:dyDescent="0.35">
      <c r="B38" s="22">
        <v>20</v>
      </c>
      <c r="C38" s="30">
        <f t="shared" si="0"/>
        <v>18000000000</v>
      </c>
      <c r="D38" s="33">
        <f t="shared" si="2"/>
        <v>1250000000</v>
      </c>
      <c r="E38" s="20">
        <f t="shared" si="1"/>
        <v>25000000000</v>
      </c>
      <c r="K38" s="17"/>
      <c r="L38" s="17"/>
    </row>
    <row r="39" spans="2:12" x14ac:dyDescent="0.35">
      <c r="K39" s="17"/>
      <c r="L39" s="17"/>
    </row>
    <row r="40" spans="2:12" ht="15.5" x14ac:dyDescent="0.35">
      <c r="B40" s="106" t="s">
        <v>12</v>
      </c>
      <c r="C40" s="106"/>
      <c r="D40" s="106"/>
      <c r="E40" s="106"/>
      <c r="F40" s="106"/>
      <c r="G40" s="106"/>
      <c r="H40" s="106"/>
      <c r="I40" s="106"/>
      <c r="J40" s="106"/>
      <c r="K40" s="17"/>
      <c r="L40" s="17"/>
    </row>
    <row r="41" spans="2:12" ht="15.5" x14ac:dyDescent="0.35">
      <c r="B41" s="9" t="s">
        <v>23</v>
      </c>
      <c r="C41" s="9"/>
      <c r="D41" s="9"/>
      <c r="E41" s="9"/>
      <c r="F41" s="17"/>
      <c r="G41" s="9"/>
      <c r="H41" s="9"/>
      <c r="I41" s="9"/>
      <c r="J41" s="17"/>
      <c r="K41" s="17"/>
      <c r="L41" s="17"/>
    </row>
    <row r="42" spans="2:12" ht="15.5" x14ac:dyDescent="0.35">
      <c r="B42" s="9"/>
      <c r="C42" s="9"/>
      <c r="D42" s="9"/>
      <c r="E42" s="9"/>
      <c r="F42" s="9"/>
      <c r="G42" s="9"/>
      <c r="H42" s="9"/>
      <c r="I42" s="9"/>
      <c r="J42" s="17"/>
      <c r="K42" s="17"/>
      <c r="L42" s="17"/>
    </row>
    <row r="43" spans="2:12" ht="15.5" x14ac:dyDescent="0.35">
      <c r="B43" s="9"/>
      <c r="C43" s="9"/>
      <c r="D43" s="32">
        <f>(20*(20+1))/2</f>
        <v>210</v>
      </c>
      <c r="E43" s="9"/>
      <c r="F43" s="9"/>
      <c r="G43" s="9"/>
      <c r="H43" s="9"/>
      <c r="I43" s="9"/>
      <c r="J43" s="17"/>
      <c r="K43" s="17"/>
      <c r="L43" s="17"/>
    </row>
    <row r="44" spans="2:12" ht="15.5" x14ac:dyDescent="0.35">
      <c r="B44" s="9"/>
      <c r="C44" s="9"/>
      <c r="D44" s="9"/>
      <c r="E44" s="9"/>
      <c r="F44" s="9" t="s">
        <v>42</v>
      </c>
      <c r="G44" s="9"/>
      <c r="H44" s="9"/>
      <c r="I44" s="9"/>
      <c r="J44" s="17"/>
      <c r="K44" s="17"/>
      <c r="L44" s="17"/>
    </row>
    <row r="45" spans="2:12" ht="15.5" x14ac:dyDescent="0.35">
      <c r="B45" s="9" t="s">
        <v>24</v>
      </c>
      <c r="C45" s="9"/>
      <c r="D45" s="9"/>
      <c r="E45" s="9"/>
      <c r="F45" s="9" t="s">
        <v>41</v>
      </c>
      <c r="G45" s="9"/>
      <c r="H45" s="9"/>
      <c r="I45" s="9"/>
      <c r="J45" s="17"/>
      <c r="K45" s="17"/>
      <c r="L45" s="17"/>
    </row>
    <row r="46" spans="2:12" ht="15.5" x14ac:dyDescent="0.35">
      <c r="B46" s="9" t="s">
        <v>25</v>
      </c>
      <c r="C46" s="9"/>
      <c r="D46" s="9"/>
      <c r="E46" s="9"/>
      <c r="F46" s="9"/>
      <c r="G46" s="9"/>
      <c r="H46" s="9"/>
      <c r="I46" s="9"/>
      <c r="J46" s="17"/>
      <c r="K46" s="17"/>
      <c r="L46" s="17"/>
    </row>
    <row r="47" spans="2:12" ht="15.5" x14ac:dyDescent="0.35">
      <c r="B47" s="9"/>
      <c r="C47" s="9"/>
      <c r="D47" s="9"/>
      <c r="E47" s="9"/>
      <c r="F47" s="9"/>
      <c r="G47" s="9"/>
      <c r="H47" s="9"/>
      <c r="I47" s="31">
        <f>G60</f>
        <v>27285714285.714287</v>
      </c>
      <c r="K47" s="17"/>
      <c r="L47" s="17"/>
    </row>
    <row r="48" spans="2:12" ht="15.5" x14ac:dyDescent="0.35">
      <c r="B48" s="9"/>
      <c r="C48" s="9"/>
      <c r="D48" s="9"/>
      <c r="E48" s="9"/>
      <c r="F48" s="9"/>
      <c r="G48" s="9"/>
      <c r="H48" s="9"/>
      <c r="I48" s="27"/>
      <c r="K48" s="17"/>
      <c r="L48" s="17"/>
    </row>
    <row r="49" spans="2:12" ht="15.5" x14ac:dyDescent="0.35">
      <c r="B49" s="9"/>
      <c r="C49" s="9"/>
      <c r="D49" s="9"/>
      <c r="E49" s="9"/>
      <c r="F49" s="9"/>
      <c r="G49" s="9"/>
      <c r="H49" s="9"/>
      <c r="I49" s="27"/>
      <c r="K49" s="17"/>
      <c r="L49" s="17"/>
    </row>
    <row r="50" spans="2:12" ht="15.5" x14ac:dyDescent="0.35">
      <c r="B50" s="9"/>
      <c r="C50" s="9"/>
      <c r="D50" s="9"/>
      <c r="E50" s="9"/>
      <c r="F50" s="9" t="s">
        <v>39</v>
      </c>
      <c r="G50" s="9"/>
      <c r="H50" s="9"/>
      <c r="I50" s="9"/>
      <c r="K50" s="17"/>
      <c r="L50" s="17"/>
    </row>
    <row r="51" spans="2:12" ht="15.5" x14ac:dyDescent="0.35">
      <c r="B51" s="9"/>
      <c r="C51" s="9"/>
      <c r="D51" s="9"/>
      <c r="E51" s="9"/>
      <c r="F51" s="26" t="s">
        <v>38</v>
      </c>
      <c r="G51" s="21" t="s">
        <v>37</v>
      </c>
      <c r="H51" s="21" t="s">
        <v>8</v>
      </c>
      <c r="I51" s="21" t="s">
        <v>13</v>
      </c>
      <c r="K51" s="17"/>
      <c r="L51" s="17"/>
    </row>
    <row r="52" spans="2:12" ht="15.5" x14ac:dyDescent="0.35">
      <c r="B52" s="9"/>
      <c r="C52" s="23">
        <f>(20/210)*(43000000000-18000000000)</f>
        <v>2380952380.9523807</v>
      </c>
      <c r="D52" s="9"/>
      <c r="E52" s="9"/>
      <c r="F52" s="21">
        <v>0</v>
      </c>
      <c r="G52" s="25">
        <v>43000000000</v>
      </c>
      <c r="H52" s="21">
        <v>0</v>
      </c>
      <c r="I52" s="21">
        <v>0</v>
      </c>
      <c r="K52" s="17"/>
      <c r="L52" s="17"/>
    </row>
    <row r="53" spans="2:12" ht="15.5" x14ac:dyDescent="0.35">
      <c r="B53" s="9"/>
      <c r="C53" s="9"/>
      <c r="D53" s="9"/>
      <c r="E53" s="9"/>
      <c r="F53" s="22">
        <v>1</v>
      </c>
      <c r="G53" s="20">
        <f t="shared" ref="G53:G72" si="3">G52-H53</f>
        <v>40619047619.047623</v>
      </c>
      <c r="H53" s="20">
        <f>(20/210)*(43000000000-18000000000)</f>
        <v>2380952380.9523807</v>
      </c>
      <c r="I53" s="20">
        <f>H53</f>
        <v>2380952380.9523807</v>
      </c>
      <c r="K53" s="17"/>
      <c r="L53" s="17"/>
    </row>
    <row r="54" spans="2:12" ht="15.5" x14ac:dyDescent="0.35">
      <c r="B54" s="9" t="s">
        <v>26</v>
      </c>
      <c r="C54" s="9"/>
      <c r="D54" s="9"/>
      <c r="E54" s="9"/>
      <c r="F54" s="21">
        <v>2</v>
      </c>
      <c r="G54" s="20">
        <f t="shared" si="3"/>
        <v>38357142857.14286</v>
      </c>
      <c r="H54" s="20">
        <f>(19/210)*(43000000000-18000000000)</f>
        <v>2261904761.9047618</v>
      </c>
      <c r="I54" s="20">
        <f t="shared" ref="I54:I72" si="4">I53+H54</f>
        <v>4642857142.8571424</v>
      </c>
      <c r="K54" s="17"/>
      <c r="L54" s="17"/>
    </row>
    <row r="55" spans="2:12" ht="15.5" x14ac:dyDescent="0.35">
      <c r="B55" s="9"/>
      <c r="C55" s="9"/>
      <c r="D55" s="9"/>
      <c r="E55" s="9"/>
      <c r="F55" s="22">
        <v>3</v>
      </c>
      <c r="G55" s="20">
        <f t="shared" si="3"/>
        <v>36214285714.285721</v>
      </c>
      <c r="H55" s="20">
        <f>(18/210)*(43000000000-18000000000)</f>
        <v>2142857142.8571429</v>
      </c>
      <c r="I55" s="20">
        <f t="shared" si="4"/>
        <v>6785714285.7142849</v>
      </c>
      <c r="K55" s="17"/>
      <c r="L55" s="17"/>
    </row>
    <row r="56" spans="2:12" ht="15.5" x14ac:dyDescent="0.35">
      <c r="B56" s="9"/>
      <c r="C56" s="9"/>
      <c r="D56" s="9"/>
      <c r="E56" s="9"/>
      <c r="F56" s="21">
        <v>4</v>
      </c>
      <c r="G56" s="20">
        <f t="shared" si="3"/>
        <v>34190476190.476196</v>
      </c>
      <c r="H56" s="20">
        <f>(17/210)*(43000000000-18000000000)</f>
        <v>2023809523.8095238</v>
      </c>
      <c r="I56" s="20">
        <f t="shared" si="4"/>
        <v>8809523809.5238094</v>
      </c>
      <c r="J56" s="17"/>
      <c r="K56" s="17"/>
      <c r="L56" s="17"/>
    </row>
    <row r="57" spans="2:12" ht="15.5" x14ac:dyDescent="0.35">
      <c r="B57" s="9"/>
      <c r="C57" s="9"/>
      <c r="D57" s="9"/>
      <c r="E57" s="9"/>
      <c r="F57" s="22">
        <v>5</v>
      </c>
      <c r="G57" s="20">
        <f t="shared" si="3"/>
        <v>32285714285.714291</v>
      </c>
      <c r="H57" s="20">
        <f>(16/210)*(43000000000-18000000000)</f>
        <v>1904761904.761905</v>
      </c>
      <c r="I57" s="20">
        <f t="shared" si="4"/>
        <v>10714285714.285715</v>
      </c>
      <c r="J57" s="17"/>
      <c r="K57" s="9"/>
      <c r="L57" s="17"/>
    </row>
    <row r="58" spans="2:12" ht="15.5" x14ac:dyDescent="0.35">
      <c r="B58" s="9"/>
      <c r="C58" s="9"/>
      <c r="D58" s="9"/>
      <c r="E58" s="9"/>
      <c r="F58" s="21">
        <v>6</v>
      </c>
      <c r="G58" s="20">
        <f t="shared" si="3"/>
        <v>30500000000.000004</v>
      </c>
      <c r="H58" s="20">
        <f>(15/210)*(43000000000-18000000000)</f>
        <v>1785714285.7142856</v>
      </c>
      <c r="I58" s="20">
        <f t="shared" si="4"/>
        <v>12500000000</v>
      </c>
      <c r="J58" s="17"/>
      <c r="K58" s="9"/>
      <c r="L58" s="17"/>
    </row>
    <row r="59" spans="2:12" ht="15.5" x14ac:dyDescent="0.35">
      <c r="B59" s="9"/>
      <c r="C59" s="9"/>
      <c r="D59" s="9"/>
      <c r="E59" s="9"/>
      <c r="F59" s="22">
        <v>7</v>
      </c>
      <c r="G59" s="30">
        <f t="shared" si="3"/>
        <v>28833333333.333336</v>
      </c>
      <c r="H59" s="20">
        <f>(14/210)*(43000000000-18000000000)</f>
        <v>1666666666.6666667</v>
      </c>
      <c r="I59" s="20">
        <f t="shared" si="4"/>
        <v>14166666666.666666</v>
      </c>
      <c r="J59" s="17"/>
      <c r="K59" s="9"/>
      <c r="L59" s="17"/>
    </row>
    <row r="60" spans="2:12" ht="15.5" x14ac:dyDescent="0.35">
      <c r="B60" s="9"/>
      <c r="C60" s="23">
        <f>(19/210)*(43000000000-18000000000)</f>
        <v>2261904761.9047618</v>
      </c>
      <c r="D60" s="9"/>
      <c r="E60" s="9"/>
      <c r="F60" s="22">
        <v>8</v>
      </c>
      <c r="G60" s="24">
        <f t="shared" si="3"/>
        <v>27285714285.714287</v>
      </c>
      <c r="H60" s="20">
        <f>(13/210)*(43000000000-18000000000)</f>
        <v>1547619047.6190476</v>
      </c>
      <c r="I60" s="20">
        <f t="shared" si="4"/>
        <v>15714285714.285713</v>
      </c>
      <c r="J60" s="17"/>
      <c r="K60" s="9"/>
      <c r="L60" s="17"/>
    </row>
    <row r="61" spans="2:12" ht="15.5" x14ac:dyDescent="0.35">
      <c r="B61" s="9"/>
      <c r="C61" s="9"/>
      <c r="D61" s="9"/>
      <c r="E61" s="9"/>
      <c r="F61" s="21">
        <v>9</v>
      </c>
      <c r="G61" s="20">
        <f t="shared" si="3"/>
        <v>25857142857.142857</v>
      </c>
      <c r="H61" s="20">
        <f>(12/210)*(43000000000-18000000000)</f>
        <v>1428571428.5714285</v>
      </c>
      <c r="I61" s="20">
        <f t="shared" si="4"/>
        <v>17142857142.857141</v>
      </c>
      <c r="J61" s="17"/>
      <c r="K61" s="9"/>
      <c r="L61" s="17"/>
    </row>
    <row r="62" spans="2:12" ht="15.5" x14ac:dyDescent="0.35">
      <c r="B62" s="9" t="s">
        <v>27</v>
      </c>
      <c r="C62" s="9"/>
      <c r="D62" s="9"/>
      <c r="E62" s="9"/>
      <c r="F62" s="22">
        <v>10</v>
      </c>
      <c r="G62" s="20">
        <f t="shared" si="3"/>
        <v>24547619047.619045</v>
      </c>
      <c r="H62" s="20">
        <f>(11/210)*(43000000000-18000000000)</f>
        <v>1309523809.5238097</v>
      </c>
      <c r="I62" s="20">
        <f t="shared" si="4"/>
        <v>18452380952.380951</v>
      </c>
      <c r="J62" s="17"/>
      <c r="K62" s="9"/>
    </row>
    <row r="63" spans="2:12" ht="15.5" x14ac:dyDescent="0.35">
      <c r="B63" s="9"/>
      <c r="C63" s="9"/>
      <c r="D63" s="9"/>
      <c r="E63" s="9"/>
      <c r="F63" s="21">
        <v>11</v>
      </c>
      <c r="G63" s="20">
        <f t="shared" si="3"/>
        <v>23357142857.142857</v>
      </c>
      <c r="H63" s="20">
        <f>(10/210)*(43000000000-18000000000)</f>
        <v>1190476190.4761903</v>
      </c>
      <c r="I63" s="20">
        <f t="shared" si="4"/>
        <v>19642857142.85714</v>
      </c>
      <c r="J63" s="17"/>
      <c r="K63" s="9"/>
    </row>
    <row r="64" spans="2:12" ht="15.5" x14ac:dyDescent="0.35">
      <c r="B64" s="9"/>
      <c r="C64" s="9"/>
      <c r="D64" s="9"/>
      <c r="E64" s="9"/>
      <c r="F64" s="22">
        <v>12</v>
      </c>
      <c r="G64" s="20">
        <f t="shared" si="3"/>
        <v>22285714285.714287</v>
      </c>
      <c r="H64" s="20">
        <f>(9/210)*(43000000000-18000000000)</f>
        <v>1071428571.4285715</v>
      </c>
      <c r="I64" s="20">
        <f t="shared" si="4"/>
        <v>20714285714.285709</v>
      </c>
      <c r="J64" s="17"/>
      <c r="K64" s="9"/>
    </row>
    <row r="65" spans="2:11" ht="15.5" x14ac:dyDescent="0.35">
      <c r="B65" s="9"/>
      <c r="C65" s="9"/>
      <c r="D65" s="9"/>
      <c r="E65" s="9"/>
      <c r="F65" s="21">
        <v>13</v>
      </c>
      <c r="G65" s="20">
        <f t="shared" si="3"/>
        <v>21333333333.333336</v>
      </c>
      <c r="H65" s="20">
        <f>(8/210)*(43000000000-18000000000)</f>
        <v>952380952.38095248</v>
      </c>
      <c r="I65" s="20">
        <f t="shared" si="4"/>
        <v>21666666666.66666</v>
      </c>
      <c r="J65" s="17"/>
      <c r="K65" s="9"/>
    </row>
    <row r="66" spans="2:11" ht="15.5" x14ac:dyDescent="0.35">
      <c r="B66" s="9"/>
      <c r="C66" s="9"/>
      <c r="D66" s="9"/>
      <c r="E66" s="9"/>
      <c r="F66" s="22">
        <v>14</v>
      </c>
      <c r="G66" s="20">
        <f t="shared" si="3"/>
        <v>20500000000.000004</v>
      </c>
      <c r="H66" s="20">
        <f>(7/210)*(43000000000-18000000000)</f>
        <v>833333333.33333337</v>
      </c>
      <c r="I66" s="20">
        <f t="shared" si="4"/>
        <v>22499999999.999992</v>
      </c>
      <c r="J66" s="17"/>
      <c r="K66" s="9"/>
    </row>
    <row r="67" spans="2:11" ht="15.5" x14ac:dyDescent="0.35">
      <c r="B67" s="9"/>
      <c r="C67" s="9"/>
      <c r="D67" s="9"/>
      <c r="E67" s="17"/>
      <c r="F67" s="22">
        <v>15</v>
      </c>
      <c r="G67" s="20">
        <f t="shared" si="3"/>
        <v>19785714285.714291</v>
      </c>
      <c r="H67" s="20">
        <f>(6/210)*(43000000000-18000000000)</f>
        <v>714285714.28571427</v>
      </c>
      <c r="I67" s="20">
        <f t="shared" si="4"/>
        <v>23214285714.285706</v>
      </c>
      <c r="J67" s="17"/>
      <c r="K67" s="9"/>
    </row>
    <row r="68" spans="2:11" ht="15.5" x14ac:dyDescent="0.35">
      <c r="B68" s="9"/>
      <c r="C68" s="23">
        <f>(20/210)*(43000000000-18000000000)</f>
        <v>2380952380.9523807</v>
      </c>
      <c r="D68" s="9"/>
      <c r="E68" s="17"/>
      <c r="F68" s="21">
        <v>16</v>
      </c>
      <c r="G68" s="20">
        <f t="shared" si="3"/>
        <v>19190476190.476196</v>
      </c>
      <c r="H68" s="20">
        <f>(5/210)*(43000000000-18000000000)</f>
        <v>595238095.23809516</v>
      </c>
      <c r="I68" s="20">
        <f t="shared" si="4"/>
        <v>23809523809.5238</v>
      </c>
      <c r="J68" s="17"/>
      <c r="K68" s="9"/>
    </row>
    <row r="69" spans="2:11" ht="15.5" x14ac:dyDescent="0.35">
      <c r="B69" s="9"/>
      <c r="C69" s="9"/>
      <c r="D69" s="9"/>
      <c r="E69" s="9"/>
      <c r="F69" s="22">
        <v>17</v>
      </c>
      <c r="G69" s="20">
        <f t="shared" si="3"/>
        <v>18714285714.285721</v>
      </c>
      <c r="H69" s="20">
        <f>(4/210)*(43000000000-18000000000)</f>
        <v>476190476.19047624</v>
      </c>
      <c r="I69" s="20">
        <f t="shared" si="4"/>
        <v>24285714285.714275</v>
      </c>
      <c r="J69" s="9"/>
      <c r="K69" s="9"/>
    </row>
    <row r="70" spans="2:11" ht="15.5" x14ac:dyDescent="0.35">
      <c r="B70" s="9"/>
      <c r="C70" s="9"/>
      <c r="D70" s="9"/>
      <c r="E70" s="9"/>
      <c r="F70" s="21">
        <v>18</v>
      </c>
      <c r="G70" s="20">
        <f t="shared" si="3"/>
        <v>18357142857.142864</v>
      </c>
      <c r="H70" s="20">
        <f>(3/210)*(43000000000-18000000000)</f>
        <v>357142857.14285713</v>
      </c>
      <c r="I70" s="20">
        <f t="shared" si="4"/>
        <v>24642857142.857132</v>
      </c>
      <c r="J70" s="9"/>
      <c r="K70" s="9"/>
    </row>
    <row r="71" spans="2:11" ht="15.5" x14ac:dyDescent="0.35">
      <c r="F71" s="22">
        <v>19</v>
      </c>
      <c r="G71" s="20">
        <f t="shared" si="3"/>
        <v>18119047619.047626</v>
      </c>
      <c r="H71" s="20">
        <f>(2/210)*(43000000000-18000000000)</f>
        <v>238095238.09523812</v>
      </c>
      <c r="I71" s="20">
        <f t="shared" si="4"/>
        <v>24880952380.95237</v>
      </c>
      <c r="K71" s="9"/>
    </row>
    <row r="72" spans="2:11" ht="15.5" x14ac:dyDescent="0.35">
      <c r="F72" s="21">
        <v>20</v>
      </c>
      <c r="G72" s="20">
        <f t="shared" si="3"/>
        <v>18000000000.000008</v>
      </c>
      <c r="H72" s="20">
        <f>(1/210)*(43000000000-18000000000)</f>
        <v>119047619.04761906</v>
      </c>
      <c r="I72" s="20">
        <f t="shared" si="4"/>
        <v>24999999999.999989</v>
      </c>
      <c r="K72" s="9"/>
    </row>
    <row r="73" spans="2:11" ht="15.5" x14ac:dyDescent="0.35">
      <c r="K73" s="9"/>
    </row>
    <row r="74" spans="2:11" ht="15.5" x14ac:dyDescent="0.35">
      <c r="K74" s="9"/>
    </row>
    <row r="75" spans="2:11" ht="15.5" x14ac:dyDescent="0.35">
      <c r="B75" s="108" t="s">
        <v>18</v>
      </c>
      <c r="C75" s="108"/>
      <c r="D75" s="108"/>
      <c r="E75" s="108"/>
      <c r="F75" s="108"/>
      <c r="G75" s="108"/>
      <c r="H75" s="108"/>
      <c r="I75" s="108"/>
      <c r="K75" s="9"/>
    </row>
    <row r="76" spans="2:11" ht="15.5" x14ac:dyDescent="0.35">
      <c r="B76" s="9" t="s">
        <v>29</v>
      </c>
      <c r="C76" s="9"/>
      <c r="D76" s="9"/>
      <c r="E76" s="9"/>
      <c r="F76" s="9" t="s">
        <v>40</v>
      </c>
      <c r="G76" s="9"/>
      <c r="H76" s="9"/>
      <c r="I76" s="9"/>
      <c r="K76" s="9"/>
    </row>
    <row r="77" spans="2:11" ht="15.5" x14ac:dyDescent="0.35">
      <c r="B77" s="9"/>
      <c r="C77" s="9"/>
      <c r="D77" s="9"/>
      <c r="E77" s="9"/>
      <c r="F77" s="9"/>
      <c r="G77" s="9"/>
      <c r="H77" s="9"/>
      <c r="I77" s="9"/>
      <c r="K77" s="9"/>
    </row>
    <row r="78" spans="2:11" ht="15.5" x14ac:dyDescent="0.35">
      <c r="B78" s="9"/>
      <c r="C78" s="9"/>
      <c r="D78" s="29">
        <v>4.2599999999999999E-2</v>
      </c>
      <c r="E78" s="9"/>
      <c r="F78" s="9"/>
      <c r="G78" s="9"/>
      <c r="I78" s="28">
        <f>43000000000*(1-0.0426)^8</f>
        <v>30353993776.395004</v>
      </c>
      <c r="K78" s="9"/>
    </row>
    <row r="79" spans="2:11" ht="15.5" x14ac:dyDescent="0.35">
      <c r="B79" s="9"/>
      <c r="C79" s="9"/>
      <c r="D79" s="9"/>
      <c r="E79" s="9"/>
      <c r="F79" s="9"/>
      <c r="G79" s="9"/>
      <c r="H79" s="9"/>
      <c r="I79" s="27"/>
      <c r="K79" s="9"/>
    </row>
    <row r="80" spans="2:11" ht="15.5" x14ac:dyDescent="0.35">
      <c r="B80" s="9" t="s">
        <v>24</v>
      </c>
      <c r="C80" s="9"/>
      <c r="D80" s="9"/>
      <c r="E80" s="9"/>
      <c r="F80" s="9"/>
      <c r="G80" s="9"/>
      <c r="H80" s="9"/>
      <c r="I80" s="27"/>
      <c r="K80" s="9"/>
    </row>
    <row r="81" spans="2:12" ht="15.5" x14ac:dyDescent="0.35">
      <c r="B81" s="9"/>
      <c r="C81" s="9"/>
      <c r="D81" s="9"/>
      <c r="E81" s="9"/>
      <c r="F81" s="9" t="s">
        <v>39</v>
      </c>
      <c r="G81" s="9"/>
      <c r="H81" s="9"/>
      <c r="I81" s="9"/>
      <c r="K81" s="9"/>
    </row>
    <row r="82" spans="2:12" ht="15.5" x14ac:dyDescent="0.35">
      <c r="B82" s="9"/>
      <c r="C82" s="9"/>
      <c r="D82" s="9"/>
      <c r="E82" s="9"/>
      <c r="F82" s="26" t="s">
        <v>38</v>
      </c>
      <c r="G82" s="21" t="s">
        <v>37</v>
      </c>
      <c r="H82" s="21" t="s">
        <v>8</v>
      </c>
      <c r="I82" s="21" t="s">
        <v>13</v>
      </c>
      <c r="J82" s="9"/>
      <c r="K82" s="9"/>
    </row>
    <row r="83" spans="2:12" ht="15.5" x14ac:dyDescent="0.35">
      <c r="B83" s="9"/>
      <c r="C83" s="9"/>
      <c r="D83" s="9"/>
      <c r="E83" s="9"/>
      <c r="F83" s="21">
        <v>0</v>
      </c>
      <c r="G83" s="25">
        <v>43000000000</v>
      </c>
      <c r="H83" s="21">
        <v>0</v>
      </c>
      <c r="I83" s="21">
        <v>0</v>
      </c>
      <c r="J83" s="9"/>
      <c r="K83" s="9"/>
      <c r="L83" s="9"/>
    </row>
    <row r="84" spans="2:12" ht="15.5" x14ac:dyDescent="0.35">
      <c r="B84" s="9"/>
      <c r="C84" s="23">
        <f>43000000000*((1-0.0426)^0)*0.0426</f>
        <v>1831800000</v>
      </c>
      <c r="D84" s="9"/>
      <c r="E84" s="9"/>
      <c r="F84" s="22">
        <v>1</v>
      </c>
      <c r="G84" s="20">
        <f t="shared" ref="G84:G103" si="5">G83-H84</f>
        <v>41168200000</v>
      </c>
      <c r="H84" s="20">
        <f>43000000000*((1-0.0426)^0)*0.0426</f>
        <v>1831800000</v>
      </c>
      <c r="I84" s="20">
        <f>H84</f>
        <v>1831800000</v>
      </c>
      <c r="J84" s="9"/>
      <c r="K84" s="9"/>
      <c r="L84" s="9"/>
    </row>
    <row r="85" spans="2:12" ht="15.5" x14ac:dyDescent="0.35">
      <c r="B85" s="9"/>
      <c r="C85" s="9"/>
      <c r="D85" s="9"/>
      <c r="E85" s="9"/>
      <c r="F85" s="21">
        <v>2</v>
      </c>
      <c r="G85" s="20">
        <f t="shared" si="5"/>
        <v>39414434680</v>
      </c>
      <c r="H85" s="20">
        <f>43000000000*((1-0.0426)^1)*0.0426</f>
        <v>1753765320</v>
      </c>
      <c r="I85" s="20">
        <f t="shared" ref="I85:I103" si="6">I84+H85</f>
        <v>3585565320</v>
      </c>
      <c r="J85" s="9"/>
      <c r="K85" s="9"/>
      <c r="L85" s="9"/>
    </row>
    <row r="86" spans="2:12" ht="15.5" x14ac:dyDescent="0.35">
      <c r="B86" s="9"/>
      <c r="C86" s="9"/>
      <c r="D86" s="9"/>
      <c r="E86" s="9"/>
      <c r="F86" s="22">
        <v>3</v>
      </c>
      <c r="G86" s="20">
        <f t="shared" si="5"/>
        <v>37735379762.632004</v>
      </c>
      <c r="H86" s="20">
        <f>43000000000*((1-0.0426)^2)*0.0426</f>
        <v>1679054917.368</v>
      </c>
      <c r="I86" s="20">
        <f t="shared" si="6"/>
        <v>5264620237.368</v>
      </c>
      <c r="J86" s="9"/>
      <c r="K86" s="9"/>
      <c r="L86" s="9"/>
    </row>
    <row r="87" spans="2:12" ht="15.5" x14ac:dyDescent="0.35">
      <c r="B87" s="9"/>
      <c r="C87" s="9"/>
      <c r="D87" s="9"/>
      <c r="E87" s="9"/>
      <c r="F87" s="21">
        <v>4</v>
      </c>
      <c r="G87" s="20">
        <f t="shared" si="5"/>
        <v>36127852584.743881</v>
      </c>
      <c r="H87" s="20">
        <f>43000000000*((1-0.0426)^3)*0.0426</f>
        <v>1607527177.8881233</v>
      </c>
      <c r="I87" s="20">
        <f t="shared" si="6"/>
        <v>6872147415.2561235</v>
      </c>
      <c r="J87" s="9"/>
      <c r="K87" s="9"/>
      <c r="L87" s="9"/>
    </row>
    <row r="88" spans="2:12" ht="15.5" x14ac:dyDescent="0.35">
      <c r="B88" s="9"/>
      <c r="C88" s="9"/>
      <c r="D88" s="9"/>
      <c r="E88" s="9"/>
      <c r="F88" s="22">
        <v>5</v>
      </c>
      <c r="G88" s="20">
        <f t="shared" si="5"/>
        <v>34588806064.633789</v>
      </c>
      <c r="H88" s="20">
        <f>43000000000*((1-0.0426)^4)*0.0426</f>
        <v>1539046520.1100893</v>
      </c>
      <c r="I88" s="20">
        <f t="shared" si="6"/>
        <v>8411193935.3662128</v>
      </c>
      <c r="J88" s="9"/>
      <c r="K88" s="9"/>
      <c r="L88" s="9"/>
    </row>
    <row r="89" spans="2:12" ht="15.5" x14ac:dyDescent="0.35">
      <c r="B89" s="9"/>
      <c r="C89" s="23">
        <f>43000000000*((1-0.0426)^1)*0.0426</f>
        <v>1753765320</v>
      </c>
      <c r="D89" s="9"/>
      <c r="E89" s="9"/>
      <c r="F89" s="21">
        <v>6</v>
      </c>
      <c r="G89" s="20">
        <f t="shared" si="5"/>
        <v>33115322926.280388</v>
      </c>
      <c r="H89" s="20">
        <f>43000000000*((1-0.0426)^5)*0.0426</f>
        <v>1473483138.3533998</v>
      </c>
      <c r="I89" s="20">
        <f t="shared" si="6"/>
        <v>9884677073.7196121</v>
      </c>
      <c r="J89" s="9"/>
      <c r="K89" s="9"/>
      <c r="L89" s="9"/>
    </row>
    <row r="90" spans="2:12" ht="15.5" x14ac:dyDescent="0.35">
      <c r="B90" s="9"/>
      <c r="C90" s="9"/>
      <c r="D90" s="9"/>
      <c r="E90" s="9"/>
      <c r="F90" s="22">
        <v>7</v>
      </c>
      <c r="G90" s="20">
        <f t="shared" si="5"/>
        <v>31704610169.620842</v>
      </c>
      <c r="H90" s="20">
        <f>43000000000*((1-0.0426)^6)*0.0426</f>
        <v>1410712756.6595449</v>
      </c>
      <c r="I90" s="20">
        <f t="shared" si="6"/>
        <v>11295389830.379158</v>
      </c>
      <c r="J90" s="9"/>
      <c r="K90" s="9"/>
      <c r="L90" s="9"/>
    </row>
    <row r="91" spans="2:12" ht="15.5" x14ac:dyDescent="0.35">
      <c r="B91" s="9"/>
      <c r="C91" s="9"/>
      <c r="D91" s="9"/>
      <c r="E91" s="9"/>
      <c r="F91" s="22">
        <v>8</v>
      </c>
      <c r="G91" s="24">
        <f t="shared" si="5"/>
        <v>30353993776.394993</v>
      </c>
      <c r="H91" s="20">
        <f>43000000000*((1-0.0426)^7)*0.0426</f>
        <v>1350616393.2258482</v>
      </c>
      <c r="I91" s="20">
        <f t="shared" si="6"/>
        <v>12646006223.605007</v>
      </c>
      <c r="J91" s="9"/>
      <c r="K91" s="9"/>
      <c r="L91" s="9"/>
    </row>
    <row r="92" spans="2:12" ht="15.5" x14ac:dyDescent="0.35">
      <c r="B92" s="9"/>
      <c r="C92" s="9"/>
      <c r="D92" s="9"/>
      <c r="E92" s="9"/>
      <c r="F92" s="21">
        <v>9</v>
      </c>
      <c r="G92" s="20">
        <f t="shared" si="5"/>
        <v>29060913641.520565</v>
      </c>
      <c r="H92" s="20">
        <f>43000000000*((1-0.0426)^8)*0.0426</f>
        <v>1293080134.8744271</v>
      </c>
      <c r="I92" s="20">
        <f t="shared" si="6"/>
        <v>13939086358.479435</v>
      </c>
      <c r="J92" s="9"/>
      <c r="K92" s="9"/>
      <c r="L92" s="9"/>
    </row>
    <row r="93" spans="2:12" ht="15.5" x14ac:dyDescent="0.35">
      <c r="B93" s="9"/>
      <c r="C93" s="9"/>
      <c r="D93" s="9"/>
      <c r="E93" s="9"/>
      <c r="F93" s="22">
        <v>10</v>
      </c>
      <c r="G93" s="20">
        <f t="shared" si="5"/>
        <v>27822918720.391788</v>
      </c>
      <c r="H93" s="20">
        <f>43000000000*((1-0.0426)^9)*0.0426</f>
        <v>1237994921.1287766</v>
      </c>
      <c r="I93" s="20">
        <f t="shared" si="6"/>
        <v>15177081279.608212</v>
      </c>
      <c r="J93" s="9"/>
      <c r="K93" s="9"/>
      <c r="L93" s="9"/>
    </row>
    <row r="94" spans="2:12" ht="15.5" x14ac:dyDescent="0.35">
      <c r="B94" s="9"/>
      <c r="C94" s="23">
        <f>43000000000*((1-0.0426)^2)*0.0426</f>
        <v>1679054917.368</v>
      </c>
      <c r="D94" s="9"/>
      <c r="E94" s="9"/>
      <c r="F94" s="22">
        <v>11</v>
      </c>
      <c r="G94" s="20">
        <f t="shared" si="5"/>
        <v>26637662382.903099</v>
      </c>
      <c r="H94" s="20">
        <f>43000000000*((1-0.0426)^10)*0.0426</f>
        <v>1185256337.4886906</v>
      </c>
      <c r="I94" s="20">
        <f t="shared" si="6"/>
        <v>16362337617.096903</v>
      </c>
      <c r="J94" s="9"/>
      <c r="K94" s="9"/>
      <c r="L94" s="9"/>
    </row>
    <row r="95" spans="2:12" ht="15.5" x14ac:dyDescent="0.35">
      <c r="B95" s="9"/>
      <c r="C95" s="9"/>
      <c r="D95" s="9"/>
      <c r="E95" s="9"/>
      <c r="F95" s="21">
        <v>12</v>
      </c>
      <c r="G95" s="20">
        <f t="shared" si="5"/>
        <v>25502897965.391426</v>
      </c>
      <c r="H95" s="20">
        <f>43000000000*((1-0.0426)^11)*0.0426</f>
        <v>1134764417.5116725</v>
      </c>
      <c r="I95" s="20">
        <f t="shared" si="6"/>
        <v>17497102034.608574</v>
      </c>
      <c r="J95" s="9"/>
      <c r="K95" s="9"/>
      <c r="L95" s="9"/>
    </row>
    <row r="96" spans="2:12" ht="15.5" x14ac:dyDescent="0.35">
      <c r="B96" s="9"/>
      <c r="C96" s="9"/>
      <c r="D96" s="9"/>
      <c r="E96" s="9"/>
      <c r="F96" s="22">
        <v>13</v>
      </c>
      <c r="G96" s="20">
        <f t="shared" si="5"/>
        <v>24416474512.06575</v>
      </c>
      <c r="H96" s="20">
        <f>43000000000*((1-0.0426)^12)*0.0426</f>
        <v>1086423453.3256755</v>
      </c>
      <c r="I96" s="20">
        <f t="shared" si="6"/>
        <v>18583525487.93425</v>
      </c>
      <c r="J96" s="9"/>
      <c r="K96" s="9"/>
      <c r="L96" s="9"/>
    </row>
    <row r="97" spans="2:12" ht="15.5" x14ac:dyDescent="0.35">
      <c r="B97" s="9"/>
      <c r="C97" s="9"/>
      <c r="D97" s="9"/>
      <c r="E97" s="9"/>
      <c r="F97" s="22">
        <v>14</v>
      </c>
      <c r="G97" s="20">
        <f t="shared" si="5"/>
        <v>23376332697.851749</v>
      </c>
      <c r="H97" s="20">
        <f>43000000000*((1-0.0426)^13)*0.0426</f>
        <v>1040141814.2140018</v>
      </c>
      <c r="I97" s="20">
        <f t="shared" si="6"/>
        <v>19623667302.148251</v>
      </c>
      <c r="J97" s="9"/>
      <c r="K97" s="9"/>
      <c r="L97" s="9"/>
    </row>
    <row r="98" spans="2:12" ht="15.5" x14ac:dyDescent="0.35">
      <c r="B98" s="17"/>
      <c r="C98" s="17"/>
      <c r="D98" s="17"/>
      <c r="E98" s="17"/>
      <c r="F98" s="21">
        <v>15</v>
      </c>
      <c r="G98" s="20">
        <f t="shared" si="5"/>
        <v>22380500924.923264</v>
      </c>
      <c r="H98" s="20">
        <f>43000000000*((1-0.0426)^14)*0.0426</f>
        <v>995831772.92848516</v>
      </c>
      <c r="I98" s="20">
        <f t="shared" si="6"/>
        <v>20619499075.076736</v>
      </c>
      <c r="J98" s="9"/>
      <c r="K98" s="9"/>
      <c r="L98" s="9"/>
    </row>
    <row r="99" spans="2:12" ht="15.5" x14ac:dyDescent="0.35">
      <c r="F99" s="22">
        <v>16</v>
      </c>
      <c r="G99" s="20">
        <f t="shared" si="5"/>
        <v>21427091585.52153</v>
      </c>
      <c r="H99" s="20">
        <f>43000000000*((1-0.0426)^15)*0.0426</f>
        <v>953409339.40173185</v>
      </c>
      <c r="I99" s="20">
        <f t="shared" si="6"/>
        <v>21572908414.47847</v>
      </c>
      <c r="K99" s="9"/>
      <c r="L99" s="9"/>
    </row>
    <row r="100" spans="2:12" ht="15.5" x14ac:dyDescent="0.35">
      <c r="F100" s="22">
        <v>17</v>
      </c>
      <c r="G100" s="20">
        <f t="shared" si="5"/>
        <v>20514297483.978313</v>
      </c>
      <c r="H100" s="20">
        <f>43000000000*((1-0.0426)^16)*0.0426</f>
        <v>912794101.54321802</v>
      </c>
      <c r="I100" s="20">
        <f t="shared" si="6"/>
        <v>22485702516.021687</v>
      </c>
      <c r="K100" s="9"/>
      <c r="L100" s="9"/>
    </row>
    <row r="101" spans="2:12" ht="15.5" x14ac:dyDescent="0.35">
      <c r="F101" s="21">
        <v>18</v>
      </c>
      <c r="G101" s="20">
        <f t="shared" si="5"/>
        <v>19640388411.160835</v>
      </c>
      <c r="H101" s="20">
        <f>43000000000*((1-0.0426)^17)*0.0426</f>
        <v>873909072.81747699</v>
      </c>
      <c r="I101" s="20">
        <f t="shared" si="6"/>
        <v>23359611588.839165</v>
      </c>
      <c r="K101" s="9"/>
      <c r="L101" s="9"/>
    </row>
    <row r="102" spans="2:12" ht="15.5" x14ac:dyDescent="0.35">
      <c r="F102" s="22">
        <v>19</v>
      </c>
      <c r="G102" s="20">
        <f t="shared" si="5"/>
        <v>18803707864.845383</v>
      </c>
      <c r="H102" s="20">
        <f>43000000000*((1-0.0426)^18)*0.0426</f>
        <v>836680546.31545234</v>
      </c>
      <c r="I102" s="20">
        <f t="shared" si="6"/>
        <v>24196292135.154617</v>
      </c>
      <c r="K102" s="9"/>
      <c r="L102" s="9"/>
    </row>
    <row r="103" spans="2:12" ht="15.5" x14ac:dyDescent="0.35">
      <c r="F103" s="21">
        <v>20</v>
      </c>
      <c r="G103" s="20">
        <f t="shared" si="5"/>
        <v>17999999999.802967</v>
      </c>
      <c r="H103" s="20">
        <f>(43000000000*((1-0.0426)^19)*0.0426)+2669910</f>
        <v>803707865.04241407</v>
      </c>
      <c r="I103" s="20">
        <f t="shared" si="6"/>
        <v>25000000000.197033</v>
      </c>
      <c r="K103" s="9"/>
      <c r="L103" s="9"/>
    </row>
    <row r="104" spans="2:12" ht="15.5" x14ac:dyDescent="0.35">
      <c r="K104" s="9"/>
      <c r="L104" s="9"/>
    </row>
    <row r="105" spans="2:12" ht="15.5" x14ac:dyDescent="0.35">
      <c r="K105" s="9"/>
      <c r="L105" s="9"/>
    </row>
    <row r="106" spans="2:12" ht="15.5" x14ac:dyDescent="0.35">
      <c r="K106" s="9"/>
      <c r="L106" s="9"/>
    </row>
    <row r="107" spans="2:12" ht="15.5" x14ac:dyDescent="0.35">
      <c r="K107" s="9"/>
      <c r="L107" s="9"/>
    </row>
    <row r="108" spans="2:12" ht="15.5" x14ac:dyDescent="0.35">
      <c r="K108" s="9"/>
      <c r="L108" s="9"/>
    </row>
    <row r="111" spans="2:12" ht="15.5" x14ac:dyDescent="0.35">
      <c r="B111" s="19" t="s">
        <v>36</v>
      </c>
      <c r="C111" s="18"/>
      <c r="D111" s="18"/>
      <c r="E111" s="18"/>
      <c r="F111" s="18"/>
      <c r="G111" s="18"/>
      <c r="H111" s="18"/>
      <c r="I111" s="9"/>
      <c r="J111" s="9"/>
      <c r="K111" s="9"/>
      <c r="L111" s="9"/>
    </row>
    <row r="112" spans="2:12" ht="15.5" x14ac:dyDescent="0.35">
      <c r="B112" s="9"/>
      <c r="C112" s="9"/>
      <c r="D112" s="9"/>
      <c r="E112" s="9"/>
      <c r="F112" s="9"/>
      <c r="G112" s="9"/>
      <c r="H112" s="9"/>
      <c r="I112" s="9"/>
      <c r="J112" s="9"/>
      <c r="K112" s="9"/>
      <c r="L112" s="9"/>
    </row>
    <row r="113" spans="2:12" ht="15.5" x14ac:dyDescent="0.35">
      <c r="B113" s="9"/>
      <c r="C113" s="9"/>
      <c r="D113" s="9"/>
      <c r="E113" s="9"/>
      <c r="F113" s="9"/>
      <c r="G113" s="9"/>
      <c r="H113" s="9"/>
      <c r="I113" s="9"/>
      <c r="J113" s="9"/>
      <c r="K113" s="9"/>
      <c r="L113" s="9"/>
    </row>
    <row r="114" spans="2:12" ht="15.5" x14ac:dyDescent="0.35">
      <c r="B114" s="9"/>
      <c r="C114" s="9"/>
      <c r="D114" s="9"/>
      <c r="E114" s="9"/>
      <c r="F114" s="9"/>
      <c r="G114" s="9"/>
      <c r="H114" s="9"/>
      <c r="I114" s="9"/>
      <c r="J114" s="9"/>
      <c r="K114" s="9"/>
      <c r="L114" s="9"/>
    </row>
    <row r="115" spans="2:12" ht="15.5" x14ac:dyDescent="0.35">
      <c r="B115" s="9"/>
      <c r="C115" s="9"/>
      <c r="D115" s="9"/>
      <c r="E115" s="9"/>
      <c r="F115" s="9"/>
      <c r="G115" s="9"/>
      <c r="H115" s="9"/>
      <c r="I115" s="9"/>
      <c r="J115" s="9"/>
      <c r="K115" s="9"/>
      <c r="L115" s="9"/>
    </row>
    <row r="116" spans="2:12" ht="15.5" x14ac:dyDescent="0.35">
      <c r="B116" s="9"/>
      <c r="C116" s="9"/>
      <c r="D116" s="9"/>
      <c r="E116" s="9"/>
      <c r="F116" s="9"/>
      <c r="G116" s="9"/>
      <c r="H116" s="9"/>
      <c r="I116" s="9"/>
      <c r="J116" s="9"/>
      <c r="K116" s="9"/>
      <c r="L116" s="9"/>
    </row>
    <row r="117" spans="2:12" ht="15.5" x14ac:dyDescent="0.35">
      <c r="B117" s="9"/>
      <c r="C117" s="9"/>
      <c r="D117" s="9"/>
      <c r="E117" s="9"/>
      <c r="F117" s="9"/>
      <c r="G117" s="9"/>
      <c r="H117" s="9"/>
      <c r="I117" s="9"/>
      <c r="J117" s="17"/>
      <c r="K117" s="9"/>
      <c r="L117" s="9"/>
    </row>
    <row r="118" spans="2:12" ht="15.5" x14ac:dyDescent="0.35">
      <c r="B118" s="9"/>
      <c r="C118" s="9"/>
      <c r="D118" s="9"/>
      <c r="E118" s="9"/>
      <c r="F118" s="9"/>
      <c r="G118" s="9"/>
      <c r="H118" s="9"/>
      <c r="I118" s="9"/>
      <c r="J118" s="9"/>
      <c r="K118" s="9"/>
      <c r="L118" s="9"/>
    </row>
    <row r="119" spans="2:12" ht="15.5" x14ac:dyDescent="0.35">
      <c r="B119" s="9"/>
      <c r="C119" s="9"/>
      <c r="D119" s="9"/>
      <c r="E119" s="9"/>
      <c r="F119" s="9"/>
      <c r="G119" s="9"/>
      <c r="H119" s="9"/>
      <c r="I119" s="9"/>
      <c r="J119" s="9"/>
      <c r="K119" s="9"/>
      <c r="L119" s="9"/>
    </row>
    <row r="120" spans="2:12" ht="15.5" x14ac:dyDescent="0.35">
      <c r="B120" s="9"/>
      <c r="C120" s="9"/>
      <c r="D120" s="9"/>
      <c r="E120" s="9"/>
      <c r="F120" s="9"/>
      <c r="G120" s="9"/>
      <c r="H120" s="9"/>
      <c r="I120" s="9"/>
      <c r="J120" s="9"/>
      <c r="K120" s="9"/>
      <c r="L120" s="9"/>
    </row>
    <row r="121" spans="2:12" ht="15.5" x14ac:dyDescent="0.35">
      <c r="B121" s="9"/>
      <c r="C121" s="9"/>
      <c r="D121" s="9"/>
      <c r="E121" s="9"/>
      <c r="F121" s="9"/>
      <c r="G121" s="9"/>
      <c r="H121" s="9"/>
      <c r="I121" s="9"/>
      <c r="J121" s="9"/>
      <c r="K121" s="9"/>
      <c r="L121" s="9"/>
    </row>
    <row r="122" spans="2:12" ht="15.5" x14ac:dyDescent="0.35">
      <c r="B122" s="9"/>
      <c r="C122" s="9"/>
      <c r="D122" s="9"/>
      <c r="E122" s="9"/>
      <c r="F122" s="9"/>
      <c r="G122" s="9"/>
      <c r="H122" s="9"/>
      <c r="I122" s="9"/>
      <c r="J122" s="9"/>
      <c r="K122" s="9"/>
      <c r="L122" s="9"/>
    </row>
    <row r="123" spans="2:12" ht="15.5" x14ac:dyDescent="0.35">
      <c r="B123" s="9"/>
      <c r="C123" s="9"/>
      <c r="D123" s="9"/>
      <c r="E123" s="9"/>
      <c r="F123" s="9"/>
      <c r="G123" s="9"/>
      <c r="H123" s="9"/>
      <c r="I123" s="9"/>
      <c r="J123" s="9"/>
      <c r="K123" s="9"/>
      <c r="L123" s="9"/>
    </row>
    <row r="124" spans="2:12" ht="15.5" x14ac:dyDescent="0.35">
      <c r="B124" s="9"/>
      <c r="C124" s="9"/>
      <c r="D124" s="9"/>
      <c r="E124" s="9"/>
      <c r="F124" s="9"/>
      <c r="G124" s="9"/>
      <c r="H124" s="9"/>
      <c r="I124" s="9"/>
      <c r="J124" s="9"/>
      <c r="K124" s="9"/>
      <c r="L124" s="9"/>
    </row>
    <row r="125" spans="2:12" ht="15.5" x14ac:dyDescent="0.35">
      <c r="B125" s="9"/>
      <c r="C125" s="9"/>
      <c r="D125" s="9"/>
      <c r="E125" s="9"/>
      <c r="F125" s="9"/>
      <c r="G125" s="9"/>
      <c r="H125" s="9"/>
      <c r="I125" s="9"/>
      <c r="J125" s="9"/>
      <c r="K125" s="9"/>
      <c r="L125" s="9"/>
    </row>
    <row r="126" spans="2:12" ht="15.5" x14ac:dyDescent="0.35">
      <c r="B126" s="9"/>
      <c r="C126" s="9"/>
      <c r="D126" s="9"/>
      <c r="E126" s="9"/>
      <c r="F126" s="9"/>
      <c r="G126" s="9"/>
      <c r="H126" s="9"/>
      <c r="I126" s="9"/>
      <c r="J126" s="9"/>
      <c r="K126" s="9"/>
      <c r="L126" s="9"/>
    </row>
    <row r="127" spans="2:12" ht="15.5" x14ac:dyDescent="0.35">
      <c r="B127" s="9"/>
      <c r="C127" s="9"/>
      <c r="D127" s="9"/>
      <c r="E127" s="9"/>
      <c r="F127" s="9"/>
      <c r="G127" s="9"/>
      <c r="H127" s="9"/>
      <c r="I127" s="9"/>
      <c r="J127" s="9"/>
      <c r="K127" s="9"/>
      <c r="L127" s="9"/>
    </row>
    <row r="128" spans="2:12" ht="15.5" x14ac:dyDescent="0.35">
      <c r="B128" s="9"/>
      <c r="C128" s="9"/>
      <c r="D128" s="9"/>
      <c r="E128" s="9"/>
      <c r="F128" s="9"/>
      <c r="G128" s="9"/>
      <c r="H128" s="9"/>
      <c r="I128" s="9"/>
      <c r="J128" s="9"/>
      <c r="K128" s="9"/>
      <c r="L128" s="9"/>
    </row>
    <row r="129" spans="2:12" ht="15.5" x14ac:dyDescent="0.35">
      <c r="B129" s="9"/>
      <c r="C129" s="9"/>
      <c r="D129" s="9"/>
      <c r="E129" s="9"/>
      <c r="F129" s="9"/>
      <c r="G129" s="9"/>
      <c r="H129" s="9"/>
      <c r="I129" s="9"/>
      <c r="J129" s="9"/>
      <c r="K129" s="9"/>
      <c r="L129" s="9"/>
    </row>
    <row r="130" spans="2:12" ht="15.5" x14ac:dyDescent="0.35">
      <c r="B130" s="9"/>
      <c r="C130" s="9"/>
      <c r="D130" s="9"/>
      <c r="E130" s="9"/>
      <c r="F130" s="9"/>
      <c r="G130" s="9"/>
      <c r="H130" s="9"/>
      <c r="I130" s="9"/>
      <c r="J130" s="9"/>
      <c r="K130" s="9"/>
      <c r="L130" s="9"/>
    </row>
    <row r="131" spans="2:12" ht="15.5" x14ac:dyDescent="0.35">
      <c r="B131" s="9"/>
      <c r="C131" s="9"/>
      <c r="D131" s="9"/>
      <c r="E131" s="9"/>
      <c r="F131" s="9"/>
      <c r="G131" s="9"/>
      <c r="H131" s="9"/>
      <c r="I131" s="9"/>
      <c r="J131" s="9"/>
      <c r="K131" s="9"/>
      <c r="L131" s="9"/>
    </row>
    <row r="132" spans="2:12" ht="15.5" x14ac:dyDescent="0.35">
      <c r="B132" s="9"/>
      <c r="C132" s="9"/>
      <c r="D132" s="9"/>
      <c r="E132" s="9"/>
      <c r="F132" s="9"/>
      <c r="G132" s="9"/>
      <c r="H132" s="9"/>
      <c r="I132" s="9"/>
      <c r="J132" s="9"/>
      <c r="K132" s="9"/>
      <c r="L132" s="9"/>
    </row>
    <row r="133" spans="2:12" ht="15.5" x14ac:dyDescent="0.35">
      <c r="B133" s="9"/>
      <c r="C133" s="9"/>
      <c r="D133" s="9"/>
      <c r="E133" s="9"/>
      <c r="F133" s="9"/>
      <c r="G133" s="9"/>
      <c r="H133" s="9"/>
      <c r="I133" s="9"/>
      <c r="J133" s="9"/>
      <c r="K133" s="9"/>
      <c r="L133" s="9"/>
    </row>
    <row r="134" spans="2:12" ht="15.5" x14ac:dyDescent="0.35">
      <c r="B134" s="9"/>
      <c r="C134" s="9"/>
      <c r="D134" s="9"/>
      <c r="E134" s="9"/>
      <c r="F134" s="9"/>
      <c r="G134" s="9"/>
      <c r="H134" s="9"/>
      <c r="I134" s="9"/>
      <c r="J134" s="9"/>
      <c r="K134" s="9"/>
      <c r="L134" s="9"/>
    </row>
    <row r="135" spans="2:12" ht="15.5" x14ac:dyDescent="0.35">
      <c r="B135" s="9"/>
      <c r="C135" s="9"/>
      <c r="D135" s="9"/>
      <c r="E135" s="9"/>
      <c r="F135" s="9"/>
      <c r="G135" s="9"/>
      <c r="H135" s="9"/>
      <c r="I135" s="9"/>
      <c r="J135" s="9"/>
      <c r="K135" s="9"/>
      <c r="L135" s="9"/>
    </row>
    <row r="136" spans="2:12" ht="15.5" x14ac:dyDescent="0.35">
      <c r="B136" s="9"/>
      <c r="C136" s="9"/>
      <c r="D136" s="9"/>
      <c r="E136" s="9"/>
      <c r="F136" s="9"/>
      <c r="G136" s="9"/>
      <c r="H136" s="9"/>
      <c r="I136" s="9"/>
      <c r="J136" s="9"/>
      <c r="K136" s="9"/>
      <c r="L136" s="9"/>
    </row>
    <row r="137" spans="2:12" ht="15.5" x14ac:dyDescent="0.35">
      <c r="B137" s="9"/>
      <c r="C137" s="9"/>
      <c r="D137" s="9"/>
      <c r="E137" s="9"/>
      <c r="F137" s="9"/>
      <c r="G137" s="9"/>
      <c r="H137" s="9"/>
      <c r="I137" s="9"/>
      <c r="J137" s="9"/>
      <c r="K137" s="9"/>
      <c r="L137" s="9"/>
    </row>
    <row r="138" spans="2:12" ht="15.5" x14ac:dyDescent="0.35">
      <c r="B138" s="9"/>
      <c r="C138" s="9"/>
      <c r="D138" s="9"/>
      <c r="E138" s="9"/>
      <c r="F138" s="9"/>
      <c r="G138" s="9"/>
      <c r="H138" s="9"/>
      <c r="I138" s="9"/>
      <c r="J138" s="9"/>
      <c r="K138" s="9"/>
      <c r="L138" s="9"/>
    </row>
    <row r="139" spans="2:12" ht="15.5" x14ac:dyDescent="0.35">
      <c r="J139" s="9"/>
      <c r="K139" s="9"/>
      <c r="L139" s="9"/>
    </row>
    <row r="140" spans="2:12" ht="15.5" x14ac:dyDescent="0.35">
      <c r="J140" s="9"/>
      <c r="K140" s="9"/>
      <c r="L140" s="9"/>
    </row>
    <row r="141" spans="2:12" ht="15.5" x14ac:dyDescent="0.35">
      <c r="B141" s="9"/>
      <c r="C141" s="9"/>
      <c r="D141" s="9"/>
      <c r="E141" s="9"/>
      <c r="F141" s="9"/>
      <c r="G141" s="9"/>
      <c r="H141" s="9"/>
      <c r="I141" s="9"/>
      <c r="J141" s="9"/>
      <c r="K141" s="9"/>
      <c r="L141" s="9"/>
    </row>
    <row r="142" spans="2:12" ht="15.5" x14ac:dyDescent="0.35">
      <c r="B142" s="9"/>
      <c r="C142" s="9"/>
      <c r="D142" s="9"/>
      <c r="E142" s="9"/>
      <c r="F142" s="9"/>
      <c r="G142" s="9"/>
      <c r="H142" s="9"/>
      <c r="I142" s="9"/>
      <c r="K142" s="9"/>
      <c r="L142" s="9"/>
    </row>
    <row r="143" spans="2:12" ht="15.5" x14ac:dyDescent="0.35">
      <c r="B143" s="9"/>
      <c r="C143" s="9"/>
      <c r="D143" s="9"/>
      <c r="E143" s="9"/>
      <c r="F143" s="9"/>
      <c r="G143" s="9"/>
      <c r="H143" s="9"/>
      <c r="I143" s="9"/>
      <c r="K143" s="9"/>
      <c r="L143" s="9"/>
    </row>
    <row r="144" spans="2:12" ht="15.5" x14ac:dyDescent="0.35">
      <c r="B144" s="9"/>
      <c r="C144" s="9"/>
      <c r="D144" s="9"/>
      <c r="E144" s="9"/>
      <c r="F144" s="9"/>
      <c r="G144" s="9"/>
      <c r="H144" s="9"/>
      <c r="I144" s="9"/>
      <c r="K144" s="9"/>
      <c r="L144" s="9"/>
    </row>
    <row r="145" spans="2:12" ht="15.5" x14ac:dyDescent="0.35">
      <c r="B145" s="9"/>
      <c r="C145" s="9"/>
      <c r="D145" s="9"/>
      <c r="E145" s="9"/>
      <c r="F145" s="9"/>
      <c r="G145" s="9"/>
      <c r="H145" s="9"/>
      <c r="I145" s="9"/>
      <c r="K145" s="9"/>
      <c r="L145" s="9"/>
    </row>
    <row r="146" spans="2:12" ht="15.5" x14ac:dyDescent="0.35">
      <c r="B146" s="9"/>
      <c r="C146" s="9"/>
      <c r="D146" s="9"/>
      <c r="E146" s="9"/>
      <c r="F146" s="9"/>
      <c r="G146" s="9"/>
      <c r="H146" s="9"/>
      <c r="I146" s="9"/>
      <c r="K146" s="9"/>
      <c r="L146" s="9"/>
    </row>
    <row r="147" spans="2:12" ht="15.5" x14ac:dyDescent="0.35">
      <c r="B147" s="9"/>
      <c r="C147" s="9"/>
      <c r="D147" s="9"/>
      <c r="E147" s="9"/>
      <c r="F147" s="9"/>
      <c r="G147" s="9"/>
      <c r="H147" s="9"/>
      <c r="I147" s="9"/>
      <c r="K147" s="9"/>
      <c r="L147" s="9"/>
    </row>
    <row r="148" spans="2:12" ht="15.5" x14ac:dyDescent="0.35">
      <c r="B148" s="9"/>
      <c r="C148" s="9"/>
      <c r="D148" s="9"/>
      <c r="E148" s="9"/>
      <c r="F148" s="9"/>
      <c r="G148" s="9"/>
      <c r="H148" s="9"/>
      <c r="I148" s="9"/>
      <c r="J148" s="9"/>
      <c r="K148" s="9"/>
      <c r="L148" s="9"/>
    </row>
    <row r="149" spans="2:12" ht="15.5" x14ac:dyDescent="0.35">
      <c r="B149" s="9"/>
      <c r="C149" s="9"/>
      <c r="D149" s="9"/>
      <c r="E149" s="9"/>
      <c r="F149" s="9"/>
      <c r="G149" s="9"/>
      <c r="H149" s="9"/>
      <c r="I149" s="9"/>
      <c r="J149" s="9"/>
      <c r="K149" s="9"/>
      <c r="L149" s="9"/>
    </row>
    <row r="150" spans="2:12" ht="15.5" x14ac:dyDescent="0.35">
      <c r="B150" s="9"/>
      <c r="C150" s="9"/>
      <c r="D150" s="9"/>
      <c r="E150" s="9"/>
      <c r="F150" s="9"/>
      <c r="G150" s="9"/>
      <c r="H150" s="9"/>
      <c r="I150" s="9"/>
      <c r="J150" s="9"/>
      <c r="K150" s="9"/>
      <c r="L150" s="9"/>
    </row>
    <row r="151" spans="2:12" ht="15.5" x14ac:dyDescent="0.35">
      <c r="B151" s="9"/>
      <c r="C151" s="9"/>
      <c r="D151" s="9"/>
      <c r="E151" s="9"/>
      <c r="F151" s="9"/>
      <c r="G151" s="9"/>
      <c r="H151" s="9"/>
      <c r="I151" s="9"/>
      <c r="J151" s="9"/>
      <c r="K151" s="9"/>
      <c r="L151" s="9"/>
    </row>
    <row r="152" spans="2:12" ht="15.5" x14ac:dyDescent="0.35">
      <c r="B152" s="9"/>
      <c r="C152" s="9"/>
      <c r="D152" s="9"/>
      <c r="E152" s="9"/>
      <c r="F152" s="9"/>
      <c r="G152" s="9"/>
      <c r="H152" s="9"/>
      <c r="I152" s="9"/>
      <c r="J152" s="9"/>
      <c r="K152" s="9"/>
      <c r="L152" s="9"/>
    </row>
    <row r="153" spans="2:12" ht="15.5" x14ac:dyDescent="0.35">
      <c r="B153" s="9"/>
      <c r="C153" s="9"/>
      <c r="D153" s="9"/>
      <c r="E153" s="9"/>
      <c r="F153" s="9"/>
      <c r="G153" s="9"/>
      <c r="H153" s="9"/>
      <c r="I153" s="9"/>
      <c r="J153" s="9"/>
      <c r="K153" s="9"/>
      <c r="L153" s="9"/>
    </row>
    <row r="154" spans="2:12" ht="15.5" x14ac:dyDescent="0.35">
      <c r="B154" s="9"/>
      <c r="C154" s="9"/>
      <c r="D154" s="9"/>
      <c r="E154" s="9"/>
      <c r="F154" s="9"/>
      <c r="G154" s="9"/>
      <c r="H154" s="9"/>
      <c r="I154" s="9"/>
      <c r="J154" s="9"/>
      <c r="K154" s="9"/>
      <c r="L154" s="9"/>
    </row>
    <row r="155" spans="2:12" ht="15.5" x14ac:dyDescent="0.35">
      <c r="B155" s="9"/>
      <c r="C155" s="9"/>
      <c r="D155" s="9"/>
      <c r="E155" s="9"/>
      <c r="F155" s="9"/>
      <c r="G155" s="9"/>
      <c r="H155" s="9"/>
      <c r="I155" s="9"/>
      <c r="J155" s="9"/>
      <c r="K155" s="9"/>
      <c r="L155" s="9"/>
    </row>
    <row r="156" spans="2:12" ht="15.5" x14ac:dyDescent="0.35">
      <c r="B156" s="9"/>
      <c r="C156" s="9"/>
      <c r="D156" s="9"/>
      <c r="E156" s="9"/>
      <c r="F156" s="9"/>
      <c r="G156" s="9"/>
      <c r="H156" s="9"/>
      <c r="I156" s="9"/>
      <c r="J156" s="9"/>
      <c r="K156" s="9"/>
      <c r="L156" s="9"/>
    </row>
    <row r="157" spans="2:12" ht="15.5" x14ac:dyDescent="0.35">
      <c r="B157" s="9"/>
      <c r="C157" s="9"/>
      <c r="D157" s="9"/>
      <c r="E157" s="9"/>
      <c r="F157" s="9"/>
      <c r="G157" s="9"/>
      <c r="H157" s="9"/>
      <c r="I157" s="9"/>
      <c r="J157" s="9"/>
      <c r="K157" s="9"/>
      <c r="L157" s="9"/>
    </row>
    <row r="158" spans="2:12" ht="15.5" x14ac:dyDescent="0.35">
      <c r="B158" s="9"/>
      <c r="C158" s="9"/>
      <c r="D158" s="9"/>
      <c r="E158" s="9"/>
      <c r="F158" s="9"/>
      <c r="G158" s="9"/>
      <c r="H158" s="9"/>
      <c r="I158" s="9"/>
      <c r="J158" s="9"/>
      <c r="K158" s="9"/>
      <c r="L158" s="9"/>
    </row>
    <row r="159" spans="2:12" ht="15.5" x14ac:dyDescent="0.35">
      <c r="B159" s="9"/>
      <c r="C159" s="9"/>
      <c r="D159" s="9"/>
      <c r="E159" s="9"/>
      <c r="F159" s="9"/>
      <c r="G159" s="9"/>
      <c r="H159" s="9"/>
      <c r="I159" s="9"/>
      <c r="J159" s="9"/>
      <c r="K159" s="9"/>
      <c r="L159" s="9"/>
    </row>
    <row r="160" spans="2:12" ht="15.5" x14ac:dyDescent="0.35">
      <c r="B160" s="9"/>
      <c r="C160" s="9"/>
      <c r="D160" s="9"/>
      <c r="E160" s="9"/>
      <c r="F160" s="9"/>
      <c r="G160" s="9"/>
      <c r="H160" s="9"/>
      <c r="I160" s="9"/>
      <c r="J160" s="9"/>
      <c r="K160" s="9"/>
      <c r="L160" s="9"/>
    </row>
    <row r="161" spans="2:12" ht="15.5" x14ac:dyDescent="0.35">
      <c r="B161" s="9"/>
      <c r="C161" s="9"/>
      <c r="D161" s="9"/>
      <c r="E161" s="9"/>
      <c r="F161" s="9"/>
      <c r="G161" s="9"/>
      <c r="H161" s="9"/>
      <c r="I161" s="9"/>
      <c r="J161" s="9"/>
      <c r="K161" s="9"/>
      <c r="L161" s="9"/>
    </row>
    <row r="162" spans="2:12" ht="15.5" x14ac:dyDescent="0.35">
      <c r="B162" s="9"/>
      <c r="C162" s="9"/>
      <c r="D162" s="9"/>
      <c r="E162" s="9"/>
      <c r="F162" s="9"/>
      <c r="G162" s="9"/>
      <c r="H162" s="9"/>
      <c r="I162" s="9"/>
      <c r="J162" s="9"/>
      <c r="K162" s="9"/>
      <c r="L162" s="9"/>
    </row>
    <row r="163" spans="2:12" ht="15.5" x14ac:dyDescent="0.35">
      <c r="B163" s="9"/>
      <c r="C163" s="9"/>
      <c r="D163" s="9"/>
      <c r="E163" s="9"/>
      <c r="F163" s="9"/>
      <c r="G163" s="9"/>
      <c r="H163" s="9"/>
      <c r="I163" s="9"/>
      <c r="J163" s="9"/>
      <c r="K163" s="9"/>
      <c r="L163" s="9"/>
    </row>
    <row r="164" spans="2:12" ht="15.5" x14ac:dyDescent="0.35">
      <c r="B164" s="9"/>
      <c r="C164" s="9"/>
      <c r="D164" s="9"/>
      <c r="E164" s="9"/>
      <c r="F164" s="9"/>
      <c r="G164" s="9"/>
      <c r="H164" s="9"/>
      <c r="I164" s="9"/>
      <c r="J164" s="9"/>
      <c r="K164" s="9"/>
      <c r="L164" s="9"/>
    </row>
    <row r="165" spans="2:12" ht="15.5" x14ac:dyDescent="0.35">
      <c r="B165" s="9"/>
      <c r="C165" s="9"/>
      <c r="D165" s="9"/>
      <c r="E165" s="9"/>
      <c r="F165" s="9"/>
      <c r="G165" s="9"/>
      <c r="H165" s="9"/>
      <c r="I165" s="9"/>
      <c r="J165" s="9"/>
      <c r="K165" s="9"/>
      <c r="L165" s="9"/>
    </row>
    <row r="166" spans="2:12" ht="15.5" x14ac:dyDescent="0.35">
      <c r="J166" s="9"/>
      <c r="K166" s="9"/>
      <c r="L166" s="9"/>
    </row>
    <row r="167" spans="2:12" ht="15.5" x14ac:dyDescent="0.35">
      <c r="J167" s="9"/>
      <c r="K167" s="9"/>
      <c r="L167" s="9"/>
    </row>
    <row r="168" spans="2:12" ht="15.5" x14ac:dyDescent="0.35">
      <c r="J168" s="9"/>
      <c r="K168" s="9"/>
      <c r="L168" s="9"/>
    </row>
    <row r="169" spans="2:12" ht="15.5" x14ac:dyDescent="0.35">
      <c r="J169" s="9"/>
      <c r="K169" s="9"/>
      <c r="L169" s="9"/>
    </row>
    <row r="170" spans="2:12" ht="15.5" x14ac:dyDescent="0.35">
      <c r="J170" s="9"/>
      <c r="K170" s="9"/>
      <c r="L170" s="9"/>
    </row>
    <row r="171" spans="2:12" ht="15.5" x14ac:dyDescent="0.35">
      <c r="J171" s="9"/>
      <c r="K171" s="9"/>
      <c r="L171" s="9"/>
    </row>
    <row r="172" spans="2:12" ht="15.5" x14ac:dyDescent="0.35">
      <c r="J172" s="9"/>
      <c r="K172" s="9"/>
      <c r="L172" s="9"/>
    </row>
    <row r="173" spans="2:12" ht="15.5" x14ac:dyDescent="0.35">
      <c r="B173" s="9"/>
      <c r="C173" s="9"/>
      <c r="D173" s="9"/>
      <c r="E173" s="9"/>
      <c r="F173" s="9"/>
      <c r="G173" s="9"/>
      <c r="H173" s="9"/>
      <c r="I173" s="9"/>
      <c r="J173" s="9"/>
      <c r="K173" s="9"/>
      <c r="L173" s="9"/>
    </row>
    <row r="174" spans="2:12" ht="15.5" x14ac:dyDescent="0.35">
      <c r="B174" s="9"/>
      <c r="C174" s="9"/>
      <c r="D174" s="9"/>
      <c r="E174" s="9"/>
      <c r="F174" s="9"/>
      <c r="G174" s="9"/>
      <c r="H174" s="9"/>
      <c r="I174" s="9"/>
      <c r="J174" s="9"/>
      <c r="K174" s="9"/>
      <c r="L174" s="9"/>
    </row>
    <row r="175" spans="2:12" ht="15.5" x14ac:dyDescent="0.35">
      <c r="B175" s="9"/>
      <c r="C175" s="9"/>
      <c r="D175" s="9"/>
      <c r="E175" s="9"/>
      <c r="F175" s="9"/>
      <c r="G175" s="9"/>
      <c r="H175" s="9"/>
      <c r="I175" s="9"/>
      <c r="J175" s="9"/>
      <c r="K175" s="9"/>
      <c r="L175" s="9"/>
    </row>
    <row r="176" spans="2:12" ht="15.5" x14ac:dyDescent="0.35">
      <c r="B176" s="9"/>
      <c r="C176" s="9"/>
      <c r="D176" s="9"/>
      <c r="E176" s="9"/>
      <c r="F176" s="9"/>
      <c r="G176" s="9"/>
      <c r="H176" s="9"/>
      <c r="I176" s="9"/>
      <c r="J176" s="9"/>
      <c r="K176" s="9"/>
      <c r="L176" s="9"/>
    </row>
    <row r="177" spans="2:12" ht="15.5" x14ac:dyDescent="0.35">
      <c r="B177" s="9"/>
      <c r="C177" s="9"/>
      <c r="D177" s="9"/>
      <c r="E177" s="9"/>
      <c r="F177" s="9"/>
      <c r="G177" s="9"/>
      <c r="H177" s="9"/>
      <c r="I177" s="9"/>
      <c r="J177" s="9"/>
      <c r="K177" s="9"/>
      <c r="L177" s="9"/>
    </row>
    <row r="178" spans="2:12" ht="15.5" x14ac:dyDescent="0.35">
      <c r="B178" s="9"/>
      <c r="C178" s="9"/>
      <c r="D178" s="9"/>
      <c r="E178" s="9"/>
      <c r="F178" s="9"/>
      <c r="G178" s="9"/>
      <c r="H178" s="9"/>
      <c r="I178" s="9"/>
      <c r="J178" s="9"/>
      <c r="K178" s="9"/>
      <c r="L178" s="9"/>
    </row>
    <row r="179" spans="2:12" ht="15.5" x14ac:dyDescent="0.35">
      <c r="B179" s="9"/>
      <c r="C179" s="9"/>
      <c r="D179" s="9"/>
      <c r="E179" s="9"/>
      <c r="F179" s="9"/>
      <c r="G179" s="9"/>
      <c r="H179" s="9"/>
      <c r="I179" s="9"/>
      <c r="J179" s="9"/>
      <c r="K179" s="9"/>
      <c r="L179" s="9"/>
    </row>
    <row r="180" spans="2:12" ht="15.5" x14ac:dyDescent="0.35">
      <c r="B180" s="9"/>
      <c r="C180" s="9"/>
      <c r="D180" s="9"/>
      <c r="E180" s="9"/>
      <c r="F180" s="9"/>
      <c r="G180" s="9"/>
      <c r="H180" s="9"/>
      <c r="I180" s="9"/>
      <c r="J180" s="9"/>
      <c r="K180" s="9"/>
      <c r="L180" s="9"/>
    </row>
    <row r="181" spans="2:12" ht="15.5" x14ac:dyDescent="0.35">
      <c r="B181" s="9"/>
      <c r="C181" s="9"/>
      <c r="D181" s="9"/>
      <c r="E181" s="9"/>
      <c r="F181" s="9"/>
      <c r="G181" s="9"/>
      <c r="H181" s="9"/>
      <c r="I181" s="9"/>
      <c r="J181" s="9"/>
      <c r="K181" s="9"/>
      <c r="L181" s="9"/>
    </row>
    <row r="182" spans="2:12" ht="15.5" x14ac:dyDescent="0.35">
      <c r="B182" s="9"/>
      <c r="C182" s="9"/>
      <c r="D182" s="9"/>
      <c r="E182" s="9"/>
      <c r="F182" s="9"/>
      <c r="G182" s="9"/>
      <c r="H182" s="9"/>
      <c r="I182" s="9"/>
      <c r="J182" s="9"/>
      <c r="K182" s="9"/>
      <c r="L182" s="9"/>
    </row>
    <row r="183" spans="2:12" ht="15.5" x14ac:dyDescent="0.35">
      <c r="B183" s="9"/>
      <c r="C183" s="9"/>
      <c r="D183" s="9"/>
      <c r="E183" s="9"/>
      <c r="F183" s="9"/>
      <c r="G183" s="9"/>
      <c r="H183" s="9"/>
      <c r="I183" s="9"/>
      <c r="J183" s="9"/>
      <c r="K183" s="9"/>
      <c r="L183" s="9"/>
    </row>
    <row r="184" spans="2:12" ht="15.5" x14ac:dyDescent="0.35">
      <c r="B184" s="9"/>
      <c r="C184" s="9"/>
      <c r="D184" s="9"/>
      <c r="E184" s="9"/>
      <c r="F184" s="9"/>
      <c r="G184" s="9"/>
      <c r="H184" s="9"/>
      <c r="I184" s="9"/>
      <c r="J184" s="9"/>
      <c r="K184" s="9"/>
      <c r="L184" s="9"/>
    </row>
    <row r="185" spans="2:12" ht="15.5" x14ac:dyDescent="0.35">
      <c r="B185" s="9"/>
      <c r="C185" s="9"/>
      <c r="D185" s="9"/>
      <c r="E185" s="9"/>
      <c r="F185" s="9"/>
      <c r="G185" s="9"/>
      <c r="H185" s="9"/>
      <c r="I185" s="9"/>
      <c r="J185" s="9"/>
      <c r="K185" s="9"/>
      <c r="L185" s="9"/>
    </row>
    <row r="186" spans="2:12" ht="15.5" x14ac:dyDescent="0.35">
      <c r="B186" s="9"/>
      <c r="C186" s="9"/>
      <c r="D186" s="9"/>
      <c r="E186" s="9"/>
      <c r="F186" s="9"/>
      <c r="G186" s="9"/>
      <c r="H186" s="9"/>
      <c r="I186" s="9"/>
      <c r="J186" s="9"/>
      <c r="K186" s="9"/>
      <c r="L186" s="9"/>
    </row>
    <row r="187" spans="2:12" ht="15.5" x14ac:dyDescent="0.35">
      <c r="B187" s="9"/>
      <c r="C187" s="9"/>
      <c r="D187" s="9"/>
      <c r="E187" s="9"/>
      <c r="F187" s="9"/>
      <c r="G187" s="9"/>
      <c r="H187" s="9"/>
      <c r="I187" s="9"/>
      <c r="J187" s="9"/>
      <c r="K187" s="9"/>
      <c r="L187" s="9"/>
    </row>
    <row r="188" spans="2:12" ht="15.5" x14ac:dyDescent="0.35">
      <c r="B188" s="9"/>
      <c r="C188" s="9"/>
      <c r="D188" s="9"/>
      <c r="E188" s="9"/>
      <c r="F188" s="9"/>
      <c r="G188" s="9"/>
      <c r="H188" s="9"/>
      <c r="I188" s="9"/>
      <c r="J188" s="9"/>
      <c r="K188" s="9"/>
      <c r="L188" s="9"/>
    </row>
    <row r="189" spans="2:12" ht="15.5" x14ac:dyDescent="0.35">
      <c r="B189" s="9"/>
      <c r="C189" s="9"/>
      <c r="D189" s="9"/>
      <c r="E189" s="9"/>
      <c r="F189" s="9"/>
      <c r="G189" s="9"/>
      <c r="H189" s="9"/>
      <c r="I189" s="9"/>
      <c r="J189" s="9"/>
      <c r="K189" s="9"/>
      <c r="L189" s="9"/>
    </row>
    <row r="190" spans="2:12" ht="15.5" x14ac:dyDescent="0.35">
      <c r="B190" s="9"/>
      <c r="C190" s="9"/>
      <c r="D190" s="9"/>
      <c r="E190" s="9"/>
      <c r="F190" s="9"/>
      <c r="G190" s="9"/>
      <c r="H190" s="9"/>
      <c r="I190" s="9"/>
      <c r="J190" s="9"/>
      <c r="K190" s="9"/>
      <c r="L190" s="9"/>
    </row>
    <row r="191" spans="2:12" ht="15.5" x14ac:dyDescent="0.35">
      <c r="B191" s="9"/>
      <c r="C191" s="9"/>
      <c r="D191" s="9"/>
      <c r="E191" s="9"/>
      <c r="F191" s="9"/>
      <c r="G191" s="9"/>
      <c r="H191" s="9"/>
      <c r="I191" s="9"/>
      <c r="J191" s="9"/>
      <c r="K191" s="9"/>
      <c r="L191" s="9"/>
    </row>
    <row r="192" spans="2:12" ht="15.5" x14ac:dyDescent="0.35">
      <c r="B192" s="9"/>
      <c r="C192" s="9"/>
      <c r="D192" s="9"/>
      <c r="E192" s="9"/>
      <c r="F192" s="9"/>
      <c r="G192" s="9"/>
      <c r="H192" s="9"/>
      <c r="I192" s="9"/>
      <c r="J192" s="9"/>
      <c r="K192" s="9"/>
      <c r="L192" s="9"/>
    </row>
    <row r="193" spans="2:12" ht="15.5" x14ac:dyDescent="0.35">
      <c r="B193" s="9"/>
      <c r="C193" s="9"/>
      <c r="D193" s="9"/>
      <c r="E193" s="9"/>
      <c r="F193" s="9"/>
      <c r="G193" s="9"/>
      <c r="H193" s="9"/>
      <c r="I193" s="9"/>
      <c r="J193" s="9"/>
      <c r="K193" s="9"/>
      <c r="L193" s="9"/>
    </row>
    <row r="194" spans="2:12" ht="15.5" x14ac:dyDescent="0.35">
      <c r="B194" s="9"/>
      <c r="C194" s="9"/>
      <c r="D194" s="9"/>
      <c r="E194" s="9"/>
      <c r="F194" s="9"/>
      <c r="G194" s="9"/>
      <c r="H194" s="9"/>
      <c r="I194" s="9"/>
      <c r="J194" s="9"/>
      <c r="K194" s="9"/>
      <c r="L194" s="9"/>
    </row>
    <row r="195" spans="2:12" ht="15.5" x14ac:dyDescent="0.35">
      <c r="B195" s="9"/>
      <c r="C195" s="9"/>
      <c r="D195" s="9"/>
      <c r="E195" s="9"/>
      <c r="F195" s="9"/>
      <c r="G195" s="9"/>
      <c r="H195" s="9"/>
      <c r="I195" s="9"/>
      <c r="J195" s="9"/>
      <c r="K195" s="9"/>
      <c r="L195" s="9"/>
    </row>
    <row r="196" spans="2:12" ht="15.5" x14ac:dyDescent="0.35">
      <c r="B196" s="9"/>
      <c r="C196" s="9"/>
      <c r="D196" s="9"/>
      <c r="E196" s="9"/>
      <c r="F196" s="9"/>
      <c r="G196" s="9"/>
      <c r="H196" s="9"/>
      <c r="I196" s="9"/>
      <c r="J196" s="9"/>
      <c r="K196" s="9"/>
      <c r="L196" s="9"/>
    </row>
    <row r="197" spans="2:12" ht="15.5" x14ac:dyDescent="0.35">
      <c r="B197" s="9"/>
      <c r="C197" s="9"/>
      <c r="D197" s="9"/>
      <c r="E197" s="9"/>
      <c r="F197" s="9"/>
      <c r="G197" s="9"/>
      <c r="H197" s="9"/>
      <c r="I197" s="9"/>
      <c r="J197" s="9"/>
      <c r="K197" s="9"/>
      <c r="L197" s="9"/>
    </row>
    <row r="198" spans="2:12" ht="15.5" x14ac:dyDescent="0.35">
      <c r="B198" s="9"/>
      <c r="C198" s="9"/>
      <c r="D198" s="9"/>
      <c r="E198" s="9"/>
      <c r="F198" s="9"/>
      <c r="G198" s="9"/>
      <c r="H198" s="9"/>
      <c r="I198" s="9"/>
      <c r="J198" s="9"/>
      <c r="K198" s="9"/>
      <c r="L198" s="9"/>
    </row>
    <row r="199" spans="2:12" ht="15.5" x14ac:dyDescent="0.35">
      <c r="B199" s="9"/>
      <c r="C199" s="9"/>
      <c r="D199" s="9"/>
      <c r="E199" s="9"/>
      <c r="F199" s="9"/>
      <c r="G199" s="9"/>
      <c r="H199" s="9"/>
      <c r="I199" s="9"/>
      <c r="J199" s="9"/>
      <c r="K199" s="9"/>
      <c r="L199" s="9"/>
    </row>
    <row r="200" spans="2:12" ht="15.5" x14ac:dyDescent="0.35">
      <c r="B200" s="9"/>
      <c r="C200" s="9"/>
      <c r="D200" s="9"/>
      <c r="E200" s="9"/>
      <c r="F200" s="9"/>
      <c r="G200" s="9"/>
      <c r="H200" s="9"/>
      <c r="I200" s="9"/>
      <c r="J200" s="9"/>
      <c r="K200" s="9"/>
      <c r="L200" s="9"/>
    </row>
    <row r="201" spans="2:12" ht="15.5" x14ac:dyDescent="0.35">
      <c r="B201" s="9"/>
      <c r="C201" s="9"/>
      <c r="D201" s="9"/>
      <c r="E201" s="9"/>
      <c r="F201" s="9"/>
      <c r="G201" s="9"/>
      <c r="H201" s="9"/>
      <c r="I201" s="9"/>
      <c r="J201" s="9"/>
      <c r="K201" s="9"/>
      <c r="L201" s="9"/>
    </row>
    <row r="202" spans="2:12" ht="15.5" x14ac:dyDescent="0.35">
      <c r="B202" s="9"/>
      <c r="C202" s="9"/>
      <c r="D202" s="9"/>
      <c r="E202" s="9"/>
      <c r="F202" s="9"/>
      <c r="G202" s="9"/>
      <c r="H202" s="9"/>
      <c r="I202" s="9"/>
      <c r="J202" s="9"/>
      <c r="K202" s="9"/>
      <c r="L202" s="9"/>
    </row>
    <row r="203" spans="2:12" ht="15.5" x14ac:dyDescent="0.35">
      <c r="B203" s="9"/>
      <c r="C203" s="9"/>
      <c r="D203" s="9"/>
      <c r="E203" s="9"/>
      <c r="F203" s="9"/>
      <c r="G203" s="9"/>
      <c r="H203" s="9"/>
      <c r="I203" s="9"/>
      <c r="J203" s="9"/>
      <c r="K203" s="9"/>
      <c r="L203" s="9"/>
    </row>
    <row r="204" spans="2:12" ht="15.5" x14ac:dyDescent="0.35">
      <c r="B204" s="9"/>
      <c r="C204" s="9"/>
      <c r="D204" s="9"/>
      <c r="E204" s="9"/>
      <c r="F204" s="9"/>
      <c r="G204" s="9"/>
      <c r="H204" s="9"/>
      <c r="I204" s="9"/>
      <c r="J204" s="9"/>
      <c r="K204" s="9"/>
      <c r="L204" s="9"/>
    </row>
    <row r="205" spans="2:12" ht="15.5" x14ac:dyDescent="0.35">
      <c r="B205" s="9"/>
      <c r="C205" s="9"/>
      <c r="D205" s="9"/>
      <c r="E205" s="9"/>
      <c r="F205" s="9"/>
      <c r="G205" s="9"/>
      <c r="H205" s="9"/>
      <c r="I205" s="9"/>
      <c r="J205" s="9"/>
      <c r="K205" s="9"/>
      <c r="L205" s="9"/>
    </row>
    <row r="206" spans="2:12" ht="15.5" x14ac:dyDescent="0.35">
      <c r="B206" s="9"/>
      <c r="C206" s="9"/>
      <c r="D206" s="9"/>
      <c r="E206" s="9"/>
      <c r="F206" s="9"/>
      <c r="G206" s="9"/>
      <c r="H206" s="9"/>
      <c r="I206" s="9"/>
      <c r="J206" s="9"/>
      <c r="K206" s="9"/>
      <c r="L206" s="9"/>
    </row>
    <row r="207" spans="2:12" ht="15.5" x14ac:dyDescent="0.35">
      <c r="B207" s="9"/>
      <c r="C207" s="9"/>
      <c r="D207" s="9"/>
      <c r="E207" s="9"/>
      <c r="F207" s="9"/>
      <c r="G207" s="9"/>
      <c r="H207" s="9"/>
      <c r="I207" s="9"/>
      <c r="J207" s="9"/>
      <c r="K207" s="9"/>
      <c r="L207" s="9"/>
    </row>
    <row r="208" spans="2:12" ht="15.5" x14ac:dyDescent="0.35">
      <c r="B208" s="9"/>
      <c r="C208" s="9"/>
      <c r="D208" s="9"/>
      <c r="E208" s="9"/>
      <c r="F208" s="9"/>
      <c r="G208" s="9"/>
      <c r="H208" s="9"/>
      <c r="I208" s="9"/>
      <c r="J208" s="9"/>
      <c r="K208" s="9"/>
      <c r="L208" s="9"/>
    </row>
    <row r="209" spans="2:12" ht="15.5" x14ac:dyDescent="0.35">
      <c r="B209" s="9"/>
      <c r="C209" s="9"/>
      <c r="D209" s="9"/>
      <c r="E209" s="9"/>
      <c r="F209" s="9"/>
      <c r="G209" s="9"/>
      <c r="H209" s="9"/>
      <c r="I209" s="9"/>
      <c r="J209" s="9"/>
      <c r="K209" s="9"/>
      <c r="L209" s="9"/>
    </row>
    <row r="210" spans="2:12" ht="15.5" x14ac:dyDescent="0.35">
      <c r="B210" s="9"/>
      <c r="C210" s="9"/>
      <c r="D210" s="9"/>
      <c r="E210" s="9"/>
      <c r="F210" s="9"/>
      <c r="G210" s="9"/>
      <c r="H210" s="9"/>
      <c r="I210" s="9"/>
      <c r="J210" s="9"/>
      <c r="K210" s="9"/>
      <c r="L210" s="9"/>
    </row>
    <row r="211" spans="2:12" ht="15.5" x14ac:dyDescent="0.35">
      <c r="B211" s="9"/>
      <c r="C211" s="9"/>
      <c r="D211" s="9"/>
      <c r="E211" s="9"/>
      <c r="F211" s="9"/>
      <c r="G211" s="9"/>
      <c r="H211" s="9"/>
      <c r="I211" s="9"/>
      <c r="J211" s="9"/>
      <c r="K211" s="9"/>
      <c r="L211" s="9"/>
    </row>
    <row r="212" spans="2:12" ht="15.5" x14ac:dyDescent="0.35">
      <c r="B212" s="9"/>
      <c r="C212" s="9"/>
      <c r="D212" s="9"/>
      <c r="E212" s="9"/>
      <c r="F212" s="9"/>
      <c r="G212" s="9"/>
      <c r="H212" s="9"/>
      <c r="I212" s="9"/>
      <c r="J212" s="9"/>
      <c r="K212" s="9"/>
      <c r="L212" s="9"/>
    </row>
    <row r="213" spans="2:12" ht="15.5" x14ac:dyDescent="0.35">
      <c r="B213" s="9"/>
      <c r="C213" s="9"/>
      <c r="D213" s="9"/>
      <c r="E213" s="9"/>
      <c r="F213" s="9"/>
      <c r="G213" s="9"/>
      <c r="H213" s="9"/>
      <c r="I213" s="9"/>
      <c r="J213" s="9"/>
      <c r="K213" s="9"/>
      <c r="L213" s="9"/>
    </row>
    <row r="214" spans="2:12" ht="15.5" x14ac:dyDescent="0.35">
      <c r="B214" s="9"/>
      <c r="C214" s="9"/>
      <c r="D214" s="9"/>
      <c r="E214" s="9"/>
      <c r="F214" s="9"/>
      <c r="G214" s="9"/>
      <c r="H214" s="9"/>
      <c r="I214" s="9"/>
      <c r="J214" s="9"/>
      <c r="K214" s="9"/>
      <c r="L214" s="9"/>
    </row>
    <row r="215" spans="2:12" ht="15.5" x14ac:dyDescent="0.35">
      <c r="B215" s="9"/>
      <c r="C215" s="9"/>
      <c r="D215" s="9"/>
      <c r="E215" s="9"/>
      <c r="F215" s="9"/>
      <c r="G215" s="9"/>
      <c r="H215" s="9"/>
      <c r="I215" s="9"/>
      <c r="J215" s="9"/>
      <c r="K215" s="9"/>
      <c r="L215" s="9"/>
    </row>
    <row r="216" spans="2:12" ht="15.5" x14ac:dyDescent="0.35">
      <c r="B216" s="9"/>
      <c r="C216" s="9"/>
      <c r="D216" s="9"/>
      <c r="E216" s="9"/>
      <c r="F216" s="9"/>
      <c r="G216" s="9"/>
      <c r="H216" s="9"/>
      <c r="I216" s="9"/>
      <c r="J216" s="9"/>
      <c r="K216" s="9"/>
      <c r="L216" s="9"/>
    </row>
    <row r="217" spans="2:12" ht="15.5" x14ac:dyDescent="0.35">
      <c r="B217" s="9"/>
      <c r="C217" s="9"/>
      <c r="D217" s="9"/>
      <c r="E217" s="9"/>
      <c r="F217" s="9"/>
      <c r="G217" s="9"/>
      <c r="H217" s="9"/>
      <c r="I217" s="9"/>
      <c r="J217" s="9"/>
      <c r="K217" s="9"/>
      <c r="L217" s="9"/>
    </row>
    <row r="218" spans="2:12" ht="15.5" x14ac:dyDescent="0.35">
      <c r="B218" s="9"/>
      <c r="C218" s="9"/>
      <c r="D218" s="9"/>
      <c r="E218" s="9"/>
      <c r="F218" s="9"/>
      <c r="G218" s="9"/>
      <c r="H218" s="9"/>
      <c r="I218" s="9"/>
      <c r="J218" s="9"/>
      <c r="K218" s="9"/>
      <c r="L218" s="9"/>
    </row>
    <row r="219" spans="2:12" ht="15.5" x14ac:dyDescent="0.35">
      <c r="B219" s="9"/>
      <c r="C219" s="9"/>
      <c r="D219" s="9"/>
      <c r="E219" s="9"/>
      <c r="F219" s="9"/>
      <c r="G219" s="9"/>
      <c r="H219" s="9"/>
      <c r="I219" s="9"/>
      <c r="J219" s="9"/>
      <c r="K219" s="9"/>
      <c r="L219" s="9"/>
    </row>
    <row r="220" spans="2:12" ht="15.5" x14ac:dyDescent="0.35">
      <c r="B220" s="9"/>
      <c r="C220" s="9"/>
      <c r="D220" s="9"/>
      <c r="E220" s="9"/>
      <c r="F220" s="9"/>
      <c r="G220" s="9"/>
      <c r="H220" s="9"/>
      <c r="I220" s="9"/>
      <c r="J220" s="9"/>
      <c r="K220" s="9"/>
      <c r="L220" s="9"/>
    </row>
    <row r="221" spans="2:12" ht="15.5" x14ac:dyDescent="0.35">
      <c r="B221" s="9"/>
      <c r="C221" s="9"/>
      <c r="D221" s="9"/>
      <c r="E221" s="9"/>
      <c r="F221" s="9"/>
      <c r="G221" s="9"/>
      <c r="H221" s="9"/>
      <c r="I221" s="9"/>
      <c r="J221" s="9"/>
      <c r="K221" s="9"/>
      <c r="L221" s="9"/>
    </row>
    <row r="222" spans="2:12" ht="15.5" x14ac:dyDescent="0.35">
      <c r="B222" s="9"/>
      <c r="C222" s="9"/>
      <c r="D222" s="9"/>
      <c r="E222" s="9"/>
      <c r="F222" s="9"/>
      <c r="G222" s="9"/>
      <c r="H222" s="9"/>
      <c r="I222" s="9"/>
      <c r="J222" s="9"/>
      <c r="K222" s="9"/>
      <c r="L222" s="9"/>
    </row>
    <row r="223" spans="2:12" ht="15.5" x14ac:dyDescent="0.35">
      <c r="B223" s="9"/>
      <c r="C223" s="9"/>
      <c r="D223" s="9"/>
      <c r="E223" s="9"/>
      <c r="F223" s="9"/>
      <c r="G223" s="9"/>
      <c r="H223" s="9"/>
      <c r="I223" s="9"/>
      <c r="J223" s="9"/>
      <c r="K223" s="9"/>
      <c r="L223" s="9"/>
    </row>
    <row r="224" spans="2:12" ht="15.5" x14ac:dyDescent="0.35">
      <c r="B224" s="9"/>
      <c r="C224" s="9"/>
      <c r="D224" s="9"/>
      <c r="E224" s="9"/>
      <c r="F224" s="9"/>
      <c r="G224" s="9"/>
      <c r="H224" s="9"/>
      <c r="I224" s="9"/>
      <c r="J224" s="9"/>
      <c r="K224" s="9"/>
      <c r="L224" s="9"/>
    </row>
    <row r="225" spans="2:12" ht="15.5" x14ac:dyDescent="0.35">
      <c r="B225" s="9"/>
      <c r="C225" s="9"/>
      <c r="D225" s="9"/>
      <c r="E225" s="9"/>
      <c r="F225" s="9"/>
      <c r="G225" s="9"/>
      <c r="H225" s="9"/>
      <c r="I225" s="9"/>
      <c r="J225" s="9"/>
      <c r="K225" s="9"/>
      <c r="L225" s="9"/>
    </row>
    <row r="226" spans="2:12" ht="15.5" x14ac:dyDescent="0.35">
      <c r="B226" s="9"/>
      <c r="C226" s="9"/>
      <c r="D226" s="9"/>
      <c r="E226" s="9"/>
      <c r="F226" s="9"/>
      <c r="G226" s="9"/>
      <c r="H226" s="9"/>
      <c r="I226" s="9"/>
      <c r="J226" s="9"/>
      <c r="K226" s="9"/>
      <c r="L226" s="9"/>
    </row>
    <row r="227" spans="2:12" ht="15.5" x14ac:dyDescent="0.35">
      <c r="B227" s="9"/>
      <c r="C227" s="9"/>
      <c r="D227" s="9"/>
      <c r="E227" s="9"/>
      <c r="F227" s="9"/>
      <c r="G227" s="9"/>
      <c r="H227" s="9"/>
      <c r="I227" s="9"/>
      <c r="J227" s="9"/>
      <c r="K227" s="9"/>
      <c r="L227" s="9"/>
    </row>
    <row r="228" spans="2:12" ht="15.5" x14ac:dyDescent="0.35">
      <c r="B228" s="9"/>
      <c r="C228" s="9"/>
      <c r="D228" s="9"/>
      <c r="E228" s="9"/>
      <c r="F228" s="9"/>
      <c r="G228" s="9"/>
      <c r="H228" s="9"/>
      <c r="I228" s="9"/>
      <c r="J228" s="9"/>
      <c r="K228" s="9"/>
      <c r="L228" s="9"/>
    </row>
    <row r="229" spans="2:12" ht="15.5" x14ac:dyDescent="0.35">
      <c r="B229" s="9"/>
      <c r="C229" s="9"/>
      <c r="D229" s="9"/>
      <c r="E229" s="9"/>
      <c r="F229" s="9"/>
      <c r="G229" s="9"/>
      <c r="H229" s="9"/>
      <c r="I229" s="9"/>
      <c r="J229" s="9"/>
      <c r="K229" s="9"/>
      <c r="L229" s="9"/>
    </row>
    <row r="230" spans="2:12" ht="15.5" x14ac:dyDescent="0.35">
      <c r="B230" s="9"/>
      <c r="C230" s="9"/>
      <c r="D230" s="9"/>
      <c r="E230" s="9"/>
      <c r="F230" s="9"/>
      <c r="G230" s="9"/>
      <c r="H230" s="9"/>
      <c r="I230" s="9"/>
      <c r="J230" s="9"/>
      <c r="K230" s="9"/>
      <c r="L230" s="9"/>
    </row>
    <row r="231" spans="2:12" ht="15.5" x14ac:dyDescent="0.35">
      <c r="B231" s="9"/>
      <c r="C231" s="9"/>
      <c r="D231" s="9"/>
      <c r="E231" s="9"/>
      <c r="F231" s="9"/>
      <c r="G231" s="9"/>
      <c r="H231" s="9"/>
      <c r="I231" s="9"/>
      <c r="J231" s="9"/>
      <c r="K231" s="9"/>
      <c r="L231" s="9"/>
    </row>
    <row r="232" spans="2:12" ht="15.5" x14ac:dyDescent="0.35">
      <c r="B232" s="9"/>
      <c r="C232" s="9"/>
      <c r="D232" s="9"/>
      <c r="E232" s="9"/>
      <c r="F232" s="9"/>
      <c r="G232" s="9"/>
      <c r="H232" s="9"/>
      <c r="I232" s="9"/>
      <c r="J232" s="9"/>
      <c r="K232" s="9"/>
      <c r="L232" s="9"/>
    </row>
    <row r="233" spans="2:12" ht="15.5" x14ac:dyDescent="0.35">
      <c r="B233" s="9"/>
      <c r="C233" s="9"/>
      <c r="D233" s="9"/>
      <c r="E233" s="9"/>
      <c r="F233" s="9"/>
      <c r="G233" s="9"/>
      <c r="H233" s="9"/>
      <c r="I233" s="9"/>
      <c r="J233" s="9"/>
      <c r="K233" s="9"/>
      <c r="L233" s="9"/>
    </row>
    <row r="234" spans="2:12" ht="15.5" x14ac:dyDescent="0.35">
      <c r="B234" s="9"/>
      <c r="C234" s="9"/>
      <c r="D234" s="9"/>
      <c r="E234" s="9"/>
      <c r="F234" s="9"/>
      <c r="G234" s="9"/>
      <c r="H234" s="9"/>
      <c r="I234" s="9"/>
      <c r="J234" s="9"/>
      <c r="K234" s="9"/>
      <c r="L234" s="9"/>
    </row>
    <row r="235" spans="2:12" ht="15.5" x14ac:dyDescent="0.35">
      <c r="B235" s="9"/>
      <c r="C235" s="9"/>
      <c r="D235" s="9"/>
      <c r="E235" s="9"/>
      <c r="F235" s="9"/>
      <c r="G235" s="9"/>
      <c r="H235" s="9"/>
      <c r="I235" s="9"/>
      <c r="J235" s="9"/>
      <c r="K235" s="9"/>
      <c r="L235" s="9"/>
    </row>
    <row r="236" spans="2:12" ht="15.5" x14ac:dyDescent="0.35">
      <c r="B236" s="9"/>
      <c r="C236" s="9"/>
      <c r="D236" s="9"/>
      <c r="E236" s="9"/>
      <c r="F236" s="9"/>
      <c r="G236" s="9"/>
      <c r="H236" s="9"/>
      <c r="I236" s="9"/>
      <c r="J236" s="9"/>
      <c r="K236" s="9"/>
      <c r="L236" s="9"/>
    </row>
    <row r="237" spans="2:12" ht="15.5" x14ac:dyDescent="0.35">
      <c r="B237" s="9"/>
      <c r="C237" s="9"/>
      <c r="D237" s="9"/>
      <c r="E237" s="9"/>
      <c r="F237" s="9"/>
      <c r="G237" s="9"/>
      <c r="H237" s="9"/>
      <c r="I237" s="9"/>
      <c r="J237" s="9"/>
      <c r="K237" s="9"/>
      <c r="L237" s="9"/>
    </row>
    <row r="238" spans="2:12" ht="15.5" x14ac:dyDescent="0.35">
      <c r="B238" s="9"/>
      <c r="C238" s="9"/>
      <c r="D238" s="9"/>
      <c r="E238" s="9"/>
      <c r="F238" s="9"/>
      <c r="G238" s="9"/>
      <c r="H238" s="9"/>
      <c r="I238" s="9"/>
      <c r="J238" s="9"/>
      <c r="K238" s="9"/>
      <c r="L238" s="9"/>
    </row>
    <row r="239" spans="2:12" ht="15.5" x14ac:dyDescent="0.35">
      <c r="B239" s="9"/>
      <c r="C239" s="9"/>
      <c r="D239" s="9"/>
      <c r="E239" s="9"/>
      <c r="F239" s="9"/>
      <c r="G239" s="9"/>
      <c r="H239" s="9"/>
      <c r="I239" s="9"/>
      <c r="J239" s="9"/>
      <c r="K239" s="9"/>
      <c r="L239" s="9"/>
    </row>
    <row r="240" spans="2:12" ht="15.5" x14ac:dyDescent="0.35">
      <c r="B240" s="9"/>
      <c r="C240" s="9"/>
      <c r="D240" s="9"/>
      <c r="E240" s="9"/>
      <c r="F240" s="9"/>
      <c r="G240" s="9"/>
      <c r="H240" s="9"/>
      <c r="I240" s="9"/>
      <c r="J240" s="9"/>
      <c r="K240" s="9"/>
      <c r="L240" s="9"/>
    </row>
    <row r="241" spans="2:12" ht="15.5" x14ac:dyDescent="0.35">
      <c r="B241" s="9"/>
      <c r="C241" s="9"/>
      <c r="D241" s="9"/>
      <c r="E241" s="9"/>
      <c r="F241" s="9"/>
      <c r="G241" s="9"/>
      <c r="H241" s="9"/>
      <c r="I241" s="9"/>
      <c r="J241" s="9"/>
      <c r="K241" s="9"/>
      <c r="L241" s="9"/>
    </row>
    <row r="242" spans="2:12" ht="15.5" x14ac:dyDescent="0.35">
      <c r="B242" s="9"/>
      <c r="C242" s="9"/>
      <c r="D242" s="9"/>
      <c r="E242" s="9"/>
      <c r="F242" s="9"/>
      <c r="G242" s="9"/>
      <c r="H242" s="9"/>
      <c r="I242" s="9"/>
      <c r="J242" s="9"/>
      <c r="K242" s="9"/>
      <c r="L242" s="9"/>
    </row>
    <row r="243" spans="2:12" ht="15.5" x14ac:dyDescent="0.35">
      <c r="B243" s="9"/>
      <c r="C243" s="9"/>
      <c r="D243" s="9"/>
      <c r="E243" s="9"/>
      <c r="F243" s="9"/>
      <c r="G243" s="9"/>
      <c r="H243" s="9"/>
      <c r="I243" s="9"/>
      <c r="J243" s="9"/>
      <c r="K243" s="9"/>
      <c r="L243" s="9"/>
    </row>
    <row r="244" spans="2:12" ht="15.5" x14ac:dyDescent="0.35">
      <c r="B244" s="9"/>
      <c r="C244" s="9"/>
      <c r="D244" s="9"/>
      <c r="E244" s="9"/>
      <c r="F244" s="9"/>
      <c r="G244" s="9"/>
      <c r="H244" s="9"/>
      <c r="I244" s="9"/>
      <c r="J244" s="9"/>
      <c r="K244" s="9"/>
      <c r="L244" s="9"/>
    </row>
    <row r="245" spans="2:12" ht="15.5" x14ac:dyDescent="0.35">
      <c r="B245" s="9"/>
      <c r="C245" s="9"/>
      <c r="D245" s="9"/>
      <c r="E245" s="9"/>
      <c r="F245" s="9"/>
      <c r="G245" s="9"/>
      <c r="H245" s="9"/>
      <c r="I245" s="9"/>
      <c r="J245" s="9"/>
      <c r="K245" s="9"/>
      <c r="L245" s="9"/>
    </row>
    <row r="246" spans="2:12" ht="15.5" x14ac:dyDescent="0.35">
      <c r="B246" s="9"/>
      <c r="C246" s="9"/>
      <c r="D246" s="9"/>
      <c r="E246" s="9"/>
      <c r="F246" s="9"/>
      <c r="G246" s="9"/>
      <c r="H246" s="9"/>
      <c r="I246" s="9"/>
      <c r="J246" s="9"/>
      <c r="K246" s="9"/>
      <c r="L246" s="9"/>
    </row>
    <row r="247" spans="2:12" ht="15.5" x14ac:dyDescent="0.35">
      <c r="B247" s="9"/>
      <c r="C247" s="9"/>
      <c r="D247" s="9"/>
      <c r="E247" s="9"/>
      <c r="F247" s="9"/>
      <c r="G247" s="9"/>
      <c r="H247" s="9"/>
      <c r="I247" s="9"/>
      <c r="J247" s="9"/>
      <c r="K247" s="9"/>
      <c r="L247" s="9"/>
    </row>
    <row r="248" spans="2:12" ht="15.5" x14ac:dyDescent="0.35">
      <c r="B248" s="9"/>
      <c r="C248" s="9"/>
      <c r="D248" s="9"/>
      <c r="E248" s="9"/>
      <c r="F248" s="9"/>
      <c r="G248" s="9"/>
      <c r="H248" s="9"/>
      <c r="I248" s="9"/>
      <c r="J248" s="9"/>
      <c r="K248" s="9"/>
      <c r="L248" s="9"/>
    </row>
    <row r="249" spans="2:12" ht="15.5" x14ac:dyDescent="0.35">
      <c r="B249" s="9"/>
      <c r="C249" s="9"/>
      <c r="D249" s="9"/>
      <c r="E249" s="9"/>
      <c r="F249" s="9"/>
      <c r="G249" s="9"/>
      <c r="H249" s="9"/>
      <c r="I249" s="9"/>
      <c r="J249" s="9"/>
      <c r="K249" s="9"/>
      <c r="L249" s="9"/>
    </row>
    <row r="250" spans="2:12" ht="15.5" x14ac:dyDescent="0.35">
      <c r="B250" s="9"/>
      <c r="C250" s="9"/>
      <c r="D250" s="9"/>
      <c r="E250" s="9"/>
      <c r="F250" s="9"/>
      <c r="G250" s="9"/>
      <c r="H250" s="9"/>
      <c r="I250" s="9"/>
      <c r="J250" s="9"/>
      <c r="K250" s="9"/>
      <c r="L250" s="9"/>
    </row>
    <row r="251" spans="2:12" ht="15.5" x14ac:dyDescent="0.35">
      <c r="B251" s="9"/>
      <c r="C251" s="9"/>
      <c r="D251" s="9"/>
      <c r="E251" s="9"/>
      <c r="F251" s="9"/>
      <c r="G251" s="9"/>
      <c r="H251" s="9"/>
      <c r="I251" s="9"/>
      <c r="J251" s="9"/>
      <c r="K251" s="9"/>
      <c r="L251" s="9"/>
    </row>
    <row r="252" spans="2:12" ht="15.5" x14ac:dyDescent="0.35">
      <c r="B252" s="9"/>
      <c r="C252" s="9"/>
      <c r="D252" s="9"/>
      <c r="E252" s="9"/>
      <c r="F252" s="9"/>
      <c r="G252" s="9"/>
      <c r="H252" s="9"/>
      <c r="I252" s="9"/>
      <c r="J252" s="9"/>
      <c r="K252" s="9"/>
      <c r="L252" s="9"/>
    </row>
    <row r="253" spans="2:12" ht="15.5" x14ac:dyDescent="0.35">
      <c r="B253" s="9"/>
      <c r="C253" s="9"/>
      <c r="D253" s="9"/>
      <c r="E253" s="9"/>
      <c r="F253" s="9"/>
      <c r="G253" s="9"/>
      <c r="H253" s="9"/>
      <c r="I253" s="9"/>
      <c r="J253" s="9"/>
      <c r="K253" s="9"/>
      <c r="L253" s="9"/>
    </row>
    <row r="254" spans="2:12" ht="15.5" x14ac:dyDescent="0.35">
      <c r="B254" s="9"/>
      <c r="C254" s="9"/>
      <c r="D254" s="9"/>
      <c r="E254" s="9"/>
      <c r="F254" s="9"/>
      <c r="G254" s="9"/>
      <c r="H254" s="9"/>
      <c r="I254" s="9"/>
      <c r="J254" s="9"/>
      <c r="K254" s="9"/>
      <c r="L254" s="9"/>
    </row>
    <row r="255" spans="2:12" ht="15.5" x14ac:dyDescent="0.35">
      <c r="B255" s="9"/>
      <c r="C255" s="9"/>
      <c r="D255" s="9"/>
      <c r="E255" s="9"/>
      <c r="F255" s="9"/>
      <c r="G255" s="9"/>
      <c r="H255" s="9"/>
      <c r="I255" s="9"/>
      <c r="J255" s="9"/>
      <c r="K255" s="9"/>
      <c r="L255" s="9"/>
    </row>
    <row r="256" spans="2:12" ht="15.5" x14ac:dyDescent="0.35">
      <c r="B256" s="9"/>
      <c r="C256" s="9"/>
      <c r="D256" s="9"/>
      <c r="E256" s="9"/>
      <c r="F256" s="9"/>
      <c r="G256" s="9"/>
      <c r="H256" s="9"/>
      <c r="I256" s="9"/>
      <c r="J256" s="9"/>
      <c r="K256" s="9"/>
      <c r="L256" s="9"/>
    </row>
    <row r="257" spans="2:12" ht="15.5" x14ac:dyDescent="0.35">
      <c r="B257" s="9"/>
      <c r="C257" s="9"/>
      <c r="D257" s="9"/>
      <c r="E257" s="9"/>
      <c r="F257" s="9"/>
      <c r="G257" s="9"/>
      <c r="H257" s="9"/>
      <c r="I257" s="9"/>
      <c r="J257" s="9"/>
      <c r="K257" s="9"/>
      <c r="L257" s="9"/>
    </row>
    <row r="258" spans="2:12" ht="15.5" x14ac:dyDescent="0.35">
      <c r="B258" s="9"/>
      <c r="C258" s="9"/>
      <c r="D258" s="9"/>
      <c r="E258" s="9"/>
      <c r="F258" s="9"/>
      <c r="G258" s="9"/>
      <c r="H258" s="9"/>
      <c r="I258" s="9"/>
      <c r="J258" s="9"/>
      <c r="K258" s="9"/>
      <c r="L258" s="9"/>
    </row>
    <row r="259" spans="2:12" ht="15.5" x14ac:dyDescent="0.35">
      <c r="B259" s="9"/>
      <c r="C259" s="9"/>
      <c r="D259" s="9"/>
      <c r="E259" s="9"/>
      <c r="F259" s="9"/>
      <c r="G259" s="9"/>
      <c r="H259" s="9"/>
      <c r="I259" s="9"/>
      <c r="J259" s="9"/>
      <c r="K259" s="9"/>
      <c r="L259" s="9"/>
    </row>
    <row r="260" spans="2:12" ht="15.5" x14ac:dyDescent="0.35">
      <c r="B260" s="9"/>
      <c r="C260" s="9"/>
      <c r="D260" s="9"/>
      <c r="E260" s="9"/>
      <c r="F260" s="9"/>
      <c r="G260" s="9"/>
      <c r="H260" s="9"/>
      <c r="I260" s="9"/>
      <c r="J260" s="9"/>
      <c r="K260" s="9"/>
      <c r="L260" s="9"/>
    </row>
    <row r="261" spans="2:12" ht="15.5" x14ac:dyDescent="0.35">
      <c r="B261" s="9"/>
      <c r="C261" s="9"/>
      <c r="D261" s="9"/>
      <c r="E261" s="9"/>
      <c r="F261" s="9"/>
      <c r="G261" s="9"/>
      <c r="H261" s="9"/>
      <c r="I261" s="9"/>
      <c r="J261" s="9"/>
      <c r="K261" s="9"/>
      <c r="L261" s="9"/>
    </row>
    <row r="262" spans="2:12" ht="15.5" x14ac:dyDescent="0.35">
      <c r="B262" s="9"/>
      <c r="C262" s="9"/>
      <c r="D262" s="9"/>
      <c r="E262" s="9"/>
      <c r="F262" s="9"/>
      <c r="G262" s="9"/>
      <c r="H262" s="9"/>
      <c r="I262" s="9"/>
      <c r="J262" s="9"/>
      <c r="K262" s="9"/>
      <c r="L262" s="9"/>
    </row>
    <row r="263" spans="2:12" ht="15.5" x14ac:dyDescent="0.35">
      <c r="B263" s="9"/>
      <c r="C263" s="9"/>
      <c r="D263" s="9"/>
      <c r="E263" s="9"/>
      <c r="F263" s="9"/>
      <c r="G263" s="9"/>
      <c r="H263" s="9"/>
      <c r="I263" s="9"/>
      <c r="J263" s="9"/>
      <c r="K263" s="9"/>
      <c r="L263" s="9"/>
    </row>
    <row r="264" spans="2:12" ht="15.5" x14ac:dyDescent="0.35">
      <c r="B264" s="9"/>
      <c r="C264" s="9"/>
      <c r="D264" s="9"/>
      <c r="E264" s="9"/>
      <c r="F264" s="9"/>
      <c r="G264" s="9"/>
      <c r="H264" s="9"/>
      <c r="I264" s="9"/>
      <c r="J264" s="9"/>
      <c r="K264" s="9"/>
      <c r="L264" s="9"/>
    </row>
    <row r="265" spans="2:12" ht="15.5" x14ac:dyDescent="0.35">
      <c r="B265" s="9"/>
      <c r="C265" s="9"/>
      <c r="D265" s="9"/>
      <c r="E265" s="9"/>
      <c r="F265" s="9"/>
      <c r="G265" s="9"/>
      <c r="H265" s="9"/>
      <c r="I265" s="9"/>
      <c r="J265" s="9"/>
      <c r="K265" s="9"/>
      <c r="L265" s="9"/>
    </row>
    <row r="266" spans="2:12" ht="15.5" x14ac:dyDescent="0.35">
      <c r="B266" s="9"/>
      <c r="C266" s="9"/>
      <c r="D266" s="9"/>
      <c r="E266" s="9"/>
      <c r="F266" s="9"/>
      <c r="G266" s="9"/>
      <c r="H266" s="9"/>
      <c r="I266" s="9"/>
      <c r="J266" s="9"/>
      <c r="K266" s="9"/>
      <c r="L266" s="9"/>
    </row>
    <row r="267" spans="2:12" ht="15.5" x14ac:dyDescent="0.35">
      <c r="B267" s="9"/>
      <c r="C267" s="9"/>
      <c r="D267" s="9"/>
      <c r="E267" s="9"/>
      <c r="F267" s="9"/>
      <c r="G267" s="9"/>
      <c r="H267" s="9"/>
      <c r="I267" s="9"/>
      <c r="J267" s="9"/>
      <c r="K267" s="9"/>
      <c r="L267" s="9"/>
    </row>
    <row r="268" spans="2:12" ht="15.5" x14ac:dyDescent="0.35">
      <c r="B268" s="9"/>
      <c r="C268" s="9"/>
      <c r="D268" s="9"/>
      <c r="E268" s="9"/>
      <c r="F268" s="9"/>
      <c r="G268" s="9"/>
      <c r="H268" s="9"/>
      <c r="I268" s="9"/>
      <c r="J268" s="9"/>
      <c r="K268" s="9"/>
      <c r="L268" s="9"/>
    </row>
    <row r="269" spans="2:12" ht="15.5" x14ac:dyDescent="0.35">
      <c r="B269" s="9"/>
      <c r="C269" s="9"/>
      <c r="D269" s="9"/>
      <c r="E269" s="9"/>
      <c r="F269" s="9"/>
      <c r="G269" s="9"/>
      <c r="H269" s="9"/>
      <c r="I269" s="9"/>
      <c r="J269" s="9"/>
      <c r="K269" s="9"/>
      <c r="L269" s="9"/>
    </row>
    <row r="270" spans="2:12" ht="15.5" x14ac:dyDescent="0.35">
      <c r="B270" s="9"/>
      <c r="C270" s="9"/>
      <c r="D270" s="9"/>
      <c r="E270" s="9"/>
      <c r="F270" s="9"/>
      <c r="G270" s="9"/>
      <c r="H270" s="9"/>
      <c r="I270" s="9"/>
      <c r="J270" s="9"/>
      <c r="K270" s="9"/>
      <c r="L270" s="9"/>
    </row>
    <row r="271" spans="2:12" ht="15.5" x14ac:dyDescent="0.35">
      <c r="B271" s="9"/>
      <c r="C271" s="9"/>
      <c r="D271" s="9"/>
      <c r="E271" s="9"/>
      <c r="F271" s="9"/>
      <c r="G271" s="9"/>
      <c r="H271" s="9"/>
      <c r="I271" s="9"/>
      <c r="J271" s="9"/>
      <c r="K271" s="9"/>
      <c r="L271" s="9"/>
    </row>
    <row r="272" spans="2:12" ht="15.5" x14ac:dyDescent="0.35">
      <c r="B272" s="9"/>
      <c r="C272" s="9"/>
      <c r="D272" s="9"/>
      <c r="E272" s="9"/>
      <c r="F272" s="9"/>
      <c r="G272" s="9"/>
      <c r="H272" s="9"/>
      <c r="I272" s="9"/>
      <c r="J272" s="9"/>
      <c r="K272" s="9"/>
      <c r="L272" s="9"/>
    </row>
    <row r="273" spans="2:12" ht="15.5" x14ac:dyDescent="0.35">
      <c r="B273" s="9"/>
      <c r="C273" s="9"/>
      <c r="D273" s="9"/>
      <c r="E273" s="9"/>
      <c r="F273" s="9"/>
      <c r="G273" s="9"/>
      <c r="H273" s="9"/>
      <c r="I273" s="9"/>
      <c r="J273" s="9"/>
      <c r="K273" s="9"/>
      <c r="L273" s="9"/>
    </row>
    <row r="274" spans="2:12" ht="15.5" x14ac:dyDescent="0.35">
      <c r="B274" s="9"/>
      <c r="C274" s="9"/>
      <c r="D274" s="9"/>
      <c r="E274" s="9"/>
      <c r="F274" s="9"/>
      <c r="G274" s="9"/>
      <c r="H274" s="9"/>
      <c r="I274" s="9"/>
      <c r="J274" s="9"/>
      <c r="K274" s="9"/>
      <c r="L274" s="9"/>
    </row>
    <row r="275" spans="2:12" ht="15.5" x14ac:dyDescent="0.35">
      <c r="B275" s="9"/>
      <c r="C275" s="9"/>
      <c r="D275" s="9"/>
      <c r="E275" s="9"/>
      <c r="F275" s="9"/>
      <c r="G275" s="9"/>
      <c r="H275" s="9"/>
      <c r="I275" s="9"/>
      <c r="J275" s="9"/>
      <c r="K275" s="9"/>
      <c r="L275" s="9"/>
    </row>
    <row r="276" spans="2:12" ht="15.5" x14ac:dyDescent="0.35">
      <c r="B276" s="9"/>
      <c r="C276" s="9"/>
      <c r="D276" s="9"/>
      <c r="E276" s="9"/>
      <c r="F276" s="9"/>
      <c r="G276" s="9"/>
      <c r="H276" s="9"/>
      <c r="I276" s="9"/>
      <c r="J276" s="9"/>
      <c r="K276" s="9"/>
      <c r="L276" s="9"/>
    </row>
    <row r="277" spans="2:12" ht="15.5" x14ac:dyDescent="0.35">
      <c r="B277" s="9"/>
      <c r="C277" s="9"/>
      <c r="D277" s="9"/>
      <c r="E277" s="9"/>
      <c r="F277" s="9"/>
      <c r="G277" s="9"/>
      <c r="H277" s="9"/>
      <c r="I277" s="9"/>
      <c r="J277" s="9"/>
      <c r="K277" s="9"/>
      <c r="L277" s="9"/>
    </row>
    <row r="278" spans="2:12" ht="15.5" x14ac:dyDescent="0.35">
      <c r="B278" s="9"/>
      <c r="C278" s="9"/>
      <c r="D278" s="9"/>
      <c r="E278" s="9"/>
      <c r="F278" s="9"/>
      <c r="G278" s="9"/>
      <c r="H278" s="9"/>
      <c r="I278" s="9"/>
      <c r="J278" s="9"/>
      <c r="K278" s="9"/>
      <c r="L278" s="9"/>
    </row>
    <row r="279" spans="2:12" ht="15.5" x14ac:dyDescent="0.35">
      <c r="B279" s="9"/>
      <c r="C279" s="9"/>
      <c r="D279" s="9"/>
      <c r="E279" s="9"/>
      <c r="F279" s="9"/>
      <c r="G279" s="9"/>
      <c r="H279" s="9"/>
      <c r="I279" s="9"/>
      <c r="J279" s="9"/>
      <c r="K279" s="9"/>
      <c r="L279" s="9"/>
    </row>
    <row r="280" spans="2:12" ht="15.5" x14ac:dyDescent="0.35">
      <c r="B280" s="9"/>
      <c r="C280" s="9"/>
      <c r="D280" s="9"/>
      <c r="E280" s="9"/>
      <c r="F280" s="9"/>
      <c r="G280" s="9"/>
      <c r="H280" s="9"/>
      <c r="I280" s="9"/>
      <c r="J280" s="9"/>
      <c r="K280" s="9"/>
      <c r="L280" s="9"/>
    </row>
    <row r="281" spans="2:12" ht="15.5" x14ac:dyDescent="0.35">
      <c r="B281" s="9"/>
      <c r="C281" s="9"/>
      <c r="D281" s="9"/>
      <c r="E281" s="9"/>
      <c r="F281" s="9"/>
      <c r="G281" s="9"/>
      <c r="H281" s="9"/>
      <c r="I281" s="9"/>
      <c r="J281" s="9"/>
      <c r="K281" s="9"/>
      <c r="L281" s="9"/>
    </row>
    <row r="282" spans="2:12" ht="15.5" x14ac:dyDescent="0.35">
      <c r="B282" s="9"/>
      <c r="C282" s="9"/>
      <c r="D282" s="9"/>
      <c r="E282" s="9"/>
      <c r="F282" s="9"/>
      <c r="G282" s="9"/>
      <c r="H282" s="9"/>
      <c r="I282" s="9"/>
      <c r="J282" s="9"/>
      <c r="K282" s="9"/>
      <c r="L282" s="9"/>
    </row>
    <row r="283" spans="2:12" ht="15.5" x14ac:dyDescent="0.35">
      <c r="B283" s="9"/>
      <c r="C283" s="9"/>
      <c r="D283" s="9"/>
      <c r="E283" s="9"/>
      <c r="F283" s="9"/>
      <c r="G283" s="9"/>
      <c r="H283" s="9"/>
      <c r="I283" s="9"/>
      <c r="J283" s="9"/>
      <c r="K283" s="9"/>
      <c r="L283" s="9"/>
    </row>
    <row r="284" spans="2:12" ht="15.5" x14ac:dyDescent="0.35">
      <c r="B284" s="9"/>
      <c r="C284" s="9"/>
      <c r="D284" s="9"/>
      <c r="E284" s="9"/>
      <c r="F284" s="9"/>
      <c r="G284" s="9"/>
      <c r="H284" s="9"/>
      <c r="I284" s="9"/>
      <c r="J284" s="9"/>
      <c r="K284" s="9"/>
      <c r="L284" s="9"/>
    </row>
    <row r="285" spans="2:12" ht="15.5" x14ac:dyDescent="0.35">
      <c r="B285" s="9"/>
      <c r="C285" s="9"/>
      <c r="D285" s="9"/>
      <c r="E285" s="9"/>
      <c r="F285" s="9"/>
      <c r="G285" s="9"/>
      <c r="H285" s="9"/>
      <c r="I285" s="9"/>
      <c r="J285" s="9"/>
      <c r="K285" s="9"/>
      <c r="L285" s="9"/>
    </row>
    <row r="286" spans="2:12" ht="15.5" x14ac:dyDescent="0.35">
      <c r="B286" s="9"/>
      <c r="C286" s="9"/>
      <c r="D286" s="9"/>
      <c r="E286" s="9"/>
      <c r="F286" s="9"/>
      <c r="G286" s="9"/>
      <c r="H286" s="9"/>
      <c r="I286" s="9"/>
      <c r="J286" s="9"/>
      <c r="K286" s="9"/>
      <c r="L286" s="9"/>
    </row>
    <row r="287" spans="2:12" ht="15.5" x14ac:dyDescent="0.35">
      <c r="B287" s="9"/>
      <c r="C287" s="9"/>
      <c r="D287" s="9"/>
      <c r="E287" s="9"/>
      <c r="F287" s="9"/>
      <c r="G287" s="9"/>
      <c r="H287" s="9"/>
      <c r="I287" s="9"/>
      <c r="J287" s="9"/>
      <c r="K287" s="9"/>
      <c r="L287" s="9"/>
    </row>
    <row r="288" spans="2:12" ht="15.5" x14ac:dyDescent="0.35">
      <c r="B288" s="9"/>
      <c r="C288" s="9"/>
      <c r="D288" s="9"/>
      <c r="E288" s="9"/>
      <c r="F288" s="9"/>
      <c r="G288" s="9"/>
      <c r="H288" s="9"/>
      <c r="I288" s="9"/>
      <c r="J288" s="9"/>
      <c r="K288" s="9"/>
      <c r="L288" s="9"/>
    </row>
    <row r="289" spans="2:12" ht="15.5" x14ac:dyDescent="0.35">
      <c r="B289" s="9"/>
      <c r="C289" s="9"/>
      <c r="D289" s="9"/>
      <c r="E289" s="9"/>
      <c r="F289" s="9"/>
      <c r="G289" s="9"/>
      <c r="H289" s="9"/>
      <c r="I289" s="9"/>
      <c r="J289" s="9"/>
      <c r="K289" s="9"/>
      <c r="L289" s="9"/>
    </row>
    <row r="290" spans="2:12" ht="15.5" x14ac:dyDescent="0.35">
      <c r="B290" s="9"/>
      <c r="C290" s="9"/>
      <c r="D290" s="9"/>
      <c r="E290" s="9"/>
      <c r="F290" s="9"/>
      <c r="G290" s="9"/>
      <c r="H290" s="9"/>
      <c r="I290" s="9"/>
      <c r="J290" s="9"/>
      <c r="K290" s="9"/>
      <c r="L290" s="9"/>
    </row>
  </sheetData>
  <mergeCells count="3">
    <mergeCell ref="B40:J40"/>
    <mergeCell ref="B3:J3"/>
    <mergeCell ref="B75:I75"/>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17"/>
  <sheetViews>
    <sheetView topLeftCell="A4" workbookViewId="0">
      <selection activeCell="F18" sqref="F18"/>
    </sheetView>
  </sheetViews>
  <sheetFormatPr defaultRowHeight="14.5" x14ac:dyDescent="0.35"/>
  <cols>
    <col min="2" max="2" width="8.36328125" customWidth="1"/>
    <col min="3" max="3" width="25.08984375" customWidth="1"/>
    <col min="4" max="4" width="20.54296875" customWidth="1"/>
    <col min="5" max="5" width="21.54296875" customWidth="1"/>
    <col min="7" max="7" width="18.90625" customWidth="1"/>
    <col min="8" max="8" width="26.36328125" customWidth="1"/>
    <col min="9" max="9" width="25.453125" customWidth="1"/>
    <col min="10" max="10" width="24.90625" customWidth="1"/>
    <col min="11" max="11" width="19.36328125" bestFit="1" customWidth="1"/>
    <col min="12" max="12" width="20.08984375" customWidth="1"/>
  </cols>
  <sheetData>
    <row r="1" spans="2:12" x14ac:dyDescent="0.35">
      <c r="B1" s="17"/>
      <c r="C1" s="17"/>
      <c r="D1" s="17"/>
      <c r="E1" s="17"/>
      <c r="F1" s="17"/>
      <c r="G1" s="17"/>
      <c r="H1" s="17"/>
      <c r="I1" s="17"/>
      <c r="J1" s="17"/>
      <c r="K1" s="17"/>
      <c r="L1" s="17"/>
    </row>
    <row r="2" spans="2:12" ht="15.5" x14ac:dyDescent="0.35">
      <c r="B2" s="9" t="s">
        <v>56</v>
      </c>
      <c r="C2" s="17"/>
      <c r="D2" s="17"/>
      <c r="E2" s="17"/>
      <c r="F2" s="17"/>
      <c r="G2" s="17"/>
      <c r="H2" s="17"/>
      <c r="I2" s="17"/>
      <c r="J2" s="17"/>
      <c r="K2" s="17"/>
      <c r="L2" s="17"/>
    </row>
    <row r="3" spans="2:12" ht="15.5" x14ac:dyDescent="0.35">
      <c r="B3" s="107" t="s">
        <v>11</v>
      </c>
      <c r="C3" s="107"/>
      <c r="D3" s="107"/>
      <c r="E3" s="107"/>
      <c r="F3" s="107"/>
      <c r="G3" s="107"/>
      <c r="H3" s="107"/>
      <c r="I3" s="107"/>
      <c r="J3" s="107"/>
      <c r="K3" s="17"/>
      <c r="L3" s="17"/>
    </row>
    <row r="4" spans="2:12" ht="15.5" x14ac:dyDescent="0.35">
      <c r="B4" s="35" t="s">
        <v>45</v>
      </c>
      <c r="C4" s="35"/>
      <c r="D4" s="35"/>
      <c r="E4" s="35"/>
      <c r="F4" s="35"/>
      <c r="G4" s="17"/>
      <c r="H4" s="17"/>
      <c r="I4" s="17"/>
      <c r="J4" s="17"/>
      <c r="K4" s="17"/>
      <c r="L4" s="17"/>
    </row>
    <row r="5" spans="2:12" ht="15.5" x14ac:dyDescent="0.35">
      <c r="B5" s="35"/>
      <c r="C5" s="35"/>
      <c r="D5" s="35"/>
      <c r="E5" s="35"/>
      <c r="F5" s="35"/>
      <c r="G5" s="17"/>
      <c r="H5" s="17"/>
      <c r="I5" s="17"/>
      <c r="J5" s="17"/>
      <c r="K5" s="17"/>
      <c r="L5" s="17"/>
    </row>
    <row r="6" spans="2:12" ht="15.5" x14ac:dyDescent="0.35">
      <c r="B6" s="35"/>
      <c r="C6" s="35"/>
      <c r="D6" s="35"/>
      <c r="E6" s="39">
        <f>(4000000000-875000000)/7</f>
        <v>446428571.4285714</v>
      </c>
      <c r="F6" s="17"/>
      <c r="G6" s="17"/>
      <c r="H6" s="17"/>
      <c r="I6" s="17"/>
      <c r="J6" s="17"/>
      <c r="K6" s="17"/>
      <c r="L6" s="17"/>
    </row>
    <row r="7" spans="2:12" ht="15.5" x14ac:dyDescent="0.35">
      <c r="B7" s="35"/>
      <c r="C7" s="35"/>
      <c r="D7" s="35"/>
      <c r="E7" s="35"/>
      <c r="F7" s="35"/>
      <c r="G7" s="17"/>
      <c r="H7" s="17"/>
      <c r="I7" s="17"/>
      <c r="J7" s="17"/>
      <c r="K7" s="17"/>
      <c r="L7" s="17"/>
    </row>
    <row r="8" spans="2:12" ht="15.5" x14ac:dyDescent="0.35">
      <c r="B8" s="35" t="s">
        <v>55</v>
      </c>
      <c r="C8" s="35"/>
      <c r="D8" s="35"/>
      <c r="E8" s="35"/>
      <c r="F8" s="35"/>
      <c r="G8" s="17"/>
      <c r="H8" s="17"/>
      <c r="I8" s="17"/>
      <c r="J8" s="17"/>
      <c r="K8" s="17"/>
      <c r="L8" s="17"/>
    </row>
    <row r="9" spans="2:12" ht="15.5" x14ac:dyDescent="0.35">
      <c r="B9" s="35"/>
      <c r="C9" s="35"/>
      <c r="D9" s="35"/>
      <c r="E9" s="35"/>
      <c r="F9" s="35"/>
      <c r="G9" s="17"/>
      <c r="H9" s="17"/>
      <c r="I9" s="17"/>
      <c r="J9" s="17"/>
      <c r="K9" s="17"/>
      <c r="L9" s="17"/>
    </row>
    <row r="10" spans="2:12" ht="15.5" x14ac:dyDescent="0.35">
      <c r="B10" s="35"/>
      <c r="C10" s="35"/>
      <c r="D10" s="35"/>
      <c r="E10" s="37">
        <f>E6*3</f>
        <v>1339285714.2857141</v>
      </c>
      <c r="F10" s="17"/>
      <c r="G10" s="17"/>
      <c r="H10" s="17"/>
      <c r="I10" s="17"/>
      <c r="J10" s="17"/>
      <c r="K10" s="17"/>
      <c r="L10" s="17"/>
    </row>
    <row r="11" spans="2:12" ht="15.5" x14ac:dyDescent="0.35">
      <c r="B11" s="35"/>
      <c r="C11" s="35"/>
      <c r="D11" s="35"/>
      <c r="E11" s="35"/>
      <c r="F11" s="35"/>
      <c r="G11" s="17"/>
      <c r="H11" s="17"/>
      <c r="I11" s="17"/>
      <c r="J11" s="17"/>
      <c r="K11" s="17"/>
      <c r="L11" s="17"/>
    </row>
    <row r="12" spans="2:12" ht="15.5" x14ac:dyDescent="0.35">
      <c r="B12" s="35" t="s">
        <v>54</v>
      </c>
      <c r="C12" s="35"/>
      <c r="D12" s="35"/>
      <c r="E12" s="35"/>
      <c r="F12" s="35"/>
      <c r="G12" s="17"/>
      <c r="H12" s="17"/>
      <c r="I12" s="17"/>
      <c r="J12" s="17"/>
      <c r="K12" s="17"/>
      <c r="L12" s="17"/>
    </row>
    <row r="13" spans="2:12" ht="15.5" x14ac:dyDescent="0.35">
      <c r="B13" s="35"/>
      <c r="C13" s="35"/>
      <c r="D13" s="35"/>
      <c r="E13" s="35"/>
      <c r="F13" s="35"/>
      <c r="G13" s="17"/>
      <c r="H13" s="17"/>
      <c r="I13" s="17"/>
      <c r="J13" s="17"/>
      <c r="K13" s="17"/>
      <c r="L13" s="17"/>
    </row>
    <row r="14" spans="2:12" ht="15.5" x14ac:dyDescent="0.35">
      <c r="B14" s="35"/>
      <c r="C14" s="35"/>
      <c r="D14" s="35"/>
      <c r="E14" s="37">
        <f>4000000000-E10</f>
        <v>2660714285.7142859</v>
      </c>
      <c r="F14" s="17"/>
      <c r="G14" s="17"/>
      <c r="H14" s="17"/>
      <c r="I14" s="17"/>
      <c r="J14" s="17"/>
      <c r="K14" s="17"/>
      <c r="L14" s="17"/>
    </row>
    <row r="15" spans="2:12" ht="15.5" x14ac:dyDescent="0.35">
      <c r="B15" s="35"/>
      <c r="C15" s="35"/>
      <c r="D15" s="35"/>
      <c r="E15" s="35"/>
      <c r="F15" s="35"/>
      <c r="G15" s="17"/>
      <c r="H15" s="17"/>
      <c r="I15" s="17"/>
      <c r="J15" s="17"/>
      <c r="K15" s="17"/>
      <c r="L15" s="17"/>
    </row>
    <row r="16" spans="2:12" ht="15.5" x14ac:dyDescent="0.35">
      <c r="B16" s="35" t="s">
        <v>39</v>
      </c>
      <c r="C16" s="35"/>
      <c r="D16" s="35"/>
      <c r="E16" s="35"/>
      <c r="F16" s="35"/>
      <c r="G16" s="17"/>
      <c r="H16" s="17"/>
      <c r="I16" s="17"/>
      <c r="J16" s="17"/>
      <c r="K16" s="17"/>
      <c r="L16" s="17"/>
    </row>
    <row r="17" spans="1:12" ht="15.5" x14ac:dyDescent="0.35">
      <c r="B17" s="26" t="s">
        <v>38</v>
      </c>
      <c r="C17" s="21" t="s">
        <v>37</v>
      </c>
      <c r="D17" s="21" t="s">
        <v>8</v>
      </c>
      <c r="E17" s="21" t="s">
        <v>13</v>
      </c>
      <c r="F17" s="35"/>
      <c r="G17" s="17"/>
      <c r="H17" s="17"/>
      <c r="I17" s="17"/>
      <c r="J17" s="17"/>
      <c r="K17" s="17"/>
      <c r="L17" s="17"/>
    </row>
    <row r="18" spans="1:12" ht="15.5" x14ac:dyDescent="0.35">
      <c r="B18" s="21">
        <v>0</v>
      </c>
      <c r="C18" s="25">
        <v>4000000000</v>
      </c>
      <c r="D18" s="21">
        <v>0</v>
      </c>
      <c r="E18" s="21">
        <v>0</v>
      </c>
      <c r="F18" s="35"/>
      <c r="G18" s="17"/>
      <c r="H18" s="17"/>
      <c r="I18" s="17"/>
      <c r="J18" s="17"/>
      <c r="K18" s="17"/>
      <c r="L18" s="17"/>
    </row>
    <row r="19" spans="1:12" ht="15.5" x14ac:dyDescent="0.35">
      <c r="B19" s="22">
        <v>1</v>
      </c>
      <c r="C19" s="20">
        <f t="shared" ref="C19:C25" si="0">C18-D19</f>
        <v>3553571428.5714288</v>
      </c>
      <c r="D19" s="20">
        <f>E6</f>
        <v>446428571.4285714</v>
      </c>
      <c r="E19" s="20">
        <f>D19</f>
        <v>446428571.4285714</v>
      </c>
      <c r="F19" s="9"/>
      <c r="G19" s="17"/>
      <c r="H19" s="17"/>
      <c r="I19" s="17"/>
      <c r="J19" s="17"/>
      <c r="K19" s="17"/>
      <c r="L19" s="17"/>
    </row>
    <row r="20" spans="1:12" ht="15.5" x14ac:dyDescent="0.35">
      <c r="B20" s="21">
        <v>2</v>
      </c>
      <c r="C20" s="20">
        <f t="shared" si="0"/>
        <v>3107142857.1428576</v>
      </c>
      <c r="D20" s="20">
        <f>E6</f>
        <v>446428571.4285714</v>
      </c>
      <c r="E20" s="20">
        <f t="shared" ref="E20:E25" si="1">E19+D20</f>
        <v>892857142.85714281</v>
      </c>
      <c r="F20" s="9"/>
      <c r="G20" s="17"/>
      <c r="H20" s="17"/>
      <c r="I20" s="17"/>
      <c r="J20" s="17"/>
      <c r="K20" s="17"/>
      <c r="L20" s="17"/>
    </row>
    <row r="21" spans="1:12" ht="15.5" x14ac:dyDescent="0.35">
      <c r="B21" s="22">
        <v>3</v>
      </c>
      <c r="C21" s="20">
        <f t="shared" si="0"/>
        <v>2660714285.7142863</v>
      </c>
      <c r="D21" s="20">
        <f>E6</f>
        <v>446428571.4285714</v>
      </c>
      <c r="E21" s="24">
        <f t="shared" si="1"/>
        <v>1339285714.2857141</v>
      </c>
      <c r="F21" s="9"/>
      <c r="G21" s="17"/>
      <c r="H21" s="17"/>
      <c r="I21" s="17"/>
      <c r="J21" s="17"/>
      <c r="K21" s="17"/>
      <c r="L21" s="17"/>
    </row>
    <row r="22" spans="1:12" ht="15.5" x14ac:dyDescent="0.35">
      <c r="B22" s="21">
        <v>4</v>
      </c>
      <c r="C22" s="20">
        <f t="shared" si="0"/>
        <v>2214285714.2857151</v>
      </c>
      <c r="D22" s="20">
        <f>E6</f>
        <v>446428571.4285714</v>
      </c>
      <c r="E22" s="20">
        <f t="shared" si="1"/>
        <v>1785714285.7142856</v>
      </c>
      <c r="F22" s="9"/>
      <c r="G22" s="17"/>
      <c r="H22" s="17"/>
      <c r="I22" s="17"/>
      <c r="J22" s="17"/>
      <c r="K22" s="17"/>
      <c r="L22" s="17"/>
    </row>
    <row r="23" spans="1:12" ht="15.5" x14ac:dyDescent="0.35">
      <c r="B23" s="22">
        <v>5</v>
      </c>
      <c r="C23" s="20">
        <f t="shared" si="0"/>
        <v>1767857142.8571436</v>
      </c>
      <c r="D23" s="20">
        <f>E6</f>
        <v>446428571.4285714</v>
      </c>
      <c r="E23" s="20">
        <f t="shared" si="1"/>
        <v>2232142857.1428571</v>
      </c>
      <c r="F23" s="9"/>
      <c r="G23" s="17"/>
      <c r="H23" s="17"/>
      <c r="I23" s="17"/>
      <c r="J23" s="17"/>
      <c r="K23" s="17"/>
      <c r="L23" s="17"/>
    </row>
    <row r="24" spans="1:12" ht="15.5" x14ac:dyDescent="0.35">
      <c r="B24" s="21">
        <v>6</v>
      </c>
      <c r="C24" s="20">
        <f t="shared" si="0"/>
        <v>1321428571.4285722</v>
      </c>
      <c r="D24" s="20">
        <f>E6</f>
        <v>446428571.4285714</v>
      </c>
      <c r="E24" s="20">
        <f t="shared" si="1"/>
        <v>2678571428.5714283</v>
      </c>
      <c r="F24" s="9"/>
      <c r="G24" s="17"/>
      <c r="H24" s="17"/>
      <c r="I24" s="17"/>
      <c r="J24" s="17"/>
      <c r="K24" s="17"/>
      <c r="L24" s="17"/>
    </row>
    <row r="25" spans="1:12" ht="15.5" x14ac:dyDescent="0.35">
      <c r="B25" s="22">
        <v>7</v>
      </c>
      <c r="C25" s="20">
        <f t="shared" si="0"/>
        <v>875000000.00000072</v>
      </c>
      <c r="D25" s="20">
        <f>E6</f>
        <v>446428571.4285714</v>
      </c>
      <c r="E25" s="20">
        <f t="shared" si="1"/>
        <v>3124999999.9999995</v>
      </c>
      <c r="F25" s="9"/>
      <c r="G25" s="17"/>
      <c r="H25" s="17"/>
      <c r="I25" s="17"/>
      <c r="J25" s="17"/>
      <c r="K25" s="17"/>
      <c r="L25" s="17"/>
    </row>
    <row r="26" spans="1:12" ht="15.5" x14ac:dyDescent="0.35">
      <c r="B26" s="45" t="s">
        <v>53</v>
      </c>
      <c r="C26" s="45"/>
      <c r="D26" s="45"/>
      <c r="E26" s="42">
        <f>E21</f>
        <v>1339285714.2857141</v>
      </c>
      <c r="F26" s="17"/>
      <c r="G26" s="17"/>
      <c r="H26" s="17"/>
      <c r="I26" s="17"/>
      <c r="J26" s="17"/>
      <c r="K26" s="17"/>
      <c r="L26" s="17"/>
    </row>
    <row r="27" spans="1:12" x14ac:dyDescent="0.35">
      <c r="B27" s="17"/>
      <c r="C27" s="17"/>
      <c r="D27" s="17"/>
      <c r="E27" s="17"/>
      <c r="F27" s="17"/>
      <c r="G27" s="17"/>
      <c r="H27" s="17"/>
      <c r="I27" s="17"/>
      <c r="J27" s="17"/>
      <c r="K27" s="17"/>
      <c r="L27" s="17"/>
    </row>
    <row r="28" spans="1:12" ht="15.5" x14ac:dyDescent="0.35">
      <c r="A28" s="9"/>
      <c r="B28" s="106" t="s">
        <v>12</v>
      </c>
      <c r="C28" s="106"/>
      <c r="D28" s="106"/>
      <c r="E28" s="106"/>
      <c r="F28" s="106"/>
      <c r="G28" s="106"/>
      <c r="H28" s="106"/>
      <c r="I28" s="106"/>
      <c r="J28" s="106"/>
      <c r="K28" s="17"/>
      <c r="L28" s="17"/>
    </row>
    <row r="29" spans="1:12" ht="15.5" x14ac:dyDescent="0.35">
      <c r="A29" s="9"/>
      <c r="B29" s="9" t="s">
        <v>23</v>
      </c>
      <c r="C29" s="9"/>
      <c r="D29" s="9"/>
      <c r="E29" s="9"/>
      <c r="F29" s="17"/>
      <c r="G29" s="9"/>
      <c r="H29" s="9"/>
      <c r="I29" s="9"/>
      <c r="J29" s="17"/>
      <c r="K29" s="17"/>
      <c r="L29" s="17"/>
    </row>
    <row r="30" spans="1:12" ht="15.5" x14ac:dyDescent="0.35">
      <c r="A30" s="9"/>
      <c r="B30" s="9"/>
      <c r="C30" s="9"/>
      <c r="D30" s="9"/>
      <c r="E30" s="9"/>
      <c r="F30" s="9"/>
      <c r="G30" s="9"/>
      <c r="H30" s="9"/>
      <c r="I30" s="9"/>
      <c r="J30" s="17"/>
      <c r="K30" s="17"/>
      <c r="L30" s="17"/>
    </row>
    <row r="31" spans="1:12" ht="15.5" x14ac:dyDescent="0.35">
      <c r="A31" s="9"/>
      <c r="B31" s="9"/>
      <c r="C31" s="9"/>
      <c r="D31" s="32">
        <f>(7*(7+1))/2</f>
        <v>28</v>
      </c>
      <c r="E31" s="9"/>
      <c r="F31" s="9"/>
      <c r="G31" s="9"/>
      <c r="H31" s="9"/>
      <c r="I31" s="9"/>
      <c r="J31" s="17"/>
      <c r="K31" s="17"/>
      <c r="L31" s="17"/>
    </row>
    <row r="32" spans="1:12" ht="15.5" x14ac:dyDescent="0.35">
      <c r="A32" s="9"/>
      <c r="B32" s="9"/>
      <c r="C32" s="9"/>
      <c r="D32" s="9"/>
      <c r="E32" s="9"/>
      <c r="F32" s="9" t="s">
        <v>52</v>
      </c>
      <c r="G32" s="9"/>
      <c r="H32" s="9"/>
      <c r="I32" s="9"/>
      <c r="J32" s="17"/>
      <c r="K32" s="17"/>
      <c r="L32" s="17"/>
    </row>
    <row r="33" spans="1:12" ht="15.5" x14ac:dyDescent="0.35">
      <c r="A33" s="9"/>
      <c r="B33" s="9" t="s">
        <v>24</v>
      </c>
      <c r="C33" s="9"/>
      <c r="D33" s="9"/>
      <c r="E33" s="9"/>
      <c r="F33" s="9" t="s">
        <v>40</v>
      </c>
      <c r="G33" s="9"/>
      <c r="H33" s="9"/>
      <c r="I33" s="9"/>
      <c r="J33" s="17"/>
      <c r="K33" s="17"/>
      <c r="L33" s="17"/>
    </row>
    <row r="34" spans="1:12" ht="15.5" x14ac:dyDescent="0.35">
      <c r="A34" s="9"/>
      <c r="B34" s="9" t="s">
        <v>25</v>
      </c>
      <c r="C34" s="9"/>
      <c r="D34" s="9"/>
      <c r="E34" s="9"/>
      <c r="F34" s="9"/>
      <c r="G34" s="9"/>
      <c r="H34" s="9"/>
      <c r="I34" s="9"/>
      <c r="J34" s="17"/>
      <c r="K34" s="17"/>
      <c r="L34" s="17"/>
    </row>
    <row r="35" spans="1:12" ht="15.5" x14ac:dyDescent="0.35">
      <c r="A35" s="9"/>
      <c r="B35" s="9"/>
      <c r="C35" s="9"/>
      <c r="D35" s="9"/>
      <c r="E35" s="9"/>
      <c r="F35" s="9"/>
      <c r="G35" s="9"/>
      <c r="H35" s="9"/>
      <c r="I35" s="9"/>
      <c r="J35" s="31">
        <f>G48</f>
        <v>3218750000</v>
      </c>
      <c r="K35" s="17"/>
      <c r="L35" s="17"/>
    </row>
    <row r="36" spans="1:12" ht="15.5" x14ac:dyDescent="0.35">
      <c r="A36" s="9"/>
      <c r="B36" s="9"/>
      <c r="C36" s="9"/>
      <c r="D36" s="9"/>
      <c r="E36" s="9"/>
      <c r="F36" s="9"/>
      <c r="G36" s="9"/>
      <c r="H36" s="9"/>
      <c r="I36" s="9"/>
      <c r="J36" s="27"/>
      <c r="K36" s="17"/>
      <c r="L36" s="17"/>
    </row>
    <row r="37" spans="1:12" ht="15.5" x14ac:dyDescent="0.35">
      <c r="A37" s="9"/>
      <c r="B37" s="9"/>
      <c r="C37" s="9"/>
      <c r="D37" s="9"/>
      <c r="E37" s="9"/>
      <c r="F37" s="9" t="s">
        <v>51</v>
      </c>
      <c r="G37" s="9"/>
      <c r="H37" s="9"/>
      <c r="I37" s="9"/>
      <c r="J37" s="27"/>
      <c r="K37" s="17"/>
      <c r="L37" s="17"/>
    </row>
    <row r="38" spans="1:12" ht="15.5" x14ac:dyDescent="0.35">
      <c r="A38" s="9"/>
      <c r="B38" s="9"/>
      <c r="C38" s="9"/>
      <c r="D38" s="9"/>
      <c r="E38" s="9"/>
      <c r="F38" s="9"/>
      <c r="G38" s="9"/>
      <c r="H38" s="9"/>
      <c r="I38" s="9"/>
      <c r="J38" s="27"/>
      <c r="K38" s="17"/>
      <c r="L38" s="17"/>
    </row>
    <row r="39" spans="1:12" ht="15.5" x14ac:dyDescent="0.35">
      <c r="A39" s="9"/>
      <c r="B39" s="9"/>
      <c r="C39" s="9"/>
      <c r="D39" s="9"/>
      <c r="E39" s="9"/>
      <c r="F39" s="9"/>
      <c r="G39" s="9"/>
      <c r="H39" s="9"/>
      <c r="I39" s="9"/>
      <c r="J39" s="31">
        <f>G49</f>
        <v>2549107142.8571429</v>
      </c>
      <c r="K39" s="17"/>
      <c r="L39" s="17"/>
    </row>
    <row r="40" spans="1:12" ht="15.5" x14ac:dyDescent="0.35">
      <c r="A40" s="9"/>
      <c r="B40" s="9"/>
      <c r="C40" s="23">
        <f>(7/28)*(4000000000-875000000)</f>
        <v>781250000</v>
      </c>
      <c r="D40" s="9"/>
      <c r="E40" s="9"/>
      <c r="F40" s="9"/>
      <c r="G40" s="9"/>
      <c r="H40" s="9"/>
      <c r="I40" s="9"/>
      <c r="J40" s="27"/>
      <c r="K40" s="17"/>
      <c r="L40" s="17"/>
    </row>
    <row r="41" spans="1:12" ht="15.5" x14ac:dyDescent="0.35">
      <c r="A41" s="9"/>
      <c r="B41" s="9"/>
      <c r="C41" s="9"/>
      <c r="D41" s="9"/>
      <c r="E41" s="9"/>
      <c r="F41" s="9" t="s">
        <v>28</v>
      </c>
      <c r="G41" s="9"/>
      <c r="H41" s="9"/>
      <c r="I41" s="9"/>
      <c r="J41" s="27"/>
      <c r="K41" s="17"/>
      <c r="L41" s="17"/>
    </row>
    <row r="42" spans="1:12" ht="15.5" x14ac:dyDescent="0.35">
      <c r="A42" s="9"/>
      <c r="B42" s="9" t="s">
        <v>26</v>
      </c>
      <c r="C42" s="9"/>
      <c r="D42" s="9"/>
      <c r="E42" s="9"/>
      <c r="F42" s="9"/>
      <c r="G42" s="9"/>
      <c r="H42" s="9"/>
      <c r="I42" s="9"/>
      <c r="J42" s="27"/>
      <c r="K42" s="17"/>
      <c r="L42" s="17"/>
    </row>
    <row r="43" spans="1:12" ht="15.5" x14ac:dyDescent="0.35">
      <c r="A43" s="9"/>
      <c r="B43" s="9"/>
      <c r="C43" s="9"/>
      <c r="D43" s="9"/>
      <c r="E43" s="9"/>
      <c r="F43" s="9"/>
      <c r="G43" s="9"/>
      <c r="H43" s="9"/>
      <c r="I43" s="9"/>
      <c r="J43" s="31">
        <f>G50</f>
        <v>1991071428.5714288</v>
      </c>
      <c r="K43" s="17"/>
      <c r="L43" s="17"/>
    </row>
    <row r="44" spans="1:12" ht="15.5" x14ac:dyDescent="0.35">
      <c r="A44" s="9"/>
      <c r="B44" s="9"/>
      <c r="C44" s="9"/>
      <c r="D44" s="9"/>
      <c r="E44" s="9"/>
      <c r="F44" s="9"/>
      <c r="G44" s="9"/>
      <c r="H44" s="9"/>
      <c r="I44" s="9"/>
      <c r="J44" s="17"/>
      <c r="K44" s="17"/>
      <c r="L44" s="17"/>
    </row>
    <row r="45" spans="1:12" ht="15.5" x14ac:dyDescent="0.35">
      <c r="A45" s="9"/>
      <c r="B45" s="9"/>
      <c r="C45" s="9"/>
      <c r="D45" s="9"/>
      <c r="E45" s="9"/>
      <c r="F45" s="9" t="s">
        <v>39</v>
      </c>
      <c r="G45" s="9"/>
      <c r="H45" s="9"/>
      <c r="I45" s="9"/>
      <c r="J45" s="17"/>
      <c r="K45" s="17"/>
      <c r="L45" s="17"/>
    </row>
    <row r="46" spans="1:12" ht="15.5" x14ac:dyDescent="0.35">
      <c r="A46" s="9"/>
      <c r="B46" s="9"/>
      <c r="C46" s="9"/>
      <c r="D46" s="9"/>
      <c r="E46" s="9"/>
      <c r="F46" s="26" t="s">
        <v>38</v>
      </c>
      <c r="G46" s="21" t="s">
        <v>37</v>
      </c>
      <c r="H46" s="21" t="s">
        <v>8</v>
      </c>
      <c r="I46" s="21" t="s">
        <v>13</v>
      </c>
      <c r="J46" s="17"/>
      <c r="K46" s="17"/>
      <c r="L46" s="17"/>
    </row>
    <row r="47" spans="1:12" ht="15.5" x14ac:dyDescent="0.35">
      <c r="A47" s="9"/>
      <c r="B47" s="9"/>
      <c r="C47" s="9"/>
      <c r="D47" s="9"/>
      <c r="E47" s="9"/>
      <c r="F47" s="21">
        <v>0</v>
      </c>
      <c r="G47" s="25">
        <v>4000000000</v>
      </c>
      <c r="H47" s="21">
        <v>0</v>
      </c>
      <c r="I47" s="21">
        <v>0</v>
      </c>
      <c r="J47" s="17"/>
      <c r="K47" s="17"/>
      <c r="L47" s="17"/>
    </row>
    <row r="48" spans="1:12" ht="15.5" x14ac:dyDescent="0.35">
      <c r="A48" s="9"/>
      <c r="B48" s="9"/>
      <c r="C48" s="23">
        <f>(6/28)*(4000000000-875000000)</f>
        <v>669642857.14285707</v>
      </c>
      <c r="D48" s="9"/>
      <c r="E48" s="9"/>
      <c r="F48" s="22">
        <v>1</v>
      </c>
      <c r="G48" s="20">
        <f t="shared" ref="G48:G54" si="2">G47-H48</f>
        <v>3218750000</v>
      </c>
      <c r="H48" s="20">
        <f>C40</f>
        <v>781250000</v>
      </c>
      <c r="I48" s="20">
        <f>H48</f>
        <v>781250000</v>
      </c>
      <c r="J48" s="17"/>
      <c r="K48" s="17"/>
      <c r="L48" s="17"/>
    </row>
    <row r="49" spans="1:12" ht="15.5" x14ac:dyDescent="0.35">
      <c r="A49" s="9"/>
      <c r="B49" s="9"/>
      <c r="C49" s="9"/>
      <c r="D49" s="9"/>
      <c r="E49" s="9"/>
      <c r="F49" s="21">
        <v>2</v>
      </c>
      <c r="G49" s="20">
        <f t="shared" si="2"/>
        <v>2549107142.8571429</v>
      </c>
      <c r="H49" s="20">
        <f>C48</f>
        <v>669642857.14285707</v>
      </c>
      <c r="I49" s="20">
        <f t="shared" ref="I49:I54" si="3">I48+H49</f>
        <v>1450892857.1428571</v>
      </c>
      <c r="J49" s="17"/>
      <c r="K49" s="17"/>
      <c r="L49" s="17"/>
    </row>
    <row r="50" spans="1:12" ht="15.5" x14ac:dyDescent="0.35">
      <c r="A50" s="9"/>
      <c r="B50" s="9" t="s">
        <v>27</v>
      </c>
      <c r="C50" s="9"/>
      <c r="D50" s="9"/>
      <c r="E50" s="9"/>
      <c r="F50" s="22">
        <v>3</v>
      </c>
      <c r="G50" s="20">
        <f t="shared" si="2"/>
        <v>1991071428.5714288</v>
      </c>
      <c r="H50" s="20">
        <f>C56</f>
        <v>558035714.28571427</v>
      </c>
      <c r="I50" s="24">
        <f t="shared" si="3"/>
        <v>2008928571.4285712</v>
      </c>
      <c r="J50" s="17"/>
      <c r="K50" s="17"/>
      <c r="L50" s="17"/>
    </row>
    <row r="51" spans="1:12" ht="15.5" x14ac:dyDescent="0.35">
      <c r="A51" s="9"/>
      <c r="B51" s="9"/>
      <c r="C51" s="9"/>
      <c r="D51" s="9"/>
      <c r="E51" s="9"/>
      <c r="F51" s="21">
        <v>4</v>
      </c>
      <c r="G51" s="20">
        <f t="shared" si="2"/>
        <v>1544642857.1428573</v>
      </c>
      <c r="H51" s="20">
        <f>(4/28)*(4000000000-875000000)</f>
        <v>446428571.4285714</v>
      </c>
      <c r="I51" s="20">
        <f t="shared" si="3"/>
        <v>2455357142.8571424</v>
      </c>
      <c r="J51" s="17"/>
      <c r="K51" s="17"/>
      <c r="L51" s="17"/>
    </row>
    <row r="52" spans="1:12" ht="15.5" x14ac:dyDescent="0.35">
      <c r="A52" s="9"/>
      <c r="B52" s="9"/>
      <c r="C52" s="9"/>
      <c r="D52" s="9"/>
      <c r="E52" s="9"/>
      <c r="F52" s="22">
        <v>5</v>
      </c>
      <c r="G52" s="20">
        <f t="shared" si="2"/>
        <v>1209821428.5714288</v>
      </c>
      <c r="H52" s="20">
        <f>(3/28)*(4000000000-875000000)</f>
        <v>334821428.57142854</v>
      </c>
      <c r="I52" s="20">
        <f t="shared" si="3"/>
        <v>2790178571.4285707</v>
      </c>
      <c r="J52" s="17"/>
      <c r="K52" s="17"/>
      <c r="L52" s="17"/>
    </row>
    <row r="53" spans="1:12" ht="15.5" x14ac:dyDescent="0.35">
      <c r="A53" s="9"/>
      <c r="B53" s="9"/>
      <c r="C53" s="9"/>
      <c r="D53" s="9"/>
      <c r="E53" s="9"/>
      <c r="F53" s="21">
        <v>6</v>
      </c>
      <c r="G53" s="20">
        <f t="shared" si="2"/>
        <v>986607142.85714304</v>
      </c>
      <c r="H53" s="20">
        <f>(2/28)*(4000000000-875000000)</f>
        <v>223214285.7142857</v>
      </c>
      <c r="I53" s="20">
        <f t="shared" si="3"/>
        <v>3013392857.1428566</v>
      </c>
      <c r="J53" s="17"/>
      <c r="K53" s="17"/>
      <c r="L53" s="17"/>
    </row>
    <row r="54" spans="1:12" ht="15.5" x14ac:dyDescent="0.35">
      <c r="A54" s="9"/>
      <c r="B54" s="9"/>
      <c r="C54" s="9"/>
      <c r="D54" s="9"/>
      <c r="E54" s="9"/>
      <c r="F54" s="22">
        <v>7</v>
      </c>
      <c r="G54" s="20">
        <f t="shared" si="2"/>
        <v>875000000.00000024</v>
      </c>
      <c r="H54" s="20">
        <f>(1/28)*(4000000000-875000000)</f>
        <v>111607142.85714285</v>
      </c>
      <c r="I54" s="20">
        <f t="shared" si="3"/>
        <v>3124999999.9999995</v>
      </c>
      <c r="J54" s="17"/>
      <c r="K54" s="17"/>
      <c r="L54" s="17"/>
    </row>
    <row r="55" spans="1:12" ht="15.5" x14ac:dyDescent="0.35">
      <c r="B55" s="9"/>
      <c r="C55" s="9"/>
      <c r="D55" s="9"/>
      <c r="E55" s="17"/>
      <c r="F55" s="43" t="s">
        <v>50</v>
      </c>
      <c r="G55" s="43"/>
      <c r="H55" s="43"/>
      <c r="I55" s="42">
        <f>I50</f>
        <v>2008928571.4285712</v>
      </c>
      <c r="J55" s="17"/>
      <c r="K55" s="17"/>
      <c r="L55" s="17"/>
    </row>
    <row r="56" spans="1:12" ht="15.5" x14ac:dyDescent="0.35">
      <c r="B56" s="9"/>
      <c r="C56" s="23">
        <f>(5/28)*(4000000000-875000000)</f>
        <v>558035714.28571427</v>
      </c>
      <c r="D56" s="9"/>
      <c r="E56" s="17"/>
      <c r="F56" s="17"/>
      <c r="G56" s="17"/>
      <c r="H56" s="17"/>
      <c r="I56" s="17"/>
      <c r="J56" s="17"/>
      <c r="K56" s="17"/>
      <c r="L56" s="17"/>
    </row>
    <row r="57" spans="1:12" ht="15.5" x14ac:dyDescent="0.35">
      <c r="A57" s="9"/>
      <c r="B57" s="9"/>
      <c r="C57" s="9"/>
      <c r="D57" s="9"/>
      <c r="E57" s="9"/>
      <c r="F57" s="9"/>
      <c r="G57" s="9"/>
      <c r="H57" s="9"/>
      <c r="I57" s="9"/>
      <c r="J57" s="9"/>
      <c r="K57" s="9"/>
      <c r="L57" s="17"/>
    </row>
    <row r="58" spans="1:12" ht="15.5" x14ac:dyDescent="0.35">
      <c r="A58" s="9"/>
      <c r="B58" s="9"/>
      <c r="C58" s="9"/>
      <c r="D58" s="9"/>
      <c r="E58" s="9"/>
      <c r="F58" s="9"/>
      <c r="G58" s="9"/>
      <c r="H58" s="9"/>
      <c r="I58" s="9"/>
      <c r="J58" s="9"/>
      <c r="K58" s="9"/>
      <c r="L58" s="17"/>
    </row>
    <row r="59" spans="1:12" ht="15.5" x14ac:dyDescent="0.35">
      <c r="A59" s="9"/>
      <c r="B59" s="106" t="s">
        <v>18</v>
      </c>
      <c r="C59" s="106"/>
      <c r="D59" s="106"/>
      <c r="E59" s="106"/>
      <c r="F59" s="106"/>
      <c r="G59" s="106"/>
      <c r="H59" s="106"/>
      <c r="I59" s="106"/>
      <c r="J59" s="9"/>
      <c r="K59" s="9"/>
      <c r="L59" s="17"/>
    </row>
    <row r="60" spans="1:12" ht="15.5" x14ac:dyDescent="0.35">
      <c r="A60" s="9"/>
      <c r="B60" s="9" t="s">
        <v>29</v>
      </c>
      <c r="C60" s="9"/>
      <c r="D60" s="9"/>
      <c r="E60" s="9"/>
      <c r="F60" s="9" t="s">
        <v>40</v>
      </c>
      <c r="G60" s="9"/>
      <c r="H60" s="9"/>
      <c r="I60" s="9"/>
      <c r="J60" s="9"/>
      <c r="K60" s="9"/>
      <c r="L60" s="17"/>
    </row>
    <row r="61" spans="1:12" ht="15.5" x14ac:dyDescent="0.35">
      <c r="A61" s="9"/>
      <c r="B61" s="9"/>
      <c r="C61" s="9"/>
      <c r="D61" s="9"/>
      <c r="E61" s="9"/>
      <c r="F61" s="9"/>
      <c r="G61" s="9"/>
      <c r="H61" s="9"/>
      <c r="I61" s="9"/>
      <c r="J61" s="9"/>
      <c r="K61" s="9"/>
      <c r="L61" s="17"/>
    </row>
    <row r="62" spans="1:12" ht="15.5" x14ac:dyDescent="0.35">
      <c r="A62" s="9"/>
      <c r="B62" s="9"/>
      <c r="C62" s="9"/>
      <c r="D62" s="29">
        <v>0.19500000000000001</v>
      </c>
      <c r="E62" s="9"/>
      <c r="F62" s="9"/>
      <c r="G62" s="9"/>
      <c r="I62" s="44">
        <f>4000000000*(1-0.195)^1</f>
        <v>3219999999.9999995</v>
      </c>
      <c r="J62" s="9"/>
      <c r="K62" s="9"/>
    </row>
    <row r="63" spans="1:12" ht="15.5" x14ac:dyDescent="0.35">
      <c r="A63" s="9"/>
      <c r="B63" s="9"/>
      <c r="C63" s="9"/>
      <c r="D63" s="9"/>
      <c r="E63" s="9"/>
      <c r="F63" s="9"/>
      <c r="G63" s="9"/>
      <c r="H63" s="9"/>
      <c r="I63" s="9"/>
      <c r="J63" s="9"/>
      <c r="K63" s="9"/>
    </row>
    <row r="64" spans="1:12" ht="15.5" x14ac:dyDescent="0.35">
      <c r="A64" s="9"/>
      <c r="B64" s="9" t="s">
        <v>24</v>
      </c>
      <c r="C64" s="9"/>
      <c r="D64" s="9"/>
      <c r="E64" s="9"/>
      <c r="F64" s="9" t="s">
        <v>51</v>
      </c>
      <c r="G64" s="9"/>
      <c r="H64" s="9"/>
      <c r="I64" s="9"/>
      <c r="J64" s="9"/>
      <c r="K64" s="9"/>
    </row>
    <row r="65" spans="1:11" ht="15.5" x14ac:dyDescent="0.35">
      <c r="A65" s="9"/>
      <c r="B65" s="9"/>
      <c r="C65" s="9"/>
      <c r="D65" s="9"/>
      <c r="E65" s="9"/>
      <c r="F65" s="9"/>
      <c r="G65" s="9"/>
      <c r="H65" s="9"/>
      <c r="I65" s="9"/>
      <c r="J65" s="9"/>
      <c r="K65" s="9"/>
    </row>
    <row r="66" spans="1:11" ht="15.5" x14ac:dyDescent="0.35">
      <c r="A66" s="9"/>
      <c r="B66" s="9"/>
      <c r="C66" s="9"/>
      <c r="D66" s="9"/>
      <c r="E66" s="9"/>
      <c r="F66" s="9"/>
      <c r="G66" s="9"/>
      <c r="I66" s="44">
        <f>I62*((1-0.195)^1)</f>
        <v>2592099999.9999995</v>
      </c>
      <c r="J66" s="9"/>
      <c r="K66" s="9"/>
    </row>
    <row r="67" spans="1:11" ht="15.5" x14ac:dyDescent="0.35">
      <c r="A67" s="9"/>
      <c r="B67" s="9"/>
      <c r="C67" s="9"/>
      <c r="D67" s="9"/>
      <c r="E67" s="9"/>
      <c r="F67" s="9"/>
      <c r="G67" s="9"/>
      <c r="H67" s="9"/>
      <c r="I67" s="9"/>
      <c r="J67" s="9"/>
      <c r="K67" s="9"/>
    </row>
    <row r="68" spans="1:11" ht="15.5" x14ac:dyDescent="0.35">
      <c r="A68" s="9"/>
      <c r="B68" s="9"/>
      <c r="C68" s="23">
        <f>4000000000*((1-0.195)^0)*0.195</f>
        <v>780000000</v>
      </c>
      <c r="D68" s="9"/>
      <c r="E68" s="9"/>
      <c r="F68" s="9" t="s">
        <v>28</v>
      </c>
      <c r="G68" s="9"/>
      <c r="H68" s="9"/>
      <c r="I68" s="9"/>
      <c r="J68" s="9"/>
      <c r="K68" s="9"/>
    </row>
    <row r="69" spans="1:11" ht="15.5" x14ac:dyDescent="0.35">
      <c r="A69" s="9"/>
      <c r="B69" s="9"/>
      <c r="C69" s="9"/>
      <c r="D69" s="9"/>
      <c r="E69" s="9"/>
      <c r="F69" s="9"/>
      <c r="G69" s="9"/>
      <c r="H69" s="9"/>
      <c r="I69" s="9"/>
      <c r="J69" s="9"/>
      <c r="K69" s="9"/>
    </row>
    <row r="70" spans="1:11" ht="15.5" x14ac:dyDescent="0.35">
      <c r="A70" s="9"/>
      <c r="B70" s="9"/>
      <c r="C70" s="9"/>
      <c r="D70" s="9"/>
      <c r="E70" s="9"/>
      <c r="F70" s="9"/>
      <c r="G70" s="9"/>
      <c r="I70" s="44">
        <f>I66*(1-0.195)^1</f>
        <v>2086640499.9999995</v>
      </c>
      <c r="J70" s="9"/>
      <c r="K70" s="9"/>
    </row>
    <row r="71" spans="1:11" ht="15.5" x14ac:dyDescent="0.35">
      <c r="A71" s="9"/>
      <c r="B71" s="9"/>
      <c r="C71" s="9"/>
      <c r="D71" s="9"/>
      <c r="E71" s="9"/>
      <c r="F71" s="9" t="s">
        <v>39</v>
      </c>
      <c r="G71" s="9"/>
      <c r="H71" s="9"/>
      <c r="I71" s="9"/>
      <c r="J71" s="9"/>
      <c r="K71" s="9"/>
    </row>
    <row r="72" spans="1:11" ht="15.5" x14ac:dyDescent="0.35">
      <c r="A72" s="9"/>
      <c r="B72" s="9"/>
      <c r="C72" s="9"/>
      <c r="D72" s="9"/>
      <c r="E72" s="9"/>
      <c r="F72" s="26" t="s">
        <v>38</v>
      </c>
      <c r="G72" s="21" t="s">
        <v>37</v>
      </c>
      <c r="H72" s="21" t="s">
        <v>8</v>
      </c>
      <c r="I72" s="21" t="s">
        <v>13</v>
      </c>
      <c r="J72" s="9"/>
      <c r="K72" s="9"/>
    </row>
    <row r="73" spans="1:11" ht="15.5" x14ac:dyDescent="0.35">
      <c r="A73" s="9"/>
      <c r="B73" s="9"/>
      <c r="C73" s="23">
        <f>4000000000*((1-0.195)^1)*0.195</f>
        <v>627899999.99999988</v>
      </c>
      <c r="D73" s="9"/>
      <c r="E73" s="9"/>
      <c r="F73" s="21">
        <v>0</v>
      </c>
      <c r="G73" s="25">
        <v>4000000000</v>
      </c>
      <c r="H73" s="21">
        <v>0</v>
      </c>
      <c r="I73" s="21">
        <v>0</v>
      </c>
      <c r="J73" s="9"/>
      <c r="K73" s="9"/>
    </row>
    <row r="74" spans="1:11" ht="15.5" x14ac:dyDescent="0.35">
      <c r="A74" s="9"/>
      <c r="B74" s="9"/>
      <c r="C74" s="9"/>
      <c r="D74" s="9"/>
      <c r="E74" s="9"/>
      <c r="F74" s="22">
        <v>1</v>
      </c>
      <c r="G74" s="20">
        <f t="shared" ref="G74:G80" si="4">G73-H74</f>
        <v>3220000000</v>
      </c>
      <c r="H74" s="20">
        <f>4000000000*((1-0.195)^0)*0.195</f>
        <v>780000000</v>
      </c>
      <c r="I74" s="20">
        <f>H74</f>
        <v>780000000</v>
      </c>
      <c r="J74" s="27"/>
      <c r="K74" s="9"/>
    </row>
    <row r="75" spans="1:11" ht="15.5" x14ac:dyDescent="0.35">
      <c r="A75" s="9"/>
      <c r="B75" s="9"/>
      <c r="C75" s="9"/>
      <c r="D75" s="9"/>
      <c r="E75" s="9"/>
      <c r="F75" s="21">
        <v>2</v>
      </c>
      <c r="G75" s="20">
        <f t="shared" si="4"/>
        <v>2592100000</v>
      </c>
      <c r="H75" s="20">
        <f>4000000000*((1-0.195)^1)*0.195</f>
        <v>627899999.99999988</v>
      </c>
      <c r="I75" s="20">
        <f t="shared" ref="I75:I80" si="5">I74+H75</f>
        <v>1407900000</v>
      </c>
      <c r="J75" s="9"/>
      <c r="K75" s="9"/>
    </row>
    <row r="76" spans="1:11" ht="15.5" x14ac:dyDescent="0.35">
      <c r="A76" s="9"/>
      <c r="B76" s="9"/>
      <c r="C76" s="9"/>
      <c r="D76" s="9"/>
      <c r="E76" s="9"/>
      <c r="F76" s="22">
        <v>3</v>
      </c>
      <c r="G76" s="20">
        <f t="shared" si="4"/>
        <v>2086640500</v>
      </c>
      <c r="H76" s="20">
        <f>4000000000*((1-0.195)^2)*0.195</f>
        <v>505459499.99999994</v>
      </c>
      <c r="I76" s="24">
        <f t="shared" si="5"/>
        <v>1913359500</v>
      </c>
      <c r="J76" s="9"/>
      <c r="K76" s="9"/>
    </row>
    <row r="77" spans="1:11" ht="15.5" x14ac:dyDescent="0.35">
      <c r="A77" s="9"/>
      <c r="B77" s="9"/>
      <c r="C77" s="9"/>
      <c r="D77" s="9"/>
      <c r="E77" s="9"/>
      <c r="F77" s="21">
        <v>4</v>
      </c>
      <c r="G77" s="20">
        <f t="shared" si="4"/>
        <v>1679745602.5</v>
      </c>
      <c r="H77" s="20">
        <f>4000000000*((1-0.195)^3)*0.195</f>
        <v>406894897.49999988</v>
      </c>
      <c r="I77" s="20">
        <f t="shared" si="5"/>
        <v>2320254397.5</v>
      </c>
      <c r="J77" s="9"/>
      <c r="K77" s="9"/>
    </row>
    <row r="78" spans="1:11" ht="15.5" x14ac:dyDescent="0.35">
      <c r="A78" s="9"/>
      <c r="B78" s="9"/>
      <c r="C78" s="23">
        <f>4000000000*((1-0.195)^2)*0.195</f>
        <v>505459499.99999994</v>
      </c>
      <c r="D78" s="9"/>
      <c r="E78" s="9"/>
      <c r="F78" s="22">
        <v>5</v>
      </c>
      <c r="G78" s="20">
        <f t="shared" si="4"/>
        <v>1352195210.0125</v>
      </c>
      <c r="H78" s="20">
        <f>4000000000*((1-0.195)^4)*0.195</f>
        <v>327550392.48749989</v>
      </c>
      <c r="I78" s="20">
        <f t="shared" si="5"/>
        <v>2647804789.9874997</v>
      </c>
      <c r="J78" s="9"/>
      <c r="K78" s="9"/>
    </row>
    <row r="79" spans="1:11" ht="15.5" x14ac:dyDescent="0.35">
      <c r="A79" s="9"/>
      <c r="B79" s="9"/>
      <c r="C79" s="9"/>
      <c r="D79" s="9"/>
      <c r="E79" s="9"/>
      <c r="F79" s="21">
        <v>6</v>
      </c>
      <c r="G79" s="20">
        <f t="shared" si="4"/>
        <v>1088517144.0600626</v>
      </c>
      <c r="H79" s="20">
        <f>4000000000*((1-0.195)^5)*0.195</f>
        <v>263678065.95243734</v>
      </c>
      <c r="I79" s="20">
        <f t="shared" si="5"/>
        <v>2911482855.9399371</v>
      </c>
      <c r="J79" s="9"/>
      <c r="K79" s="9"/>
    </row>
    <row r="80" spans="1:11" ht="15.5" x14ac:dyDescent="0.35">
      <c r="A80" s="9"/>
      <c r="B80" s="9"/>
      <c r="C80" s="9"/>
      <c r="D80" s="9"/>
      <c r="E80" s="9"/>
      <c r="F80" s="22">
        <v>7</v>
      </c>
      <c r="G80" s="20">
        <f t="shared" si="4"/>
        <v>874999999.96835053</v>
      </c>
      <c r="H80" s="20">
        <f>(4000000000*((1-0.195)^6)*0.195)+1256301</f>
        <v>213517144.09171209</v>
      </c>
      <c r="I80" s="20">
        <f t="shared" si="5"/>
        <v>3125000000.0316491</v>
      </c>
      <c r="J80" s="9"/>
      <c r="K80" s="9"/>
    </row>
    <row r="81" spans="1:11" ht="15.5" x14ac:dyDescent="0.35">
      <c r="A81" s="9"/>
      <c r="B81" s="9"/>
      <c r="C81" s="9"/>
      <c r="D81" s="9"/>
      <c r="E81" s="9"/>
      <c r="F81" s="43" t="s">
        <v>50</v>
      </c>
      <c r="G81" s="43"/>
      <c r="H81" s="43"/>
      <c r="I81" s="42">
        <f>I76</f>
        <v>1913359500</v>
      </c>
      <c r="J81" s="9"/>
      <c r="K81" s="9"/>
    </row>
    <row r="82" spans="1:11" ht="15.5" x14ac:dyDescent="0.35">
      <c r="A82" s="9"/>
      <c r="B82" s="17"/>
      <c r="C82" s="17"/>
      <c r="D82" s="17"/>
      <c r="E82" s="17"/>
      <c r="F82" s="17"/>
      <c r="G82" s="17"/>
      <c r="H82" s="17"/>
      <c r="I82" s="17"/>
      <c r="J82" s="17"/>
      <c r="K82" s="9"/>
    </row>
    <row r="83" spans="1:11" ht="15.5" x14ac:dyDescent="0.35">
      <c r="A83" s="9"/>
      <c r="B83" s="9" t="s">
        <v>49</v>
      </c>
      <c r="C83" s="17"/>
      <c r="D83" s="17"/>
      <c r="E83" s="17"/>
      <c r="F83" s="17"/>
      <c r="G83" s="17"/>
      <c r="H83" s="17"/>
      <c r="I83" s="17"/>
      <c r="J83" s="17"/>
      <c r="K83" s="9"/>
    </row>
    <row r="84" spans="1:11" ht="15.5" x14ac:dyDescent="0.35">
      <c r="A84" s="9"/>
      <c r="K84" s="9"/>
    </row>
    <row r="85" spans="1:11" ht="15.5" x14ac:dyDescent="0.35">
      <c r="A85" s="9"/>
      <c r="B85" s="9"/>
      <c r="C85" s="9"/>
      <c r="D85" s="9"/>
      <c r="E85" s="9"/>
      <c r="F85" s="9"/>
      <c r="G85" s="9"/>
      <c r="H85" s="9"/>
      <c r="I85" s="9"/>
      <c r="J85" s="9"/>
      <c r="K85" s="9"/>
    </row>
    <row r="86" spans="1:11" ht="15.5" x14ac:dyDescent="0.35">
      <c r="A86" s="9"/>
      <c r="B86" s="9"/>
      <c r="C86" s="9"/>
      <c r="D86" s="9"/>
      <c r="E86" s="9"/>
      <c r="F86" s="9"/>
      <c r="G86" s="9"/>
      <c r="H86" s="9"/>
      <c r="I86" s="9"/>
      <c r="J86" s="9"/>
      <c r="K86" s="9"/>
    </row>
    <row r="87" spans="1:11" ht="15.5" x14ac:dyDescent="0.35">
      <c r="A87" s="9"/>
      <c r="B87" s="9"/>
      <c r="C87" s="9"/>
      <c r="D87" s="9"/>
      <c r="E87" s="9"/>
      <c r="F87" s="9"/>
      <c r="G87" s="9"/>
      <c r="H87" s="9"/>
      <c r="I87" s="9"/>
      <c r="J87" s="9"/>
      <c r="K87" s="9"/>
    </row>
    <row r="88" spans="1:11" ht="15.5" x14ac:dyDescent="0.35">
      <c r="A88" s="9"/>
      <c r="B88" s="9"/>
      <c r="C88" s="9"/>
      <c r="D88" s="9"/>
      <c r="E88" s="9"/>
      <c r="F88" s="9"/>
      <c r="G88" s="9"/>
      <c r="H88" s="9"/>
      <c r="I88" s="9"/>
      <c r="J88" s="9"/>
      <c r="K88" s="9"/>
    </row>
    <row r="89" spans="1:11" ht="15.5" x14ac:dyDescent="0.35">
      <c r="A89" s="9"/>
      <c r="B89" s="9"/>
      <c r="C89" s="9"/>
      <c r="D89" s="9"/>
      <c r="E89" s="9"/>
      <c r="F89" s="9"/>
      <c r="G89" s="9"/>
      <c r="H89" s="9"/>
      <c r="I89" s="9"/>
      <c r="J89" s="9"/>
      <c r="K89" s="9"/>
    </row>
    <row r="90" spans="1:11" ht="15.5" x14ac:dyDescent="0.35">
      <c r="A90" s="9"/>
      <c r="B90" s="9"/>
      <c r="C90" s="9"/>
      <c r="D90" s="9"/>
      <c r="E90" s="9"/>
      <c r="F90" s="9"/>
      <c r="G90" s="9"/>
      <c r="H90" s="9"/>
      <c r="I90" s="9"/>
      <c r="J90" s="9"/>
      <c r="K90" s="9"/>
    </row>
    <row r="91" spans="1:11" ht="15.5" x14ac:dyDescent="0.35">
      <c r="A91" s="9"/>
      <c r="B91" s="9"/>
      <c r="C91" s="9"/>
      <c r="D91" s="9"/>
      <c r="E91" s="9"/>
      <c r="F91" s="9"/>
      <c r="G91" s="9"/>
      <c r="H91" s="9"/>
      <c r="I91" s="9"/>
      <c r="J91" s="9"/>
      <c r="K91" s="9"/>
    </row>
    <row r="92" spans="1:11" ht="15.5" x14ac:dyDescent="0.35">
      <c r="A92" s="9"/>
      <c r="B92" s="9"/>
      <c r="C92" s="9"/>
      <c r="D92" s="9"/>
      <c r="E92" s="9"/>
      <c r="F92" s="9"/>
      <c r="G92" s="9"/>
      <c r="H92" s="9"/>
      <c r="I92" s="9"/>
      <c r="J92" s="9"/>
      <c r="K92" s="9"/>
    </row>
    <row r="93" spans="1:11" ht="15.5" x14ac:dyDescent="0.35">
      <c r="A93" s="9"/>
      <c r="B93" s="9"/>
      <c r="C93" s="9"/>
      <c r="D93" s="9"/>
      <c r="E93" s="9"/>
      <c r="F93" s="9"/>
      <c r="G93" s="9"/>
      <c r="H93" s="9"/>
      <c r="I93" s="9"/>
      <c r="J93" s="9"/>
      <c r="K93" s="9"/>
    </row>
    <row r="94" spans="1:11" ht="15.5" x14ac:dyDescent="0.35">
      <c r="A94" s="9"/>
      <c r="B94" s="9"/>
      <c r="C94" s="9"/>
      <c r="D94" s="9"/>
      <c r="E94" s="9"/>
      <c r="F94" s="9"/>
      <c r="G94" s="9"/>
      <c r="H94" s="9"/>
      <c r="I94" s="9"/>
      <c r="J94" s="9"/>
      <c r="K94" s="9"/>
    </row>
    <row r="95" spans="1:11" ht="15.5" x14ac:dyDescent="0.35">
      <c r="A95" s="9"/>
      <c r="B95" s="9"/>
      <c r="C95" s="9"/>
      <c r="D95" s="9"/>
      <c r="E95" s="9"/>
      <c r="F95" s="9"/>
      <c r="G95" s="9"/>
      <c r="H95" s="9"/>
      <c r="I95" s="9"/>
      <c r="J95" s="9"/>
      <c r="K95" s="9"/>
    </row>
    <row r="96" spans="1:11" ht="15.5" x14ac:dyDescent="0.35">
      <c r="A96" s="9"/>
      <c r="B96" s="9"/>
      <c r="C96" s="9"/>
      <c r="D96" s="9"/>
      <c r="E96" s="9"/>
      <c r="F96" s="9"/>
      <c r="G96" s="9"/>
      <c r="H96" s="9"/>
      <c r="I96" s="9"/>
      <c r="J96" s="9"/>
      <c r="K96" s="9"/>
    </row>
    <row r="97" spans="1:11" ht="15.5" x14ac:dyDescent="0.35">
      <c r="A97" s="9"/>
      <c r="B97" s="9"/>
      <c r="C97" s="9"/>
      <c r="D97" s="9"/>
      <c r="E97" s="9"/>
      <c r="F97" s="9"/>
      <c r="G97" s="9"/>
      <c r="H97" s="9"/>
      <c r="I97" s="9"/>
      <c r="J97" s="9"/>
      <c r="K97" s="9"/>
    </row>
    <row r="98" spans="1:11" ht="15.5" x14ac:dyDescent="0.35">
      <c r="A98" s="9"/>
      <c r="B98" s="9"/>
      <c r="C98" s="9"/>
      <c r="D98" s="9"/>
      <c r="E98" s="9"/>
      <c r="F98" s="9"/>
      <c r="G98" s="9"/>
      <c r="H98" s="9"/>
      <c r="I98" s="9"/>
      <c r="J98" s="9"/>
      <c r="K98" s="9"/>
    </row>
    <row r="99" spans="1:11" ht="15.5" x14ac:dyDescent="0.35">
      <c r="A99" s="9"/>
      <c r="B99" s="9"/>
      <c r="C99" s="9"/>
      <c r="D99" s="9"/>
      <c r="E99" s="9"/>
      <c r="F99" s="9"/>
      <c r="G99" s="9"/>
      <c r="H99" s="9"/>
      <c r="I99" s="9"/>
      <c r="J99" s="9"/>
      <c r="K99" s="9"/>
    </row>
    <row r="100" spans="1:11" ht="15.5" x14ac:dyDescent="0.35">
      <c r="A100" s="9"/>
      <c r="B100" s="9"/>
      <c r="C100" s="9"/>
      <c r="D100" s="9"/>
      <c r="E100" s="9"/>
      <c r="F100" s="9"/>
      <c r="G100" s="9"/>
      <c r="H100" s="9"/>
      <c r="I100" s="9"/>
      <c r="J100" s="9"/>
      <c r="K100" s="9"/>
    </row>
    <row r="101" spans="1:11" ht="15.5" x14ac:dyDescent="0.35">
      <c r="A101" s="9"/>
      <c r="B101" s="9"/>
      <c r="C101" s="9"/>
      <c r="D101" s="9"/>
      <c r="E101" s="9"/>
      <c r="F101" s="9"/>
      <c r="G101" s="9"/>
      <c r="H101" s="9"/>
      <c r="I101" s="9"/>
      <c r="J101" s="9"/>
      <c r="K101" s="9"/>
    </row>
    <row r="102" spans="1:11" ht="15.5" x14ac:dyDescent="0.35">
      <c r="A102" s="9"/>
      <c r="B102" s="9"/>
      <c r="C102" s="9"/>
      <c r="D102" s="9"/>
      <c r="E102" s="9"/>
      <c r="F102" s="9"/>
      <c r="G102" s="9"/>
      <c r="H102" s="9"/>
      <c r="I102" s="9"/>
      <c r="J102" s="9"/>
      <c r="K102" s="9"/>
    </row>
    <row r="103" spans="1:11" ht="15.5" x14ac:dyDescent="0.35">
      <c r="A103" s="9"/>
      <c r="B103" s="9"/>
      <c r="C103" s="9"/>
      <c r="D103" s="9"/>
      <c r="E103" s="9"/>
      <c r="F103" s="9"/>
      <c r="G103" s="9"/>
      <c r="H103" s="9"/>
      <c r="I103" s="9"/>
      <c r="J103" s="9"/>
      <c r="K103" s="9"/>
    </row>
    <row r="104" spans="1:11" ht="15.5" x14ac:dyDescent="0.35">
      <c r="A104" s="9"/>
      <c r="B104" s="9"/>
      <c r="C104" s="9"/>
      <c r="D104" s="9"/>
      <c r="E104" s="9"/>
      <c r="F104" s="9"/>
      <c r="G104" s="9"/>
      <c r="H104" s="9"/>
      <c r="I104" s="9"/>
      <c r="J104" s="9"/>
      <c r="K104" s="9"/>
    </row>
    <row r="105" spans="1:11" ht="15.5" x14ac:dyDescent="0.35">
      <c r="A105" s="9"/>
      <c r="B105" s="9"/>
      <c r="C105" s="9"/>
      <c r="D105" s="9"/>
      <c r="E105" s="9"/>
      <c r="F105" s="9"/>
      <c r="G105" s="9"/>
      <c r="H105" s="9"/>
      <c r="I105" s="9"/>
      <c r="J105" s="9"/>
      <c r="K105" s="9"/>
    </row>
    <row r="106" spans="1:11" ht="15.5" x14ac:dyDescent="0.35">
      <c r="A106" s="9"/>
      <c r="B106" s="9"/>
      <c r="C106" s="9"/>
      <c r="D106" s="9"/>
      <c r="E106" s="9"/>
      <c r="F106" s="9"/>
      <c r="G106" s="9"/>
      <c r="H106" s="9"/>
      <c r="I106" s="9"/>
      <c r="J106" s="9"/>
      <c r="K106" s="9"/>
    </row>
    <row r="107" spans="1:11" ht="15.5" x14ac:dyDescent="0.35">
      <c r="A107" s="9"/>
      <c r="B107" s="9"/>
      <c r="C107" s="9"/>
      <c r="D107" s="9"/>
      <c r="E107" s="9"/>
      <c r="F107" s="9"/>
      <c r="G107" s="9"/>
      <c r="H107" s="9"/>
      <c r="I107" s="9"/>
      <c r="J107" s="9"/>
      <c r="K107" s="9"/>
    </row>
    <row r="108" spans="1:11" ht="15.5" x14ac:dyDescent="0.35">
      <c r="A108" s="9"/>
      <c r="B108" s="9"/>
      <c r="C108" s="9"/>
      <c r="D108" s="9"/>
      <c r="E108" s="9"/>
      <c r="F108" s="9"/>
      <c r="G108" s="9"/>
      <c r="H108" s="9"/>
      <c r="I108" s="9"/>
      <c r="J108" s="9"/>
      <c r="K108" s="9"/>
    </row>
    <row r="109" spans="1:11" ht="15.5" x14ac:dyDescent="0.35">
      <c r="A109" s="9"/>
      <c r="B109" s="9"/>
      <c r="C109" s="9"/>
      <c r="D109" s="9"/>
      <c r="E109" s="9"/>
      <c r="F109" s="9"/>
      <c r="G109" s="9"/>
      <c r="H109" s="9"/>
      <c r="I109" s="9"/>
      <c r="J109" s="9"/>
      <c r="K109" s="9"/>
    </row>
    <row r="110" spans="1:11" ht="15.5" x14ac:dyDescent="0.35">
      <c r="A110" s="9"/>
      <c r="B110" s="9"/>
      <c r="C110" s="9"/>
      <c r="D110" s="9"/>
      <c r="E110" s="9"/>
      <c r="F110" s="9"/>
      <c r="G110" s="9"/>
      <c r="H110" s="9"/>
      <c r="I110" s="9"/>
      <c r="J110" s="9"/>
      <c r="K110" s="9"/>
    </row>
    <row r="111" spans="1:11" ht="15.5" x14ac:dyDescent="0.35">
      <c r="A111" s="9"/>
      <c r="B111" s="9"/>
      <c r="C111" s="9"/>
      <c r="D111" s="9"/>
      <c r="E111" s="9"/>
      <c r="F111" s="9"/>
      <c r="G111" s="9"/>
      <c r="H111" s="9"/>
      <c r="I111" s="9"/>
      <c r="J111" s="9"/>
      <c r="K111" s="9"/>
    </row>
    <row r="112" spans="1:11" ht="15.5" x14ac:dyDescent="0.35">
      <c r="A112" s="9"/>
      <c r="B112" s="9"/>
      <c r="C112" s="9"/>
      <c r="D112" s="9"/>
      <c r="E112" s="9"/>
      <c r="F112" s="9"/>
      <c r="G112" s="9"/>
      <c r="H112" s="9"/>
      <c r="I112" s="9"/>
      <c r="J112" s="9"/>
      <c r="K112" s="9"/>
    </row>
    <row r="113" spans="1:11" ht="15.5" x14ac:dyDescent="0.35">
      <c r="A113" s="9"/>
      <c r="B113" s="9"/>
      <c r="C113" s="9"/>
      <c r="D113" s="9"/>
      <c r="E113" s="9"/>
      <c r="F113" s="9"/>
      <c r="G113" s="9"/>
      <c r="H113" s="9"/>
      <c r="I113" s="9"/>
      <c r="J113" s="9"/>
      <c r="K113" s="9"/>
    </row>
    <row r="114" spans="1:11" ht="15.5" x14ac:dyDescent="0.35">
      <c r="A114" s="9"/>
      <c r="B114" s="9"/>
      <c r="C114" s="9"/>
      <c r="D114" s="9"/>
      <c r="E114" s="9"/>
      <c r="F114" s="9"/>
      <c r="G114" s="9"/>
      <c r="H114" s="9"/>
      <c r="I114" s="9"/>
      <c r="J114" s="9"/>
      <c r="K114" s="9"/>
    </row>
    <row r="115" spans="1:11" ht="15.5" x14ac:dyDescent="0.35">
      <c r="A115" s="9"/>
      <c r="B115" s="9"/>
      <c r="C115" s="9"/>
      <c r="D115" s="9"/>
      <c r="E115" s="9"/>
      <c r="F115" s="9"/>
      <c r="G115" s="9"/>
      <c r="H115" s="9"/>
      <c r="I115" s="9"/>
      <c r="J115" s="9"/>
      <c r="K115" s="9"/>
    </row>
    <row r="116" spans="1:11" ht="15.5" x14ac:dyDescent="0.35">
      <c r="A116" s="9"/>
      <c r="B116" s="9"/>
      <c r="C116" s="9"/>
      <c r="D116" s="9"/>
      <c r="E116" s="9"/>
      <c r="F116" s="9"/>
      <c r="G116" s="9"/>
      <c r="H116" s="9"/>
      <c r="I116" s="9"/>
      <c r="J116" s="9"/>
      <c r="K116" s="9"/>
    </row>
    <row r="117" spans="1:11" ht="15.5" x14ac:dyDescent="0.35">
      <c r="A117" s="9"/>
      <c r="B117" s="9"/>
      <c r="C117" s="9"/>
      <c r="D117" s="9"/>
      <c r="E117" s="9"/>
      <c r="F117" s="9"/>
      <c r="G117" s="9"/>
      <c r="H117" s="9"/>
      <c r="I117" s="9"/>
      <c r="J117" s="9"/>
      <c r="K117" s="9"/>
    </row>
  </sheetData>
  <mergeCells count="3">
    <mergeCell ref="B3:J3"/>
    <mergeCell ref="B28:J28"/>
    <mergeCell ref="B59:I59"/>
  </mergeCells>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73"/>
  <sheetViews>
    <sheetView topLeftCell="A49" workbookViewId="0">
      <selection activeCell="K48" sqref="K48"/>
    </sheetView>
  </sheetViews>
  <sheetFormatPr defaultRowHeight="14.5" x14ac:dyDescent="0.35"/>
  <cols>
    <col min="2" max="2" width="18.54296875" bestFit="1" customWidth="1"/>
    <col min="3" max="3" width="15.6328125" customWidth="1"/>
    <col min="4" max="4" width="19" customWidth="1"/>
    <col min="5" max="5" width="7.6328125" customWidth="1"/>
    <col min="6" max="6" width="9.81640625" customWidth="1"/>
    <col min="7" max="7" width="16.6328125" customWidth="1"/>
    <col min="8" max="8" width="18" customWidth="1"/>
    <col min="9" max="9" width="20.6328125" customWidth="1"/>
    <col min="12" max="12" width="14.6328125" customWidth="1"/>
  </cols>
  <sheetData>
    <row r="1" spans="1:20" ht="15.65" customHeight="1" x14ac:dyDescent="0.35">
      <c r="A1" s="102" t="s">
        <v>79</v>
      </c>
      <c r="B1" s="102"/>
      <c r="C1" s="102"/>
      <c r="D1" s="102"/>
      <c r="E1" s="102"/>
      <c r="F1" s="102"/>
      <c r="G1" s="102"/>
      <c r="H1" s="102"/>
      <c r="I1" s="102"/>
      <c r="J1" s="102"/>
      <c r="K1" s="102"/>
      <c r="L1" s="102"/>
      <c r="M1" s="102"/>
      <c r="N1" s="102"/>
      <c r="O1" s="102"/>
      <c r="P1" s="102"/>
      <c r="Q1" s="102"/>
      <c r="R1" s="102"/>
      <c r="S1" s="102"/>
      <c r="T1" s="102"/>
    </row>
    <row r="2" spans="1:20" ht="15.65" customHeight="1" x14ac:dyDescent="0.35">
      <c r="A2" s="102"/>
      <c r="B2" s="102"/>
      <c r="C2" s="102"/>
      <c r="D2" s="102"/>
      <c r="E2" s="102"/>
      <c r="F2" s="102"/>
      <c r="G2" s="102"/>
      <c r="H2" s="102"/>
      <c r="I2" s="102"/>
      <c r="J2" s="102"/>
      <c r="K2" s="102"/>
      <c r="L2" s="102"/>
      <c r="M2" s="102"/>
      <c r="N2" s="102"/>
      <c r="O2" s="102"/>
      <c r="P2" s="102"/>
      <c r="Q2" s="102"/>
      <c r="R2" s="102"/>
      <c r="S2" s="102"/>
      <c r="T2" s="102"/>
    </row>
    <row r="3" spans="1:20" x14ac:dyDescent="0.35">
      <c r="A3" t="s">
        <v>78</v>
      </c>
      <c r="B3" s="84">
        <v>4800000000</v>
      </c>
    </row>
    <row r="4" spans="1:20" x14ac:dyDescent="0.35">
      <c r="A4" t="s">
        <v>77</v>
      </c>
      <c r="B4" s="84">
        <v>1400000000</v>
      </c>
    </row>
    <row r="5" spans="1:20" x14ac:dyDescent="0.35">
      <c r="A5" t="s">
        <v>76</v>
      </c>
      <c r="B5">
        <v>16</v>
      </c>
    </row>
    <row r="7" spans="1:20" x14ac:dyDescent="0.35">
      <c r="A7" s="87" t="s">
        <v>75</v>
      </c>
      <c r="B7" s="88"/>
      <c r="C7" s="87"/>
      <c r="D7" s="87"/>
      <c r="F7" s="86" t="s">
        <v>6</v>
      </c>
      <c r="G7" s="86" t="s">
        <v>63</v>
      </c>
      <c r="H7" s="86" t="s">
        <v>62</v>
      </c>
      <c r="I7" s="86" t="s">
        <v>13</v>
      </c>
    </row>
    <row r="8" spans="1:20" x14ac:dyDescent="0.35">
      <c r="A8" t="s">
        <v>74</v>
      </c>
      <c r="B8" s="84"/>
      <c r="F8" s="50">
        <v>0</v>
      </c>
      <c r="G8" s="85">
        <f>B3</f>
        <v>4800000000</v>
      </c>
      <c r="H8" s="63">
        <v>0</v>
      </c>
      <c r="I8" s="63">
        <v>0</v>
      </c>
    </row>
    <row r="9" spans="1:20" x14ac:dyDescent="0.35">
      <c r="B9" s="84"/>
      <c r="C9" s="110">
        <f>(B3-B4)/B5</f>
        <v>212500000</v>
      </c>
      <c r="D9" s="51"/>
      <c r="E9" s="51"/>
      <c r="F9" s="50">
        <v>1</v>
      </c>
      <c r="G9" s="77">
        <f t="shared" ref="G9:G24" si="0">G8-H9</f>
        <v>4587500000</v>
      </c>
      <c r="H9" s="47">
        <f>C9</f>
        <v>212500000</v>
      </c>
      <c r="I9" s="47">
        <f t="shared" ref="I9:I24" si="1">I8+H9</f>
        <v>212500000</v>
      </c>
    </row>
    <row r="10" spans="1:20" x14ac:dyDescent="0.35">
      <c r="C10" s="110"/>
      <c r="D10" s="51"/>
      <c r="E10" s="51"/>
      <c r="F10" s="50">
        <v>2</v>
      </c>
      <c r="G10" s="77">
        <f t="shared" si="0"/>
        <v>4375000000</v>
      </c>
      <c r="H10" s="47">
        <f>C9</f>
        <v>212500000</v>
      </c>
      <c r="I10" s="47">
        <f t="shared" si="1"/>
        <v>425000000</v>
      </c>
    </row>
    <row r="11" spans="1:20" x14ac:dyDescent="0.35">
      <c r="D11" s="51"/>
      <c r="E11" s="51"/>
      <c r="F11" s="50">
        <v>3</v>
      </c>
      <c r="G11" s="77">
        <f t="shared" si="0"/>
        <v>4162500000</v>
      </c>
      <c r="H11" s="47">
        <f>C9</f>
        <v>212500000</v>
      </c>
      <c r="I11" s="47">
        <f t="shared" si="1"/>
        <v>637500000</v>
      </c>
    </row>
    <row r="12" spans="1:20" x14ac:dyDescent="0.35">
      <c r="A12" t="s">
        <v>73</v>
      </c>
      <c r="D12" s="51"/>
      <c r="E12" s="51"/>
      <c r="F12" s="62">
        <v>4</v>
      </c>
      <c r="G12" s="83">
        <f t="shared" si="0"/>
        <v>3950000000</v>
      </c>
      <c r="H12" s="59">
        <f>C9</f>
        <v>212500000</v>
      </c>
      <c r="I12" s="59">
        <f t="shared" si="1"/>
        <v>850000000</v>
      </c>
    </row>
    <row r="13" spans="1:20" x14ac:dyDescent="0.35">
      <c r="A13" s="80"/>
      <c r="D13" s="51"/>
      <c r="E13" s="51"/>
      <c r="F13" s="50">
        <v>5</v>
      </c>
      <c r="G13" s="77">
        <f t="shared" si="0"/>
        <v>3737500000</v>
      </c>
      <c r="H13" s="47">
        <f>C9</f>
        <v>212500000</v>
      </c>
      <c r="I13" s="47">
        <f t="shared" si="1"/>
        <v>1062500000</v>
      </c>
      <c r="K13" s="111" t="s">
        <v>72</v>
      </c>
      <c r="L13" s="111"/>
      <c r="M13" s="111"/>
      <c r="N13" s="111"/>
      <c r="O13" s="111"/>
      <c r="P13" s="111"/>
      <c r="Q13" s="111"/>
      <c r="R13" s="111"/>
    </row>
    <row r="14" spans="1:20" x14ac:dyDescent="0.35">
      <c r="B14" s="80"/>
      <c r="D14" s="51"/>
      <c r="E14" s="51"/>
      <c r="F14" s="50">
        <v>6</v>
      </c>
      <c r="G14" s="77">
        <f t="shared" si="0"/>
        <v>3525000000</v>
      </c>
      <c r="H14" s="47">
        <f>C9</f>
        <v>212500000</v>
      </c>
      <c r="I14" s="47">
        <f t="shared" si="1"/>
        <v>1275000000</v>
      </c>
    </row>
    <row r="15" spans="1:20" x14ac:dyDescent="0.35">
      <c r="C15" s="80"/>
      <c r="F15" s="50">
        <v>7</v>
      </c>
      <c r="G15" s="77">
        <f t="shared" si="0"/>
        <v>3312500000</v>
      </c>
      <c r="H15" s="47">
        <f>C9</f>
        <v>212500000</v>
      </c>
      <c r="I15" s="47">
        <f t="shared" si="1"/>
        <v>1487500000</v>
      </c>
    </row>
    <row r="16" spans="1:20" x14ac:dyDescent="0.35">
      <c r="A16" s="82" t="s">
        <v>71</v>
      </c>
      <c r="C16" s="53">
        <f>4*C9</f>
        <v>850000000</v>
      </c>
      <c r="F16" s="50">
        <v>8</v>
      </c>
      <c r="G16" s="77">
        <f t="shared" si="0"/>
        <v>3100000000</v>
      </c>
      <c r="H16" s="47">
        <f>C9</f>
        <v>212500000</v>
      </c>
      <c r="I16" s="47">
        <f t="shared" si="1"/>
        <v>1700000000</v>
      </c>
    </row>
    <row r="17" spans="1:18" x14ac:dyDescent="0.35">
      <c r="A17" s="81"/>
      <c r="B17" s="80"/>
      <c r="F17" s="50">
        <v>9</v>
      </c>
      <c r="G17" s="77">
        <f t="shared" si="0"/>
        <v>2887500000</v>
      </c>
      <c r="H17" s="47">
        <f>C9</f>
        <v>212500000</v>
      </c>
      <c r="I17" s="47">
        <f t="shared" si="1"/>
        <v>1912500000</v>
      </c>
    </row>
    <row r="18" spans="1:18" x14ac:dyDescent="0.35">
      <c r="A18" t="s">
        <v>70</v>
      </c>
      <c r="B18" s="80"/>
      <c r="F18" s="50">
        <v>10</v>
      </c>
      <c r="G18" s="77">
        <f t="shared" si="0"/>
        <v>2675000000</v>
      </c>
      <c r="H18" s="47">
        <f>C9</f>
        <v>212500000</v>
      </c>
      <c r="I18" s="47">
        <f t="shared" si="1"/>
        <v>2125000000</v>
      </c>
    </row>
    <row r="19" spans="1:18" x14ac:dyDescent="0.35">
      <c r="A19" s="79"/>
      <c r="B19" s="79"/>
      <c r="C19" s="79"/>
      <c r="D19" s="79"/>
      <c r="F19" s="50">
        <v>11</v>
      </c>
      <c r="G19" s="77">
        <f t="shared" si="0"/>
        <v>2462500000</v>
      </c>
      <c r="H19" s="47">
        <f>C9</f>
        <v>212500000</v>
      </c>
      <c r="I19" s="47">
        <f t="shared" si="1"/>
        <v>2337500000</v>
      </c>
    </row>
    <row r="20" spans="1:18" x14ac:dyDescent="0.35">
      <c r="A20" s="79"/>
      <c r="B20" s="79"/>
      <c r="C20" s="79"/>
      <c r="D20" s="79"/>
      <c r="F20" s="50">
        <v>12</v>
      </c>
      <c r="G20" s="77">
        <f t="shared" si="0"/>
        <v>2250000000</v>
      </c>
      <c r="H20" s="47">
        <f>C9</f>
        <v>212500000</v>
      </c>
      <c r="I20" s="47">
        <f t="shared" si="1"/>
        <v>2550000000</v>
      </c>
    </row>
    <row r="21" spans="1:18" x14ac:dyDescent="0.35">
      <c r="D21" s="78">
        <f>B3-C16</f>
        <v>3950000000</v>
      </c>
      <c r="F21" s="50">
        <v>13</v>
      </c>
      <c r="G21" s="77">
        <f t="shared" si="0"/>
        <v>2037500000</v>
      </c>
      <c r="H21" s="47">
        <f>C9</f>
        <v>212500000</v>
      </c>
      <c r="I21" s="47">
        <f t="shared" si="1"/>
        <v>2762500000</v>
      </c>
    </row>
    <row r="22" spans="1:18" x14ac:dyDescent="0.35">
      <c r="F22" s="50">
        <v>14</v>
      </c>
      <c r="G22" s="77">
        <f t="shared" si="0"/>
        <v>1825000000</v>
      </c>
      <c r="H22" s="47">
        <f>C9</f>
        <v>212500000</v>
      </c>
      <c r="I22" s="47">
        <f t="shared" si="1"/>
        <v>2975000000</v>
      </c>
    </row>
    <row r="23" spans="1:18" x14ac:dyDescent="0.35">
      <c r="F23" s="50">
        <v>15</v>
      </c>
      <c r="G23" s="77">
        <f t="shared" si="0"/>
        <v>1612500000</v>
      </c>
      <c r="H23" s="47">
        <f>C9</f>
        <v>212500000</v>
      </c>
      <c r="I23" s="47">
        <f t="shared" si="1"/>
        <v>3187500000</v>
      </c>
    </row>
    <row r="24" spans="1:18" x14ac:dyDescent="0.35">
      <c r="F24" s="50">
        <v>16</v>
      </c>
      <c r="G24" s="77">
        <f t="shared" si="0"/>
        <v>1400000000</v>
      </c>
      <c r="H24" s="47">
        <f>C9</f>
        <v>212500000</v>
      </c>
      <c r="I24" s="47">
        <f t="shared" si="1"/>
        <v>3400000000</v>
      </c>
    </row>
    <row r="27" spans="1:18" x14ac:dyDescent="0.35">
      <c r="A27" s="76" t="s">
        <v>69</v>
      </c>
      <c r="B27" s="76"/>
      <c r="C27" s="76"/>
      <c r="D27" s="76"/>
      <c r="F27" s="75" t="s">
        <v>6</v>
      </c>
      <c r="G27" s="75" t="s">
        <v>63</v>
      </c>
      <c r="H27" s="75" t="s">
        <v>62</v>
      </c>
      <c r="I27" s="75" t="s">
        <v>13</v>
      </c>
    </row>
    <row r="28" spans="1:18" x14ac:dyDescent="0.35">
      <c r="A28" t="s">
        <v>68</v>
      </c>
      <c r="F28" s="50">
        <v>0</v>
      </c>
      <c r="G28" s="49">
        <f>B3</f>
        <v>4800000000</v>
      </c>
      <c r="H28" s="63">
        <v>0</v>
      </c>
      <c r="I28" s="63">
        <v>0</v>
      </c>
    </row>
    <row r="29" spans="1:18" x14ac:dyDescent="0.35">
      <c r="B29" s="46"/>
      <c r="F29" s="50">
        <v>1</v>
      </c>
      <c r="G29" s="69">
        <f>G28-(2*(B5-F29+1))/(B5*(B5+1))*(B3-B4)</f>
        <v>4400000000</v>
      </c>
      <c r="H29" s="69">
        <f>(B5/C30)*(B3-B4)</f>
        <v>400000000</v>
      </c>
      <c r="I29" s="68">
        <f t="shared" ref="I29:I44" si="2">I28+H29</f>
        <v>400000000</v>
      </c>
    </row>
    <row r="30" spans="1:18" x14ac:dyDescent="0.35">
      <c r="C30">
        <f>(B5*(B5+1))/2</f>
        <v>136</v>
      </c>
      <c r="F30" s="50">
        <v>2</v>
      </c>
      <c r="G30" s="69">
        <f>G29-(2*(B5-F30+1))/(B5*(B5+1))*(B3-B4)</f>
        <v>4025000000</v>
      </c>
      <c r="H30" s="69">
        <f>(B5-F29/C30)*(B3-B4)</f>
        <v>54375000000</v>
      </c>
      <c r="I30" s="68">
        <f t="shared" si="2"/>
        <v>54775000000</v>
      </c>
    </row>
    <row r="31" spans="1:18" x14ac:dyDescent="0.35">
      <c r="F31" s="50">
        <v>3</v>
      </c>
      <c r="G31" s="69">
        <f>G30-(2*(B5-F31+1))/(B5*(B5+1))*(B3-B4)</f>
        <v>3675000000</v>
      </c>
      <c r="H31" s="69">
        <f>(B5-F30/C30)*(B3-B4)</f>
        <v>54350000000</v>
      </c>
      <c r="I31" s="68">
        <f t="shared" si="2"/>
        <v>109125000000</v>
      </c>
    </row>
    <row r="32" spans="1:18" x14ac:dyDescent="0.35">
      <c r="A32" t="s">
        <v>60</v>
      </c>
      <c r="F32" s="62">
        <v>4</v>
      </c>
      <c r="G32" s="74">
        <f>G31-(2*(B5-F32+1))/(B5*(B5+1))*(B3-B4)</f>
        <v>3350000000</v>
      </c>
      <c r="H32" s="74">
        <f>(B5-F31/C30)*(B3-B4)</f>
        <v>54325000000</v>
      </c>
      <c r="I32" s="73">
        <f t="shared" si="2"/>
        <v>163450000000</v>
      </c>
      <c r="K32" s="112" t="s">
        <v>67</v>
      </c>
      <c r="L32" s="112"/>
      <c r="M32" s="112"/>
      <c r="N32" s="112"/>
      <c r="O32" s="112"/>
      <c r="P32" s="112"/>
      <c r="Q32" s="112"/>
      <c r="R32" s="112"/>
    </row>
    <row r="33" spans="1:9" x14ac:dyDescent="0.35">
      <c r="F33" s="50">
        <v>5</v>
      </c>
      <c r="G33" s="69">
        <f>G32-(2*(B5-F33+1))/(B5*(B5+1))*(B3-B4)</f>
        <v>3050000000</v>
      </c>
      <c r="H33" s="69">
        <f>(B5-F32/C30)*(B3-B4)</f>
        <v>54300000000</v>
      </c>
      <c r="I33" s="68">
        <f t="shared" si="2"/>
        <v>217750000000</v>
      </c>
    </row>
    <row r="34" spans="1:9" x14ac:dyDescent="0.35">
      <c r="A34" s="57"/>
      <c r="F34" s="50">
        <v>6</v>
      </c>
      <c r="G34" s="69">
        <f>G33-(2*(B5-F34+1))/(B5*(B5+1))*(B3-B4)</f>
        <v>2775000000</v>
      </c>
      <c r="H34" s="69">
        <f>(B5-F33/C30)*(B3-B4)</f>
        <v>54275000000</v>
      </c>
      <c r="I34" s="68">
        <f t="shared" si="2"/>
        <v>272025000000</v>
      </c>
    </row>
    <row r="35" spans="1:9" x14ac:dyDescent="0.35">
      <c r="A35" s="57"/>
      <c r="F35" s="50">
        <v>7</v>
      </c>
      <c r="G35" s="69">
        <f>G34-(2*(B5-F35+1))/(B5*(B5+1))*(B3-B4)</f>
        <v>2525000000</v>
      </c>
      <c r="H35" s="49">
        <f>(B5-F34/C30)*(B3-B4)</f>
        <v>54250000000</v>
      </c>
      <c r="I35" s="68">
        <f t="shared" si="2"/>
        <v>326275000000</v>
      </c>
    </row>
    <row r="36" spans="1:9" x14ac:dyDescent="0.35">
      <c r="A36" s="64"/>
      <c r="F36" s="50">
        <v>8</v>
      </c>
      <c r="G36" s="69">
        <f>G35-(2*(B5-F36+1))/(B5*(B5+1))*(B3-B4)</f>
        <v>2300000000</v>
      </c>
      <c r="H36" s="49">
        <f>(B5-F35/C30)*(B3-B4)</f>
        <v>54225000000</v>
      </c>
      <c r="I36" s="68">
        <f t="shared" si="2"/>
        <v>380500000000</v>
      </c>
    </row>
    <row r="37" spans="1:9" x14ac:dyDescent="0.35">
      <c r="A37" s="72" t="s">
        <v>59</v>
      </c>
      <c r="B37" s="70">
        <f>(B5/C30)*(B3-B4)</f>
        <v>400000000</v>
      </c>
      <c r="F37" s="50">
        <v>9</v>
      </c>
      <c r="G37" s="69">
        <f>G36-(2*(B5-F37+1))/(B5*(B5+1))*(B3-B4)</f>
        <v>2100000000</v>
      </c>
      <c r="H37" s="49">
        <f>(B5-F36/C30)*(B3-B4)</f>
        <v>54200000000</v>
      </c>
      <c r="I37" s="68">
        <f t="shared" si="2"/>
        <v>434700000000</v>
      </c>
    </row>
    <row r="38" spans="1:9" x14ac:dyDescent="0.35">
      <c r="A38" s="57"/>
      <c r="F38" s="50">
        <v>10</v>
      </c>
      <c r="G38" s="69">
        <f>G37-(2*(B5-F38+1))/(B5*(B5+1))*(B3-B4)</f>
        <v>1925000000</v>
      </c>
      <c r="H38" s="49">
        <f>(B5-F37/C30)*(B3-B4)</f>
        <v>54175000000</v>
      </c>
      <c r="I38" s="68">
        <f t="shared" si="2"/>
        <v>488875000000</v>
      </c>
    </row>
    <row r="39" spans="1:9" x14ac:dyDescent="0.35">
      <c r="A39" s="57"/>
      <c r="F39" s="50">
        <v>11</v>
      </c>
      <c r="G39" s="69">
        <f>G38-(2*(B5-F39+1))/(B5*(B5+1))*(B3-B4)</f>
        <v>1775000000</v>
      </c>
      <c r="H39" s="49">
        <f>(B5-F38/C30)*(B3-B4)</f>
        <v>54150000000</v>
      </c>
      <c r="I39" s="68">
        <f t="shared" si="2"/>
        <v>543025000000</v>
      </c>
    </row>
    <row r="40" spans="1:9" x14ac:dyDescent="0.35">
      <c r="A40" s="71" t="s">
        <v>58</v>
      </c>
      <c r="B40" s="70">
        <f>H30</f>
        <v>54375000000</v>
      </c>
      <c r="F40" s="50">
        <v>12</v>
      </c>
      <c r="G40" s="69">
        <f>G39-(2*(B5-F40+1))/(B5*(B5+1))*(B3-B4)</f>
        <v>1650000000</v>
      </c>
      <c r="H40" s="49">
        <f>(B5-F39/C30)*(B3-B4)</f>
        <v>54125000000</v>
      </c>
      <c r="I40" s="68">
        <f t="shared" si="2"/>
        <v>597150000000</v>
      </c>
    </row>
    <row r="41" spans="1:9" x14ac:dyDescent="0.35">
      <c r="F41" s="50">
        <v>13</v>
      </c>
      <c r="G41" s="69">
        <f>G40-(2*(B5-F41+1))/(B5*(B5+1))*(B3-B4)</f>
        <v>1550000000</v>
      </c>
      <c r="H41" s="49">
        <f>(B5-F40/C30)*(B3-B4)</f>
        <v>54100000000</v>
      </c>
      <c r="I41" s="68">
        <f t="shared" si="2"/>
        <v>651250000000</v>
      </c>
    </row>
    <row r="42" spans="1:9" x14ac:dyDescent="0.35">
      <c r="A42" s="57" t="s">
        <v>66</v>
      </c>
      <c r="F42" s="50">
        <v>14</v>
      </c>
      <c r="G42" s="69">
        <f>G41-(2*(B5-F42+1))/(B5*(B5+1))*(B3-B4)</f>
        <v>1475000000</v>
      </c>
      <c r="H42" s="49">
        <f>(B5-F41/C30)*(B3-B4)</f>
        <v>54075000000</v>
      </c>
      <c r="I42" s="68">
        <f t="shared" si="2"/>
        <v>705325000000</v>
      </c>
    </row>
    <row r="43" spans="1:9" x14ac:dyDescent="0.35">
      <c r="A43" s="57"/>
      <c r="F43" s="50">
        <v>15</v>
      </c>
      <c r="G43" s="69">
        <f>G42-(2*(B5-F43+1))/(B5*(B5+1))*(B3-B4)</f>
        <v>1425000000</v>
      </c>
      <c r="H43" s="49">
        <f>(B5-F42/C30)*(B3-B4)</f>
        <v>54050000000</v>
      </c>
      <c r="I43" s="68">
        <f t="shared" si="2"/>
        <v>759375000000</v>
      </c>
    </row>
    <row r="44" spans="1:9" x14ac:dyDescent="0.35">
      <c r="A44" s="64"/>
      <c r="F44" s="50">
        <v>16</v>
      </c>
      <c r="G44" s="69">
        <f>G43-(2*(B5-F44+1))/(B5*(B5+1))*(B3-B4)</f>
        <v>1400000000</v>
      </c>
      <c r="H44" s="49">
        <f>(B5-F43/C30)*(B3-B4)</f>
        <v>54025000000</v>
      </c>
      <c r="I44" s="68">
        <f t="shared" si="2"/>
        <v>813400000000</v>
      </c>
    </row>
    <row r="46" spans="1:9" x14ac:dyDescent="0.35">
      <c r="A46" s="57"/>
    </row>
    <row r="47" spans="1:9" x14ac:dyDescent="0.35">
      <c r="A47" s="57"/>
    </row>
    <row r="48" spans="1:9" x14ac:dyDescent="0.35">
      <c r="A48" s="64" t="s">
        <v>65</v>
      </c>
      <c r="B48" s="67">
        <f>G29</f>
        <v>4400000000</v>
      </c>
    </row>
    <row r="50" spans="1:18" x14ac:dyDescent="0.35">
      <c r="A50" s="57"/>
    </row>
    <row r="51" spans="1:18" x14ac:dyDescent="0.35">
      <c r="A51" s="66" t="s">
        <v>64</v>
      </c>
      <c r="B51" s="66"/>
      <c r="C51" s="66"/>
      <c r="D51" s="66"/>
      <c r="F51" s="65" t="s">
        <v>6</v>
      </c>
      <c r="G51" s="65" t="s">
        <v>63</v>
      </c>
      <c r="H51" s="65" t="s">
        <v>62</v>
      </c>
      <c r="I51" s="65" t="s">
        <v>13</v>
      </c>
    </row>
    <row r="52" spans="1:18" x14ac:dyDescent="0.35">
      <c r="A52" s="64" t="s">
        <v>29</v>
      </c>
      <c r="F52" s="50">
        <v>0</v>
      </c>
      <c r="G52" s="49">
        <f>B3</f>
        <v>4800000000</v>
      </c>
      <c r="H52" s="63">
        <v>0</v>
      </c>
      <c r="I52" s="63">
        <v>0</v>
      </c>
    </row>
    <row r="53" spans="1:18" x14ac:dyDescent="0.35">
      <c r="F53" s="50">
        <v>1</v>
      </c>
      <c r="G53" s="49">
        <f>G52*((1-D54)^F53)</f>
        <v>4444800000</v>
      </c>
      <c r="H53" s="48">
        <f>G52*((1-D54)^(F53-1))*D54</f>
        <v>355200000</v>
      </c>
      <c r="I53" s="47">
        <f t="shared" ref="I53:I68" si="3">I52+H53</f>
        <v>355200000</v>
      </c>
    </row>
    <row r="54" spans="1:18" x14ac:dyDescent="0.35">
      <c r="D54">
        <v>7.3999999999999996E-2</v>
      </c>
      <c r="F54" s="50">
        <v>2</v>
      </c>
      <c r="G54" s="49">
        <f>G52*(1-D54)^F54</f>
        <v>4115884800.0000005</v>
      </c>
      <c r="H54" s="48">
        <f>G52*((1-D54)^(F54-1))*D54</f>
        <v>328915200</v>
      </c>
      <c r="I54" s="47">
        <f t="shared" si="3"/>
        <v>684115200</v>
      </c>
    </row>
    <row r="55" spans="1:18" x14ac:dyDescent="0.35">
      <c r="F55" s="50">
        <v>3</v>
      </c>
      <c r="G55" s="49">
        <f>G52*(1-D54)^F55</f>
        <v>3811309324.8000007</v>
      </c>
      <c r="H55" s="48">
        <f>G52*((1-D54)^(F55-1))*D54</f>
        <v>304575475.20000005</v>
      </c>
      <c r="I55" s="47">
        <f t="shared" si="3"/>
        <v>988690675.20000005</v>
      </c>
    </row>
    <row r="56" spans="1:18" x14ac:dyDescent="0.35">
      <c r="F56" s="62">
        <v>4</v>
      </c>
      <c r="G56" s="61">
        <f>G52*(1-D54)^F56</f>
        <v>3529272434.764801</v>
      </c>
      <c r="H56" s="60">
        <f>G52*((1-D54)^(F56-1))*D54</f>
        <v>282036890.03520006</v>
      </c>
      <c r="I56" s="59">
        <f t="shared" si="3"/>
        <v>1270727565.2352002</v>
      </c>
      <c r="K56" s="109" t="s">
        <v>61</v>
      </c>
      <c r="L56" s="109"/>
      <c r="M56" s="109"/>
      <c r="N56" s="109"/>
      <c r="O56" s="109"/>
      <c r="P56" s="109"/>
      <c r="Q56" s="109"/>
      <c r="R56" s="109"/>
    </row>
    <row r="57" spans="1:18" x14ac:dyDescent="0.35">
      <c r="A57" s="57" t="s">
        <v>60</v>
      </c>
      <c r="C57" s="57" t="s">
        <v>60</v>
      </c>
      <c r="F57" s="50">
        <v>5</v>
      </c>
      <c r="G57" s="49">
        <f>G52*(1-D54)^F57</f>
        <v>3268106274.5922055</v>
      </c>
      <c r="H57" s="48">
        <f>G52*((1-D54)^(F57-1))*D54</f>
        <v>261166160.17259526</v>
      </c>
      <c r="I57" s="47">
        <f t="shared" si="3"/>
        <v>1531893725.4077954</v>
      </c>
    </row>
    <row r="58" spans="1:18" x14ac:dyDescent="0.35">
      <c r="A58" s="57"/>
      <c r="C58" s="57"/>
      <c r="F58" s="50">
        <v>6</v>
      </c>
      <c r="G58" s="49">
        <f>G52*(1-D54)^F58</f>
        <v>3026266410.2723827</v>
      </c>
      <c r="H58" s="48">
        <f>G52*((1-D54)^(F58-1))*D54</f>
        <v>241839864.31982321</v>
      </c>
      <c r="I58" s="47">
        <f t="shared" si="3"/>
        <v>1773733589.7276187</v>
      </c>
    </row>
    <row r="59" spans="1:18" x14ac:dyDescent="0.35">
      <c r="F59" s="50">
        <v>7</v>
      </c>
      <c r="G59" s="49">
        <f>G52*(1-D54)^F59</f>
        <v>2802322695.9122267</v>
      </c>
      <c r="H59" s="48">
        <f>G52*((1-D54)^(F59-1))*D54</f>
        <v>223943714.3601563</v>
      </c>
      <c r="I59" s="47">
        <f t="shared" si="3"/>
        <v>1997677304.087775</v>
      </c>
    </row>
    <row r="60" spans="1:18" x14ac:dyDescent="0.35">
      <c r="A60" s="57"/>
      <c r="B60" s="57"/>
      <c r="C60" s="55"/>
      <c r="F60" s="50">
        <v>8</v>
      </c>
      <c r="G60" s="49">
        <f>G52*(1-D54)^F60</f>
        <v>2594950816.414722</v>
      </c>
      <c r="H60" s="48">
        <f>G52*((1-D54)^(F60-1))*D54</f>
        <v>207371879.49750477</v>
      </c>
      <c r="I60" s="47">
        <f t="shared" si="3"/>
        <v>2205049183.5852799</v>
      </c>
      <c r="J60" s="51"/>
      <c r="K60" s="51"/>
      <c r="L60" s="58"/>
    </row>
    <row r="61" spans="1:18" x14ac:dyDescent="0.35">
      <c r="A61" s="57" t="s">
        <v>59</v>
      </c>
      <c r="B61" s="56">
        <f>H53</f>
        <v>355200000</v>
      </c>
      <c r="C61" s="55"/>
      <c r="E61" s="51"/>
      <c r="F61" s="50">
        <v>9</v>
      </c>
      <c r="G61" s="49">
        <f>G52*(1-D54)^F61</f>
        <v>2402924456.0000329</v>
      </c>
      <c r="H61" s="54">
        <f>G52*((1-D54)^(F61-1))*D54</f>
        <v>192026360.41468942</v>
      </c>
      <c r="I61" s="47">
        <f t="shared" si="3"/>
        <v>2397075543.9999695</v>
      </c>
      <c r="J61" s="51"/>
      <c r="K61" s="51"/>
      <c r="L61" s="51"/>
    </row>
    <row r="62" spans="1:18" x14ac:dyDescent="0.35">
      <c r="E62" s="51"/>
      <c r="F62" s="50">
        <v>10</v>
      </c>
      <c r="G62" s="49">
        <f>G52*(1-D54)^F62</f>
        <v>2225108046.2560306</v>
      </c>
      <c r="H62" s="48">
        <f>G52*((1-D54)^(F62-1))*D54</f>
        <v>177816409.74400243</v>
      </c>
      <c r="I62" s="47">
        <f t="shared" si="3"/>
        <v>2574891953.7439718</v>
      </c>
      <c r="J62" s="52"/>
      <c r="K62" s="52"/>
      <c r="L62" s="51"/>
    </row>
    <row r="63" spans="1:18" x14ac:dyDescent="0.35">
      <c r="A63" t="s">
        <v>58</v>
      </c>
      <c r="B63" s="53">
        <f>H54</f>
        <v>328915200</v>
      </c>
      <c r="E63" s="51"/>
      <c r="F63" s="50">
        <v>11</v>
      </c>
      <c r="G63" s="49">
        <f>G52*(1-D54)^F63</f>
        <v>2060450050.8330843</v>
      </c>
      <c r="H63" s="48">
        <f>G52*((1-D54)^(F63-1))*D54</f>
        <v>164657995.42294624</v>
      </c>
      <c r="I63" s="47">
        <f t="shared" si="3"/>
        <v>2739549949.1669183</v>
      </c>
      <c r="J63" s="52"/>
      <c r="K63" s="52"/>
      <c r="L63" s="51"/>
    </row>
    <row r="64" spans="1:18" x14ac:dyDescent="0.35">
      <c r="E64" s="51"/>
      <c r="F64" s="50">
        <v>12</v>
      </c>
      <c r="G64" s="49">
        <f>G52*(1-D64)^F64</f>
        <v>4800000000</v>
      </c>
      <c r="H64" s="48">
        <f>G52*((1-D54)^(F64-1))*D54</f>
        <v>152473303.76164824</v>
      </c>
      <c r="I64" s="47">
        <f t="shared" si="3"/>
        <v>2892023252.9285665</v>
      </c>
      <c r="J64" s="52"/>
      <c r="K64" s="52"/>
      <c r="L64" s="51"/>
    </row>
    <row r="65" spans="1:12" x14ac:dyDescent="0.35">
      <c r="A65" t="s">
        <v>57</v>
      </c>
      <c r="E65" s="51"/>
      <c r="F65" s="50">
        <v>13</v>
      </c>
      <c r="G65" s="49">
        <f>G64*(1-D54)^F65</f>
        <v>1766786467.7881498</v>
      </c>
      <c r="H65" s="48">
        <f>G52*((1-D54)^(F65-1))*D54</f>
        <v>141190279.28328627</v>
      </c>
      <c r="I65" s="47">
        <f t="shared" si="3"/>
        <v>3033213532.2118526</v>
      </c>
      <c r="J65" s="52"/>
      <c r="K65" s="52"/>
      <c r="L65" s="51"/>
    </row>
    <row r="66" spans="1:12" x14ac:dyDescent="0.35">
      <c r="B66" s="46"/>
      <c r="E66" s="51"/>
      <c r="F66" s="50">
        <v>14</v>
      </c>
      <c r="G66" s="49">
        <f>G52*(1-D54)^F66</f>
        <v>1636044269.1718268</v>
      </c>
      <c r="H66" s="48">
        <f>G52*((1-D54)^(F66-1))*D54</f>
        <v>130742198.61632308</v>
      </c>
      <c r="I66" s="47">
        <f t="shared" si="3"/>
        <v>3163955730.8281755</v>
      </c>
    </row>
    <row r="67" spans="1:12" x14ac:dyDescent="0.35">
      <c r="B67" s="46"/>
      <c r="F67" s="50">
        <v>15</v>
      </c>
      <c r="G67" s="49">
        <f>G52*(1-D54)^F67</f>
        <v>1514976993.2531121</v>
      </c>
      <c r="H67" s="48">
        <f>G52*((1-D54)^(F67-1))*D54</f>
        <v>121067275.91871518</v>
      </c>
      <c r="I67" s="47">
        <f t="shared" si="3"/>
        <v>3285023006.7468905</v>
      </c>
    </row>
    <row r="68" spans="1:12" x14ac:dyDescent="0.35">
      <c r="B68" s="46"/>
      <c r="F68" s="50">
        <v>16</v>
      </c>
      <c r="G68" s="49">
        <f>G52*(1-D54)^F68</f>
        <v>1402868695.7523818</v>
      </c>
      <c r="H68" s="48">
        <f>G52*((1-D54)^(F68-1))*D54</f>
        <v>112108297.50073029</v>
      </c>
      <c r="I68" s="47">
        <f t="shared" si="3"/>
        <v>3397131304.2476211</v>
      </c>
    </row>
    <row r="69" spans="1:12" x14ac:dyDescent="0.35">
      <c r="B69" s="46"/>
    </row>
    <row r="73" spans="1:12" x14ac:dyDescent="0.35">
      <c r="B73" s="46"/>
    </row>
  </sheetData>
  <mergeCells count="5">
    <mergeCell ref="K56:R56"/>
    <mergeCell ref="C9:C10"/>
    <mergeCell ref="A1:T2"/>
    <mergeCell ref="K13:R13"/>
    <mergeCell ref="K32:R32"/>
  </mergeCells>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77"/>
  <sheetViews>
    <sheetView topLeftCell="A46" zoomScale="112" zoomScaleNormal="112" workbookViewId="0">
      <selection activeCell="K25" sqref="K25"/>
    </sheetView>
  </sheetViews>
  <sheetFormatPr defaultRowHeight="14.5" x14ac:dyDescent="0.35"/>
  <cols>
    <col min="1" max="1" width="18" bestFit="1" customWidth="1"/>
    <col min="2" max="2" width="23.1796875" customWidth="1"/>
    <col min="3" max="3" width="19.1796875" customWidth="1"/>
    <col min="4" max="4" width="14.90625" customWidth="1"/>
    <col min="5" max="5" width="5.81640625" customWidth="1"/>
    <col min="7" max="7" width="21.6328125" customWidth="1"/>
    <col min="8" max="8" width="21.81640625" customWidth="1"/>
    <col min="9" max="9" width="25.90625" customWidth="1"/>
    <col min="12" max="12" width="22.08984375" customWidth="1"/>
    <col min="13" max="13" width="11.1796875" customWidth="1"/>
    <col min="14" max="14" width="12.90625" customWidth="1"/>
  </cols>
  <sheetData>
    <row r="1" spans="1:22" ht="15.5" x14ac:dyDescent="0.35">
      <c r="A1" s="19" t="s">
        <v>80</v>
      </c>
      <c r="B1" s="89"/>
      <c r="C1" s="89"/>
      <c r="D1" s="89"/>
      <c r="E1" s="89"/>
      <c r="F1" s="89"/>
      <c r="G1" s="89"/>
      <c r="H1" s="89"/>
      <c r="I1" s="89"/>
      <c r="J1" s="89"/>
      <c r="K1" s="89"/>
      <c r="L1" s="89"/>
      <c r="M1" s="89"/>
      <c r="N1" s="89"/>
      <c r="O1" s="89"/>
      <c r="P1" s="89"/>
      <c r="Q1" s="89"/>
      <c r="R1" s="89"/>
      <c r="S1" s="89"/>
      <c r="T1" s="89"/>
      <c r="U1" s="89"/>
      <c r="V1" s="89"/>
    </row>
    <row r="2" spans="1:22" x14ac:dyDescent="0.35">
      <c r="A2" t="s">
        <v>81</v>
      </c>
    </row>
    <row r="3" spans="1:22" x14ac:dyDescent="0.35">
      <c r="A3" t="s">
        <v>82</v>
      </c>
      <c r="B3" s="90">
        <v>3800000000000</v>
      </c>
      <c r="C3" s="80"/>
      <c r="D3" s="80"/>
    </row>
    <row r="4" spans="1:22" x14ac:dyDescent="0.35">
      <c r="A4" t="s">
        <v>83</v>
      </c>
      <c r="B4" s="67">
        <f>0.65*B3</f>
        <v>2470000000000</v>
      </c>
      <c r="C4" s="80"/>
      <c r="D4" s="80"/>
    </row>
    <row r="5" spans="1:22" x14ac:dyDescent="0.35">
      <c r="A5" t="s">
        <v>84</v>
      </c>
      <c r="B5" s="91">
        <v>0.18</v>
      </c>
      <c r="C5" s="82">
        <f>B3*0.18</f>
        <v>684000000000</v>
      </c>
    </row>
    <row r="6" spans="1:22" x14ac:dyDescent="0.35">
      <c r="A6" t="s">
        <v>76</v>
      </c>
      <c r="B6" s="46">
        <v>20</v>
      </c>
    </row>
    <row r="7" spans="1:22" x14ac:dyDescent="0.35">
      <c r="B7" s="91"/>
      <c r="C7" s="91"/>
    </row>
    <row r="8" spans="1:22" x14ac:dyDescent="0.35">
      <c r="A8" s="87" t="s">
        <v>75</v>
      </c>
      <c r="B8" s="88"/>
      <c r="C8" s="87"/>
      <c r="D8" s="87"/>
      <c r="F8" s="86" t="s">
        <v>6</v>
      </c>
      <c r="G8" s="86" t="s">
        <v>63</v>
      </c>
      <c r="H8" s="86" t="s">
        <v>62</v>
      </c>
      <c r="I8" s="86" t="s">
        <v>13</v>
      </c>
    </row>
    <row r="9" spans="1:22" x14ac:dyDescent="0.35">
      <c r="A9" t="s">
        <v>74</v>
      </c>
      <c r="B9" s="84"/>
      <c r="F9" s="50">
        <v>0</v>
      </c>
      <c r="G9" s="92">
        <f>B3</f>
        <v>3800000000000</v>
      </c>
      <c r="H9" s="63">
        <v>0</v>
      </c>
      <c r="I9" s="63">
        <v>0</v>
      </c>
    </row>
    <row r="10" spans="1:22" x14ac:dyDescent="0.35">
      <c r="B10" s="84"/>
      <c r="C10" s="110">
        <f>(B3-B4)/B6</f>
        <v>66500000000</v>
      </c>
      <c r="D10" s="51"/>
      <c r="E10" s="51"/>
      <c r="F10" s="50">
        <v>1</v>
      </c>
      <c r="G10" s="68">
        <f t="shared" ref="G10:G29" si="0">G9-H10</f>
        <v>3733500000000</v>
      </c>
      <c r="H10" s="92">
        <f>C10</f>
        <v>66500000000</v>
      </c>
      <c r="I10" s="92">
        <f>I9+H10</f>
        <v>66500000000</v>
      </c>
    </row>
    <row r="11" spans="1:22" x14ac:dyDescent="0.35">
      <c r="C11" s="110"/>
      <c r="D11" s="51"/>
      <c r="E11" s="93"/>
      <c r="F11" s="50">
        <v>2</v>
      </c>
      <c r="G11" s="68">
        <f t="shared" si="0"/>
        <v>3667000000000</v>
      </c>
      <c r="H11" s="92">
        <v>66500000000</v>
      </c>
      <c r="I11" s="92">
        <f t="shared" ref="I11:I29" si="1">I10+H11</f>
        <v>133000000000</v>
      </c>
    </row>
    <row r="12" spans="1:22" x14ac:dyDescent="0.35">
      <c r="D12" s="51"/>
      <c r="E12" s="64"/>
      <c r="F12" s="94">
        <v>3</v>
      </c>
      <c r="G12" s="68">
        <f t="shared" si="0"/>
        <v>3600500000000</v>
      </c>
      <c r="H12" s="92">
        <v>66500000000</v>
      </c>
      <c r="I12" s="92">
        <f t="shared" si="1"/>
        <v>199500000000</v>
      </c>
    </row>
    <row r="13" spans="1:22" x14ac:dyDescent="0.35">
      <c r="A13" t="s">
        <v>73</v>
      </c>
      <c r="D13" s="51"/>
      <c r="E13" s="64"/>
      <c r="F13" s="50">
        <v>4</v>
      </c>
      <c r="G13" s="68">
        <f t="shared" si="0"/>
        <v>3534000000000</v>
      </c>
      <c r="H13" s="92">
        <v>66500000000</v>
      </c>
      <c r="I13" s="92">
        <f t="shared" si="1"/>
        <v>266000000000</v>
      </c>
    </row>
    <row r="14" spans="1:22" x14ac:dyDescent="0.35">
      <c r="A14" s="80"/>
      <c r="D14" s="51"/>
      <c r="E14" s="64"/>
      <c r="F14" s="50">
        <v>5</v>
      </c>
      <c r="G14" s="68">
        <f t="shared" si="0"/>
        <v>3467500000000</v>
      </c>
      <c r="H14" s="92">
        <v>66500000000</v>
      </c>
      <c r="I14" s="92">
        <f t="shared" si="1"/>
        <v>332500000000</v>
      </c>
    </row>
    <row r="15" spans="1:22" x14ac:dyDescent="0.35">
      <c r="B15" s="80"/>
      <c r="D15" s="51"/>
      <c r="E15" s="64"/>
      <c r="F15" s="50">
        <v>6</v>
      </c>
      <c r="G15" s="68">
        <f t="shared" si="0"/>
        <v>3401000000000</v>
      </c>
      <c r="H15" s="92">
        <v>66500000000</v>
      </c>
      <c r="I15" s="92">
        <f t="shared" si="1"/>
        <v>399000000000</v>
      </c>
    </row>
    <row r="16" spans="1:22" x14ac:dyDescent="0.35">
      <c r="C16" s="80"/>
      <c r="E16" s="64"/>
      <c r="F16" s="50">
        <v>7</v>
      </c>
      <c r="G16" s="68">
        <f t="shared" si="0"/>
        <v>3334500000000</v>
      </c>
      <c r="H16" s="92">
        <v>66500000000</v>
      </c>
      <c r="I16" s="92">
        <f t="shared" si="1"/>
        <v>465500000000</v>
      </c>
      <c r="K16" s="113" t="s">
        <v>89</v>
      </c>
      <c r="L16" s="113"/>
      <c r="M16" s="113"/>
      <c r="N16" s="113"/>
    </row>
    <row r="17" spans="1:14" x14ac:dyDescent="0.35">
      <c r="A17" s="82">
        <f>C5</f>
        <v>684000000000</v>
      </c>
      <c r="E17" s="95"/>
      <c r="F17" s="50">
        <v>8</v>
      </c>
      <c r="G17" s="68">
        <f t="shared" si="0"/>
        <v>3268000000000</v>
      </c>
      <c r="H17" s="92">
        <v>66500000000</v>
      </c>
      <c r="I17" s="92">
        <f t="shared" si="1"/>
        <v>532000000000</v>
      </c>
      <c r="K17" s="113"/>
      <c r="L17" s="113"/>
      <c r="M17" s="113"/>
      <c r="N17" s="113"/>
    </row>
    <row r="18" spans="1:14" x14ac:dyDescent="0.35">
      <c r="A18" s="81">
        <f>A17/C10</f>
        <v>10.285714285714286</v>
      </c>
      <c r="B18" s="80"/>
      <c r="E18" s="64"/>
      <c r="F18" s="50">
        <v>9</v>
      </c>
      <c r="G18" s="68">
        <f t="shared" si="0"/>
        <v>3201500000000</v>
      </c>
      <c r="H18" s="92">
        <v>66500000000</v>
      </c>
      <c r="I18" s="92">
        <f t="shared" si="1"/>
        <v>598500000000</v>
      </c>
      <c r="K18" t="s">
        <v>90</v>
      </c>
      <c r="L18" s="99">
        <f>0.18*G9</f>
        <v>684000000000</v>
      </c>
    </row>
    <row r="19" spans="1:14" x14ac:dyDescent="0.35">
      <c r="B19" s="80"/>
      <c r="E19" s="64"/>
      <c r="F19" s="62">
        <v>10</v>
      </c>
      <c r="G19" s="68">
        <f t="shared" si="0"/>
        <v>3135000000000</v>
      </c>
      <c r="H19" s="92">
        <v>66500000000</v>
      </c>
      <c r="I19" s="61">
        <f t="shared" si="1"/>
        <v>665000000000</v>
      </c>
      <c r="K19" t="s">
        <v>91</v>
      </c>
    </row>
    <row r="20" spans="1:14" x14ac:dyDescent="0.35">
      <c r="A20" s="79"/>
      <c r="B20" s="79"/>
      <c r="C20" s="79"/>
      <c r="D20" s="79"/>
      <c r="E20" s="64"/>
      <c r="F20" s="50">
        <v>11</v>
      </c>
      <c r="G20" s="68">
        <f t="shared" si="0"/>
        <v>3068500000000</v>
      </c>
      <c r="H20" s="92">
        <v>66500000000</v>
      </c>
      <c r="I20" s="92">
        <f t="shared" si="1"/>
        <v>731500000000</v>
      </c>
      <c r="K20" t="s">
        <v>92</v>
      </c>
    </row>
    <row r="21" spans="1:14" x14ac:dyDescent="0.35">
      <c r="A21" s="79"/>
      <c r="B21" s="79"/>
      <c r="C21" s="79"/>
      <c r="D21" s="79"/>
      <c r="E21" s="64"/>
      <c r="F21" s="50">
        <v>12</v>
      </c>
      <c r="G21" s="68">
        <f t="shared" si="0"/>
        <v>3002000000000</v>
      </c>
      <c r="H21" s="92">
        <v>66500000000</v>
      </c>
      <c r="I21" s="92">
        <f t="shared" si="1"/>
        <v>798000000000</v>
      </c>
    </row>
    <row r="22" spans="1:14" x14ac:dyDescent="0.35">
      <c r="E22" s="64"/>
      <c r="F22" s="50">
        <v>13</v>
      </c>
      <c r="G22" s="68">
        <f t="shared" si="0"/>
        <v>2935500000000</v>
      </c>
      <c r="H22" s="92">
        <v>66500000000</v>
      </c>
      <c r="I22" s="92">
        <f t="shared" si="1"/>
        <v>864500000000</v>
      </c>
    </row>
    <row r="23" spans="1:14" x14ac:dyDescent="0.35">
      <c r="E23" s="95"/>
      <c r="F23" s="50">
        <v>14</v>
      </c>
      <c r="G23" s="68">
        <f t="shared" si="0"/>
        <v>2869000000000</v>
      </c>
      <c r="H23" s="92">
        <v>66500000000</v>
      </c>
      <c r="I23" s="92">
        <f t="shared" si="1"/>
        <v>931000000000</v>
      </c>
    </row>
    <row r="24" spans="1:14" x14ac:dyDescent="0.35">
      <c r="E24" s="64"/>
      <c r="F24" s="50">
        <v>15</v>
      </c>
      <c r="G24" s="68">
        <f t="shared" si="0"/>
        <v>2802500000000</v>
      </c>
      <c r="H24" s="92">
        <v>66500000000</v>
      </c>
      <c r="I24" s="92">
        <f t="shared" si="1"/>
        <v>997500000000</v>
      </c>
    </row>
    <row r="25" spans="1:14" x14ac:dyDescent="0.35">
      <c r="E25" s="64"/>
      <c r="F25" s="50">
        <v>16</v>
      </c>
      <c r="G25" s="68">
        <f t="shared" si="0"/>
        <v>2736000000000</v>
      </c>
      <c r="H25" s="92">
        <v>66500000000</v>
      </c>
      <c r="I25" s="92">
        <f t="shared" si="1"/>
        <v>1064000000000</v>
      </c>
    </row>
    <row r="26" spans="1:14" x14ac:dyDescent="0.35">
      <c r="E26" s="64"/>
      <c r="F26" s="50">
        <v>17</v>
      </c>
      <c r="G26" s="68">
        <f t="shared" si="0"/>
        <v>2669500000000</v>
      </c>
      <c r="H26" s="92">
        <v>66500000000</v>
      </c>
      <c r="I26" s="92">
        <f t="shared" si="1"/>
        <v>1130500000000</v>
      </c>
    </row>
    <row r="27" spans="1:14" x14ac:dyDescent="0.35">
      <c r="E27" s="64"/>
      <c r="F27" s="50">
        <v>18</v>
      </c>
      <c r="G27" s="68">
        <f t="shared" si="0"/>
        <v>2603000000000</v>
      </c>
      <c r="H27" s="92">
        <v>66500000000</v>
      </c>
      <c r="I27" s="92">
        <f t="shared" si="1"/>
        <v>1197000000000</v>
      </c>
    </row>
    <row r="28" spans="1:14" x14ac:dyDescent="0.35">
      <c r="E28" s="64"/>
      <c r="F28" s="50">
        <v>19</v>
      </c>
      <c r="G28" s="68">
        <f t="shared" si="0"/>
        <v>2536500000000</v>
      </c>
      <c r="H28" s="92">
        <v>66500000000</v>
      </c>
      <c r="I28" s="92">
        <f t="shared" si="1"/>
        <v>1263500000000</v>
      </c>
    </row>
    <row r="29" spans="1:14" x14ac:dyDescent="0.35">
      <c r="E29" s="95"/>
      <c r="F29" s="50">
        <v>20</v>
      </c>
      <c r="G29" s="68">
        <f t="shared" si="0"/>
        <v>2470000000000</v>
      </c>
      <c r="H29" s="92">
        <v>66500000000</v>
      </c>
      <c r="I29" s="92">
        <f t="shared" si="1"/>
        <v>1330000000000</v>
      </c>
    </row>
    <row r="30" spans="1:14" x14ac:dyDescent="0.35">
      <c r="E30" s="64"/>
      <c r="F30" s="51"/>
      <c r="G30" s="51"/>
      <c r="H30" s="51"/>
      <c r="I30" s="58"/>
    </row>
    <row r="31" spans="1:14" x14ac:dyDescent="0.35">
      <c r="F31" s="51"/>
      <c r="G31" s="51"/>
      <c r="H31" s="51"/>
      <c r="I31" s="51"/>
    </row>
    <row r="32" spans="1:14" x14ac:dyDescent="0.35">
      <c r="A32" s="76" t="s">
        <v>69</v>
      </c>
      <c r="B32" s="76"/>
      <c r="C32" s="76"/>
      <c r="D32" s="76"/>
      <c r="F32" s="75" t="s">
        <v>6</v>
      </c>
      <c r="G32" s="75" t="s">
        <v>63</v>
      </c>
      <c r="H32" s="75" t="s">
        <v>62</v>
      </c>
      <c r="I32" s="75" t="s">
        <v>13</v>
      </c>
    </row>
    <row r="33" spans="1:17" x14ac:dyDescent="0.35">
      <c r="A33" t="s">
        <v>68</v>
      </c>
      <c r="F33" s="50">
        <v>0</v>
      </c>
      <c r="G33" s="69">
        <f>B3</f>
        <v>3800000000000</v>
      </c>
      <c r="H33" s="96">
        <v>0</v>
      </c>
      <c r="I33" s="97">
        <v>0</v>
      </c>
    </row>
    <row r="34" spans="1:17" x14ac:dyDescent="0.35">
      <c r="B34" s="114">
        <f>(20*(20+1))/2</f>
        <v>210</v>
      </c>
      <c r="F34" s="50">
        <v>1</v>
      </c>
      <c r="G34" s="69">
        <f>B53</f>
        <v>3673333333333.3335</v>
      </c>
      <c r="H34" s="69">
        <f>(20/B34)*(B3-B4)</f>
        <v>126666666666.66666</v>
      </c>
      <c r="I34" s="98">
        <f>I33+H34</f>
        <v>126666666666.66666</v>
      </c>
    </row>
    <row r="35" spans="1:17" x14ac:dyDescent="0.35">
      <c r="B35" s="115"/>
      <c r="F35" s="50">
        <v>2</v>
      </c>
      <c r="G35" s="69">
        <f>G34-(2*(20-F35+1)/(20*(20+1)))*(B3-B4)</f>
        <v>3553000000000</v>
      </c>
      <c r="H35" s="69">
        <f>(20-1/B34)*(B3-B4)</f>
        <v>26593666666666.664</v>
      </c>
      <c r="I35" s="98">
        <f t="shared" ref="I35:I53" si="2">I34+H35</f>
        <v>26720333333333.332</v>
      </c>
    </row>
    <row r="36" spans="1:17" x14ac:dyDescent="0.35">
      <c r="F36" s="50">
        <v>3</v>
      </c>
      <c r="G36" s="69">
        <f>G35-(2*(20-F36+1)/(20*(20+1)))*(B3-B4)</f>
        <v>3439000000000</v>
      </c>
      <c r="H36" s="49">
        <f>(20-2/B34)*(B3-B4)</f>
        <v>26587333333333.332</v>
      </c>
      <c r="I36" s="98">
        <f t="shared" si="2"/>
        <v>53307666666666.664</v>
      </c>
      <c r="K36" s="116" t="s">
        <v>85</v>
      </c>
      <c r="L36" s="116"/>
      <c r="M36" s="116"/>
      <c r="N36" s="116"/>
      <c r="O36" s="116"/>
      <c r="P36" s="116"/>
      <c r="Q36" s="116"/>
    </row>
    <row r="37" spans="1:17" x14ac:dyDescent="0.35">
      <c r="A37" t="s">
        <v>60</v>
      </c>
      <c r="F37" s="50">
        <v>4</v>
      </c>
      <c r="G37" s="69">
        <f>G36-(2*(20-F37+1)/(20*(20+1)))*(B3-B4)</f>
        <v>3331333333333.3335</v>
      </c>
      <c r="H37" s="49">
        <f>(20-3/B34)*(B3-B4)</f>
        <v>26580999999999.996</v>
      </c>
      <c r="I37" s="98">
        <f t="shared" si="2"/>
        <v>79888666666666.656</v>
      </c>
      <c r="K37" t="s">
        <v>90</v>
      </c>
      <c r="L37" s="99">
        <f>0.18*G33</f>
        <v>684000000000</v>
      </c>
    </row>
    <row r="38" spans="1:17" x14ac:dyDescent="0.35">
      <c r="F38" s="50">
        <v>5</v>
      </c>
      <c r="G38" s="69">
        <f>G37-(2*(20-F38+1)/(20*(20+1)))*(B3-B4)</f>
        <v>3230000000000</v>
      </c>
      <c r="H38" s="49">
        <f>(20-4/B34)*(B3-B4)</f>
        <v>26574666666666.668</v>
      </c>
      <c r="I38" s="98">
        <f t="shared" si="2"/>
        <v>106463333333333.33</v>
      </c>
      <c r="K38" t="s">
        <v>93</v>
      </c>
    </row>
    <row r="39" spans="1:17" x14ac:dyDescent="0.35">
      <c r="A39" s="57"/>
      <c r="F39" s="50">
        <v>6</v>
      </c>
      <c r="G39" s="69">
        <f>G38-(2*(20-F39+1)/(20*(20+1)))*(B3-B4)</f>
        <v>3135000000000</v>
      </c>
      <c r="H39" s="49">
        <f>(20-5/B34)*(B3-B4)</f>
        <v>26568333333333.332</v>
      </c>
      <c r="I39" s="98">
        <f t="shared" si="2"/>
        <v>133031666666666.66</v>
      </c>
      <c r="K39" t="s">
        <v>94</v>
      </c>
    </row>
    <row r="40" spans="1:17" x14ac:dyDescent="0.35">
      <c r="A40" s="57"/>
      <c r="F40" s="50">
        <v>7</v>
      </c>
      <c r="G40" s="69">
        <f>G39-(2*(20-F40+1)/(20*(20+1)))*(B3-B4)</f>
        <v>3046333333333.3335</v>
      </c>
      <c r="H40" s="49">
        <f>(20-6/B34)*(B3-B4)</f>
        <v>26562000000000</v>
      </c>
      <c r="I40" s="98">
        <f t="shared" si="2"/>
        <v>159593666666666.66</v>
      </c>
      <c r="L40" s="53"/>
    </row>
    <row r="41" spans="1:17" x14ac:dyDescent="0.35">
      <c r="A41" s="64"/>
      <c r="F41" s="50">
        <v>8</v>
      </c>
      <c r="G41" s="69">
        <f>G40-(2*(20-F41+1)/(20*(20+1)))*(B3-B4)</f>
        <v>2964000000000</v>
      </c>
      <c r="H41" s="49">
        <f>(20-7/B34)*(B3-B4)</f>
        <v>26555666666666.664</v>
      </c>
      <c r="I41" s="98">
        <f t="shared" si="2"/>
        <v>186149333333333.31</v>
      </c>
      <c r="L41" s="99"/>
    </row>
    <row r="42" spans="1:17" x14ac:dyDescent="0.35">
      <c r="A42" s="72" t="s">
        <v>59</v>
      </c>
      <c r="B42" s="70">
        <f>(20/B34)*(B3-B4)</f>
        <v>126666666666.66666</v>
      </c>
      <c r="F42" s="50">
        <v>9</v>
      </c>
      <c r="G42" s="69">
        <f>G41-(2*(20-F42+1)/(20*(20+1)))*(B3-B4)</f>
        <v>2888000000000</v>
      </c>
      <c r="H42" s="49">
        <f>(20-8/B34)*(B3-B4)</f>
        <v>26549333333333.332</v>
      </c>
      <c r="I42" s="98">
        <f t="shared" si="2"/>
        <v>212698666666666.66</v>
      </c>
    </row>
    <row r="43" spans="1:17" x14ac:dyDescent="0.35">
      <c r="A43" s="57"/>
      <c r="F43" s="50">
        <v>10</v>
      </c>
      <c r="G43" s="69">
        <f>G42-(2*(20-F43+1)/(20*(20+1)))*(B3-B4)</f>
        <v>2818333333333.3335</v>
      </c>
      <c r="H43" s="49">
        <f>(20-9/B34)*(B3-B4)</f>
        <v>26542999999999.996</v>
      </c>
      <c r="I43" s="98">
        <f t="shared" si="2"/>
        <v>239241666666666.66</v>
      </c>
    </row>
    <row r="44" spans="1:17" x14ac:dyDescent="0.35">
      <c r="A44" s="57"/>
      <c r="F44" s="50">
        <v>11</v>
      </c>
      <c r="G44" s="69">
        <f>G43-(2*(20-F44+1)/(20*(20+1)))*(B3-B4)</f>
        <v>2755000000000</v>
      </c>
      <c r="H44" s="49">
        <f>(20-10/B34)*(B3-B4)</f>
        <v>26536666666666.668</v>
      </c>
      <c r="I44" s="98">
        <f t="shared" si="2"/>
        <v>265778333333333.31</v>
      </c>
    </row>
    <row r="45" spans="1:17" x14ac:dyDescent="0.35">
      <c r="A45" s="71" t="s">
        <v>58</v>
      </c>
      <c r="B45" s="70">
        <f>(20-1/B34)*(B3-B4)</f>
        <v>26593666666666.664</v>
      </c>
      <c r="F45" s="50">
        <v>12</v>
      </c>
      <c r="G45" s="69">
        <f>G44-(2*(20-F45+1)/(20*(20+1)))*(B3-B4)</f>
        <v>2698000000000</v>
      </c>
      <c r="H45" s="49">
        <f>(20-11/B34)*(B3-B4)</f>
        <v>26530333333333.332</v>
      </c>
      <c r="I45" s="98">
        <f t="shared" si="2"/>
        <v>292308666666666.63</v>
      </c>
    </row>
    <row r="46" spans="1:17" x14ac:dyDescent="0.35">
      <c r="F46" s="50">
        <v>13</v>
      </c>
      <c r="G46" s="69">
        <f>G45-(2*(20-F46+1)/(20*(20+1)))*(B3-B4)</f>
        <v>2647333333333.3335</v>
      </c>
      <c r="H46" s="49">
        <f>(20-12/B34)*(B3-B4)</f>
        <v>26524000000000</v>
      </c>
      <c r="I46" s="98">
        <f t="shared" si="2"/>
        <v>318832666666666.63</v>
      </c>
    </row>
    <row r="47" spans="1:17" x14ac:dyDescent="0.35">
      <c r="A47" s="57" t="s">
        <v>66</v>
      </c>
      <c r="F47" s="50">
        <v>14</v>
      </c>
      <c r="G47" s="69">
        <f>G46-(2*(20-F47+1)/(20*(20+1)))*(B3-B4)</f>
        <v>2603000000000</v>
      </c>
      <c r="H47" s="49">
        <f>(20-13/B34)*(B3-B4)</f>
        <v>26517666666666.664</v>
      </c>
      <c r="I47" s="98">
        <f t="shared" si="2"/>
        <v>345350333333333.31</v>
      </c>
    </row>
    <row r="48" spans="1:17" x14ac:dyDescent="0.35">
      <c r="A48" s="57"/>
      <c r="F48" s="50">
        <v>15</v>
      </c>
      <c r="G48" s="69">
        <f>G47-(2*(20-F48+1)/(20*(20+1)))*(B3-B4)</f>
        <v>2565000000000</v>
      </c>
      <c r="H48" s="49">
        <f>(20-14/B34)*(B3-B4)</f>
        <v>26511333333333.332</v>
      </c>
      <c r="I48" s="98">
        <f t="shared" si="2"/>
        <v>371861666666666.63</v>
      </c>
    </row>
    <row r="49" spans="1:17" x14ac:dyDescent="0.35">
      <c r="A49" s="64"/>
      <c r="F49" s="50">
        <v>16</v>
      </c>
      <c r="G49" s="69">
        <f>G48-(2*(20-F49+1)/(20*(20+1)))*(B3-B4)</f>
        <v>2533333333333.3335</v>
      </c>
      <c r="H49" s="49">
        <f>(20-15/B34)*(B3-B4)</f>
        <v>26504999999999.996</v>
      </c>
      <c r="I49" s="98">
        <f t="shared" si="2"/>
        <v>398366666666666.63</v>
      </c>
    </row>
    <row r="50" spans="1:17" x14ac:dyDescent="0.35">
      <c r="F50" s="50">
        <v>17</v>
      </c>
      <c r="G50" s="69">
        <f>G49-(2*(20-F50+1)/(20*(20+1)))*(B3-B4)</f>
        <v>2508000000000</v>
      </c>
      <c r="H50" s="49">
        <f>(20-16/B34)*(B3-B4)</f>
        <v>26498666666666.668</v>
      </c>
      <c r="I50" s="98">
        <f t="shared" si="2"/>
        <v>424865333333333.31</v>
      </c>
    </row>
    <row r="51" spans="1:17" x14ac:dyDescent="0.35">
      <c r="A51" s="57"/>
      <c r="F51" s="50">
        <v>18</v>
      </c>
      <c r="G51" s="69">
        <f>G50-(2*(20-F51+1)/(20*(20+1)))*(B3-B4)</f>
        <v>2489000000000</v>
      </c>
      <c r="H51" s="49">
        <f>(20-17/B34)*(B3-B4)</f>
        <v>26492333333333.332</v>
      </c>
      <c r="I51" s="98">
        <f t="shared" si="2"/>
        <v>451357666666666.63</v>
      </c>
    </row>
    <row r="52" spans="1:17" x14ac:dyDescent="0.35">
      <c r="A52" s="57"/>
      <c r="F52" s="50">
        <v>19</v>
      </c>
      <c r="G52" s="69">
        <f>G51-(2*(20-F52+1)/(20*(20+1)))*(B3-B4)</f>
        <v>2476333333333.3335</v>
      </c>
      <c r="H52" s="49">
        <f>(20-18/B34)*(B3-B4)</f>
        <v>26486000000000</v>
      </c>
      <c r="I52" s="98">
        <f t="shared" si="2"/>
        <v>477843666666666.63</v>
      </c>
    </row>
    <row r="53" spans="1:17" x14ac:dyDescent="0.35">
      <c r="A53" s="64" t="s">
        <v>65</v>
      </c>
      <c r="B53" s="67">
        <f>B3-(2*(20-1+1)/(20*(20+1)))*(B3-B4)</f>
        <v>3673333333333.3335</v>
      </c>
      <c r="F53" s="50">
        <v>20</v>
      </c>
      <c r="G53" s="69">
        <f>G52-(2*(20-F53+1)/(20*(20+1)))*(B3-B4)</f>
        <v>2470000000000</v>
      </c>
      <c r="H53" s="49">
        <f>(20-19/B34)*(B3-B4)</f>
        <v>26479666666666.664</v>
      </c>
      <c r="I53" s="98">
        <f t="shared" si="2"/>
        <v>504323333333333.31</v>
      </c>
    </row>
    <row r="56" spans="1:17" x14ac:dyDescent="0.35">
      <c r="A56" s="66" t="s">
        <v>64</v>
      </c>
      <c r="B56" s="66"/>
      <c r="C56" s="66"/>
      <c r="D56" s="66"/>
      <c r="F56" s="65" t="s">
        <v>6</v>
      </c>
      <c r="G56" s="65" t="s">
        <v>63</v>
      </c>
      <c r="H56" s="65" t="s">
        <v>62</v>
      </c>
      <c r="I56" s="65" t="s">
        <v>13</v>
      </c>
    </row>
    <row r="57" spans="1:17" x14ac:dyDescent="0.35">
      <c r="A57" t="s">
        <v>29</v>
      </c>
      <c r="F57" s="50">
        <v>0</v>
      </c>
      <c r="G57" s="100">
        <f>B3</f>
        <v>3800000000000</v>
      </c>
      <c r="H57" s="63">
        <v>0</v>
      </c>
      <c r="I57" s="63">
        <v>0</v>
      </c>
    </row>
    <row r="58" spans="1:17" x14ac:dyDescent="0.35">
      <c r="C58" s="57">
        <v>2.1000000000000001E-2</v>
      </c>
      <c r="F58" s="50">
        <v>1</v>
      </c>
      <c r="G58" s="49">
        <f>G57*(1-C58)^F58</f>
        <v>3720200000000</v>
      </c>
      <c r="H58" s="49">
        <f>G57*((1-C58)^(F58-1))*C58</f>
        <v>79800000000</v>
      </c>
      <c r="I58" s="49">
        <f>I57+H58</f>
        <v>79800000000</v>
      </c>
    </row>
    <row r="59" spans="1:17" x14ac:dyDescent="0.35">
      <c r="C59" s="57"/>
      <c r="F59" s="50">
        <v>2</v>
      </c>
      <c r="G59" s="49">
        <f>G57*(1-C58)^F59</f>
        <v>3642075800000</v>
      </c>
      <c r="H59" s="49">
        <f>G57*((1-C58)^(F59-1))*C58</f>
        <v>78124200000</v>
      </c>
      <c r="I59" s="49">
        <f t="shared" ref="I59:I77" si="3">I58+H59</f>
        <v>157924200000</v>
      </c>
    </row>
    <row r="60" spans="1:17" x14ac:dyDescent="0.35">
      <c r="F60" s="50">
        <v>3</v>
      </c>
      <c r="G60" s="49">
        <f>G57*(1-C58)^F60</f>
        <v>3565592208199.9995</v>
      </c>
      <c r="H60" s="49">
        <f>G57*((1-C58)^(F60-1))*C58</f>
        <v>76483591800</v>
      </c>
      <c r="I60" s="49">
        <f t="shared" si="3"/>
        <v>234407791800</v>
      </c>
    </row>
    <row r="61" spans="1:17" x14ac:dyDescent="0.35">
      <c r="A61" s="57" t="s">
        <v>60</v>
      </c>
      <c r="C61" s="117"/>
      <c r="F61" s="50">
        <v>4</v>
      </c>
      <c r="G61" s="49">
        <f>G57*(1-C58)^F61</f>
        <v>3490714771827.7998</v>
      </c>
      <c r="H61" s="49">
        <f>G57*((1-C58)^(F61-1))*C58</f>
        <v>74877436372.199997</v>
      </c>
      <c r="I61" s="49">
        <f t="shared" si="3"/>
        <v>309285228172.20001</v>
      </c>
      <c r="K61" s="118" t="s">
        <v>85</v>
      </c>
      <c r="L61" s="118"/>
      <c r="M61" s="118"/>
      <c r="N61" s="118"/>
      <c r="O61" s="118"/>
      <c r="P61" s="118"/>
      <c r="Q61" s="118"/>
    </row>
    <row r="62" spans="1:17" x14ac:dyDescent="0.35">
      <c r="A62" s="57"/>
      <c r="C62" s="117"/>
      <c r="E62" s="51"/>
      <c r="F62" s="50">
        <v>5</v>
      </c>
      <c r="G62" s="49">
        <f>G57*(1-C58)^F62</f>
        <v>3417409761619.416</v>
      </c>
      <c r="H62" s="49">
        <f>G57*((1-C58)^(F62-1))*C58</f>
        <v>73305010208.383804</v>
      </c>
      <c r="I62" s="49">
        <f t="shared" si="3"/>
        <v>382590238380.5838</v>
      </c>
      <c r="K62" t="s">
        <v>90</v>
      </c>
      <c r="L62" s="99">
        <f>0.18*G57</f>
        <v>684000000000</v>
      </c>
    </row>
    <row r="63" spans="1:17" x14ac:dyDescent="0.35">
      <c r="E63" s="51"/>
      <c r="F63" s="50">
        <v>6</v>
      </c>
      <c r="G63" s="49">
        <f>G57*(1-C58)^F63</f>
        <v>3345644156625.4082</v>
      </c>
      <c r="H63" s="49">
        <f>G57*((1-C58)^(F63-1))*C58</f>
        <v>71765604994.007736</v>
      </c>
      <c r="I63" s="49">
        <f t="shared" si="3"/>
        <v>454355843374.59155</v>
      </c>
      <c r="K63" t="s">
        <v>93</v>
      </c>
    </row>
    <row r="64" spans="1:17" x14ac:dyDescent="0.35">
      <c r="E64" s="51"/>
      <c r="F64" s="50">
        <v>7</v>
      </c>
      <c r="G64" s="49">
        <f>G57*(1-C58)^F64</f>
        <v>3275385629336.2744</v>
      </c>
      <c r="H64" s="49">
        <f>G57*((1-C58)^(F64-1))*C58</f>
        <v>70258527289.133575</v>
      </c>
      <c r="I64" s="49">
        <f t="shared" si="3"/>
        <v>524614370663.7251</v>
      </c>
      <c r="K64" t="s">
        <v>94</v>
      </c>
    </row>
    <row r="65" spans="1:12" x14ac:dyDescent="0.35">
      <c r="A65" t="s">
        <v>86</v>
      </c>
      <c r="B65" s="53">
        <f>H58</f>
        <v>79800000000</v>
      </c>
      <c r="E65" s="51"/>
      <c r="F65" s="50">
        <v>8</v>
      </c>
      <c r="G65" s="49">
        <f>G57*(1-C58)^F65</f>
        <v>3206602531120.2129</v>
      </c>
      <c r="H65" s="49">
        <f>G57*((1-C58)^(F65-1))*C58</f>
        <v>68783098216.061768</v>
      </c>
      <c r="I65" s="49">
        <f t="shared" si="3"/>
        <v>593397468879.78687</v>
      </c>
      <c r="L65" s="53"/>
    </row>
    <row r="66" spans="1:12" x14ac:dyDescent="0.35">
      <c r="E66" s="51"/>
      <c r="F66" s="62">
        <v>9</v>
      </c>
      <c r="G66" s="49">
        <f>G57*(1-C58)^F66</f>
        <v>3139263877966.6885</v>
      </c>
      <c r="H66" s="49">
        <f>G57*((1-C58)^(F66-1))*C58</f>
        <v>67338653153.524475</v>
      </c>
      <c r="I66" s="61">
        <f t="shared" si="3"/>
        <v>660736122033.31128</v>
      </c>
    </row>
    <row r="67" spans="1:12" x14ac:dyDescent="0.35">
      <c r="A67" t="s">
        <v>58</v>
      </c>
      <c r="B67" s="78">
        <f>H59</f>
        <v>78124200000</v>
      </c>
      <c r="E67" s="51"/>
      <c r="F67" s="50">
        <v>10</v>
      </c>
      <c r="G67" s="49">
        <f>G57*(1-C58)^F67</f>
        <v>3073339336529.3882</v>
      </c>
      <c r="H67" s="49">
        <f>G57*((1-C58)^(F67-1))*C58</f>
        <v>65924541437.300461</v>
      </c>
      <c r="I67" s="49">
        <f t="shared" si="3"/>
        <v>726660663470.61169</v>
      </c>
    </row>
    <row r="68" spans="1:12" x14ac:dyDescent="0.35">
      <c r="B68" s="46"/>
      <c r="F68" s="50">
        <v>11</v>
      </c>
      <c r="G68" s="49">
        <f>G57*(1-C58)^F68</f>
        <v>3008799210462.2705</v>
      </c>
      <c r="H68" s="49">
        <f>G57*((1-C58)^(F68-1))*C58</f>
        <v>64540126067.117157</v>
      </c>
      <c r="I68" s="49">
        <f t="shared" si="3"/>
        <v>791200789537.72888</v>
      </c>
    </row>
    <row r="69" spans="1:12" x14ac:dyDescent="0.35">
      <c r="A69" t="s">
        <v>87</v>
      </c>
      <c r="B69" s="46"/>
      <c r="F69" s="50">
        <v>12</v>
      </c>
      <c r="G69" s="49">
        <f>G57*(1-C58)^F69</f>
        <v>2945614427042.563</v>
      </c>
      <c r="H69" s="49">
        <f>G57*((1-C58)^(F69-1))*C58</f>
        <v>63184783419.707687</v>
      </c>
      <c r="I69" s="49">
        <f t="shared" si="3"/>
        <v>854385572957.43652</v>
      </c>
    </row>
    <row r="70" spans="1:12" x14ac:dyDescent="0.35">
      <c r="B70" s="46"/>
      <c r="F70" s="50">
        <v>13</v>
      </c>
      <c r="G70" s="49">
        <f>G57*(1-C58)^F70</f>
        <v>2883756524074.6694</v>
      </c>
      <c r="H70" s="49">
        <f>G57*((1-C58)^(F70-1))*C58</f>
        <v>61857902967.893829</v>
      </c>
      <c r="I70" s="49">
        <f t="shared" si="3"/>
        <v>916243475925.33032</v>
      </c>
    </row>
    <row r="71" spans="1:12" x14ac:dyDescent="0.35">
      <c r="F71" s="50">
        <v>14</v>
      </c>
      <c r="G71" s="49">
        <f>G57*(1-C58)^F71</f>
        <v>2823197637069.1011</v>
      </c>
      <c r="H71" s="49">
        <f>G57*((1-C58)^(F71-1))*C58</f>
        <v>60558887005.568062</v>
      </c>
      <c r="I71" s="49">
        <f t="shared" si="3"/>
        <v>976802362930.89844</v>
      </c>
    </row>
    <row r="72" spans="1:12" x14ac:dyDescent="0.35">
      <c r="F72" s="50">
        <v>15</v>
      </c>
      <c r="G72" s="49">
        <f>G57*(1-C58)^F72</f>
        <v>2763910486690.6499</v>
      </c>
      <c r="H72" s="49">
        <f>G57*((1-C58)^(F72-1))*C58</f>
        <v>59287150378.451126</v>
      </c>
      <c r="I72" s="49">
        <f t="shared" si="3"/>
        <v>1036089513309.3496</v>
      </c>
    </row>
    <row r="73" spans="1:12" x14ac:dyDescent="0.35">
      <c r="A73" s="51" t="s">
        <v>88</v>
      </c>
      <c r="B73" s="53">
        <f>G58</f>
        <v>3720200000000</v>
      </c>
      <c r="F73" s="50">
        <v>16</v>
      </c>
      <c r="G73" s="49">
        <f>G57*(1-C58)^F73</f>
        <v>2705868366470.146</v>
      </c>
      <c r="H73" s="49">
        <f>G57*((1-C58)^(F73-1))*C58</f>
        <v>58042120220.503654</v>
      </c>
      <c r="I73" s="49">
        <f t="shared" si="3"/>
        <v>1094131633529.8533</v>
      </c>
    </row>
    <row r="74" spans="1:12" x14ac:dyDescent="0.35">
      <c r="B74" s="46"/>
      <c r="F74" s="50">
        <v>17</v>
      </c>
      <c r="G74" s="49">
        <f>G57*(1-C58)^F74</f>
        <v>2649045130774.2729</v>
      </c>
      <c r="H74" s="49">
        <f>G57*((1-C58)^(F74-1))*C58</f>
        <v>56823235695.87307</v>
      </c>
      <c r="I74" s="49">
        <f t="shared" si="3"/>
        <v>1150954869225.7263</v>
      </c>
    </row>
    <row r="75" spans="1:12" x14ac:dyDescent="0.35">
      <c r="F75" s="50">
        <v>18</v>
      </c>
      <c r="G75" s="49">
        <f>G57*(1-C58)^F75</f>
        <v>2593415183028.0132</v>
      </c>
      <c r="H75" s="49">
        <f>G57*((1-C58)^(F75-1))*C58</f>
        <v>55629947746.259735</v>
      </c>
      <c r="I75" s="49">
        <f t="shared" si="3"/>
        <v>1206584816971.9861</v>
      </c>
    </row>
    <row r="76" spans="1:12" x14ac:dyDescent="0.35">
      <c r="F76" s="50">
        <v>19</v>
      </c>
      <c r="G76" s="49">
        <f>G57*(1-C58)^F76</f>
        <v>2538953464184.4248</v>
      </c>
      <c r="H76" s="49">
        <f>G57*((1-C58)^(F76-1))*C58</f>
        <v>54461718843.58828</v>
      </c>
      <c r="I76" s="49">
        <f t="shared" si="3"/>
        <v>1261046535815.5745</v>
      </c>
    </row>
    <row r="77" spans="1:12" x14ac:dyDescent="0.35">
      <c r="F77" s="50">
        <v>20</v>
      </c>
      <c r="G77" s="49">
        <f>G57*(1-C58)^F77</f>
        <v>2485635441436.5522</v>
      </c>
      <c r="H77" s="49">
        <f>G57*((1-C58)^(F77-1))*C58</f>
        <v>53318022747.872925</v>
      </c>
      <c r="I77" s="49">
        <f t="shared" si="3"/>
        <v>1314364558563.4473</v>
      </c>
    </row>
  </sheetData>
  <mergeCells count="6">
    <mergeCell ref="C10:C11"/>
    <mergeCell ref="K16:N17"/>
    <mergeCell ref="B34:B35"/>
    <mergeCell ref="K36:Q36"/>
    <mergeCell ref="C61:C62"/>
    <mergeCell ref="K61:Q61"/>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 1</vt:lpstr>
      <vt:lpstr>No. 2</vt:lpstr>
      <vt:lpstr>No. 3</vt:lpstr>
      <vt:lpstr>No. 4</vt:lpstr>
      <vt:lpstr>No.5</vt:lpstr>
      <vt:lpstr>No.6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maudi</cp:lastModifiedBy>
  <dcterms:created xsi:type="dcterms:W3CDTF">2021-04-16T13:10:10Z</dcterms:created>
  <dcterms:modified xsi:type="dcterms:W3CDTF">2023-01-02T06:24:13Z</dcterms:modified>
</cp:coreProperties>
</file>