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autoCompressPictures="0" defaultThemeVersion="124226"/>
  <xr:revisionPtr revIDLastSave="0" documentId="13_ncr:1_{85E90C91-CB7B-4732-B35E-C587021C567B}" xr6:coauthVersionLast="47" xr6:coauthVersionMax="47" xr10:uidLastSave="{00000000-0000-0000-0000-000000000000}"/>
  <bookViews>
    <workbookView xWindow="-110" yWindow="-110" windowWidth="19420" windowHeight="10300" firstSheet="12" activeTab="15" xr2:uid="{00000000-000D-0000-FFFF-FFFF00000000}"/>
  </bookViews>
  <sheets>
    <sheet name="2011" sheetId="1" r:id="rId1"/>
    <sheet name="2012" sheetId="2" r:id="rId2"/>
    <sheet name="2013" sheetId="3" r:id="rId3"/>
    <sheet name="2014" sheetId="4" r:id="rId4"/>
    <sheet name="2015" sheetId="6" r:id="rId5"/>
    <sheet name="2016" sheetId="7" r:id="rId6"/>
    <sheet name="2017" sheetId="8" r:id="rId7"/>
    <sheet name="2018" sheetId="9" r:id="rId8"/>
    <sheet name="2019" sheetId="10" r:id="rId9"/>
    <sheet name="2020" sheetId="11" r:id="rId10"/>
    <sheet name="uji konsistensi data" sheetId="14" r:id="rId11"/>
    <sheet name="Data Klimatologi" sheetId="13" r:id="rId12"/>
    <sheet name="pennman modifikasi" sheetId="15" r:id="rId13"/>
    <sheet name="blaney criddle" sheetId="16" r:id="rId14"/>
    <sheet name="c.h andalan &amp; efektif" sheetId="17" r:id="rId15"/>
    <sheet name="POLA TATA TANAM" sheetId="18" r:id="rId16"/>
  </sheets>
  <externalReferences>
    <externalReference r:id="rId17"/>
  </externalReferenc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8" l="1"/>
  <c r="E17" i="8"/>
  <c r="F17" i="8"/>
  <c r="G17" i="8"/>
  <c r="H17" i="8"/>
  <c r="J17" i="8"/>
  <c r="L17" i="8"/>
  <c r="M17" i="8"/>
  <c r="BH26" i="18" l="1"/>
  <c r="BI26" i="18"/>
  <c r="BJ26" i="18"/>
  <c r="BK26" i="18"/>
  <c r="BL26" i="18"/>
  <c r="BM26" i="18"/>
  <c r="BN26" i="18"/>
  <c r="BO26" i="18"/>
  <c r="BP26" i="18"/>
  <c r="BQ26" i="18"/>
  <c r="BR26" i="18"/>
  <c r="BS26" i="18"/>
  <c r="BT26" i="18"/>
  <c r="BU26" i="18"/>
  <c r="BV26" i="18"/>
  <c r="BW26" i="18"/>
  <c r="BX26" i="18"/>
  <c r="BY26" i="18"/>
  <c r="CC26" i="18"/>
  <c r="CD26" i="18"/>
  <c r="CE26" i="18"/>
  <c r="CF26" i="18"/>
  <c r="CG26" i="18"/>
  <c r="CH26" i="18"/>
  <c r="CI26" i="18"/>
  <c r="CJ26" i="18"/>
  <c r="CN26" i="18"/>
  <c r="CO26" i="18"/>
  <c r="CP26" i="18"/>
  <c r="BG26" i="18"/>
  <c r="BH60" i="18"/>
  <c r="BI60" i="18"/>
  <c r="BM60" i="18"/>
  <c r="BN60" i="18"/>
  <c r="BO60" i="18"/>
  <c r="BP60" i="18"/>
  <c r="BQ60" i="18"/>
  <c r="BR60" i="18"/>
  <c r="BS60" i="18"/>
  <c r="BT60" i="18"/>
  <c r="BU60" i="18"/>
  <c r="BV60" i="18"/>
  <c r="BW60" i="18"/>
  <c r="CA60" i="18"/>
  <c r="CB60" i="18"/>
  <c r="CC60" i="18"/>
  <c r="CD60" i="18"/>
  <c r="CE60" i="18"/>
  <c r="CF60" i="18"/>
  <c r="CG60" i="18"/>
  <c r="CH60" i="18"/>
  <c r="CI60" i="18"/>
  <c r="CJ60" i="18"/>
  <c r="CK60" i="18"/>
  <c r="CL60" i="18"/>
  <c r="CM60" i="18"/>
  <c r="CN60" i="18"/>
  <c r="CO60" i="18"/>
  <c r="CP60" i="18"/>
  <c r="BG60" i="18"/>
  <c r="CA100" i="18" l="1"/>
  <c r="CI100" i="18"/>
  <c r="BT94" i="18"/>
  <c r="BU94" i="18"/>
  <c r="BS94" i="18"/>
  <c r="BJ55" i="18"/>
  <c r="BT91" i="18"/>
  <c r="BH90" i="18"/>
  <c r="BI90" i="18"/>
  <c r="BJ90" i="18"/>
  <c r="BK90" i="18"/>
  <c r="BL90" i="18"/>
  <c r="BM90" i="18"/>
  <c r="BN90" i="18"/>
  <c r="BO90" i="18"/>
  <c r="BP90" i="18"/>
  <c r="BQ90" i="18"/>
  <c r="BR90" i="18"/>
  <c r="BS90" i="18"/>
  <c r="BS92" i="18" s="1"/>
  <c r="BT90" i="18"/>
  <c r="BU90" i="18"/>
  <c r="BU92" i="18" s="1"/>
  <c r="BV90" i="18"/>
  <c r="BW90" i="18"/>
  <c r="BX90" i="18"/>
  <c r="BY90" i="18"/>
  <c r="BZ90" i="18"/>
  <c r="CA90" i="18"/>
  <c r="CB90" i="18"/>
  <c r="CC90" i="18"/>
  <c r="CD90" i="18"/>
  <c r="CE90" i="18"/>
  <c r="CF90" i="18"/>
  <c r="CG90" i="18"/>
  <c r="CH90" i="18"/>
  <c r="CI90" i="18"/>
  <c r="CJ90" i="18"/>
  <c r="CK90" i="18"/>
  <c r="CL90" i="18"/>
  <c r="CM90" i="18"/>
  <c r="CN90" i="18"/>
  <c r="CO90" i="18"/>
  <c r="CP90" i="18"/>
  <c r="BG90" i="18"/>
  <c r="BH88" i="18"/>
  <c r="BH97" i="18" s="1"/>
  <c r="BI88" i="18"/>
  <c r="BI97" i="18" s="1"/>
  <c r="BJ88" i="18"/>
  <c r="BJ97" i="18" s="1"/>
  <c r="BK88" i="18"/>
  <c r="BK97" i="18" s="1"/>
  <c r="BL88" i="18"/>
  <c r="BL97" i="18" s="1"/>
  <c r="BM88" i="18"/>
  <c r="BM97" i="18" s="1"/>
  <c r="BN88" i="18"/>
  <c r="BN97" i="18" s="1"/>
  <c r="BO88" i="18"/>
  <c r="BO97" i="18" s="1"/>
  <c r="BP88" i="18"/>
  <c r="BP97" i="18" s="1"/>
  <c r="BQ88" i="18"/>
  <c r="BQ97" i="18" s="1"/>
  <c r="BR88" i="18"/>
  <c r="BR97" i="18" s="1"/>
  <c r="BS88" i="18"/>
  <c r="BT88" i="18"/>
  <c r="BU88" i="18"/>
  <c r="BU91" i="18" s="1"/>
  <c r="BU93" i="18" s="1"/>
  <c r="BV88" i="18"/>
  <c r="BV97" i="18" s="1"/>
  <c r="BW88" i="18"/>
  <c r="BW97" i="18" s="1"/>
  <c r="BX88" i="18"/>
  <c r="BX97" i="18" s="1"/>
  <c r="BY88" i="18"/>
  <c r="BY97" i="18" s="1"/>
  <c r="BZ88" i="18"/>
  <c r="BZ97" i="18" s="1"/>
  <c r="CA88" i="18"/>
  <c r="CA97" i="18" s="1"/>
  <c r="CB88" i="18"/>
  <c r="CB97" i="18" s="1"/>
  <c r="CC88" i="18"/>
  <c r="CC97" i="18" s="1"/>
  <c r="CD88" i="18"/>
  <c r="CD97" i="18" s="1"/>
  <c r="CE88" i="18"/>
  <c r="CE97" i="18" s="1"/>
  <c r="CF88" i="18"/>
  <c r="CF97" i="18" s="1"/>
  <c r="CG88" i="18"/>
  <c r="CG97" i="18" s="1"/>
  <c r="CH88" i="18"/>
  <c r="CH97" i="18" s="1"/>
  <c r="CI88" i="18"/>
  <c r="CI97" i="18" s="1"/>
  <c r="CJ88" i="18"/>
  <c r="CJ97" i="18" s="1"/>
  <c r="CK88" i="18"/>
  <c r="CK97" i="18" s="1"/>
  <c r="CL88" i="18"/>
  <c r="CL97" i="18" s="1"/>
  <c r="CM88" i="18"/>
  <c r="CM97" i="18" s="1"/>
  <c r="CN88" i="18"/>
  <c r="CN97" i="18" s="1"/>
  <c r="CO88" i="18"/>
  <c r="CO97" i="18" s="1"/>
  <c r="CP88" i="18"/>
  <c r="CP97" i="18" s="1"/>
  <c r="BG88" i="18"/>
  <c r="BG97" i="18" s="1"/>
  <c r="BT87" i="18"/>
  <c r="BW87" i="18"/>
  <c r="BX87" i="18"/>
  <c r="BY87" i="18"/>
  <c r="CB87" i="18"/>
  <c r="CE87" i="18"/>
  <c r="CF87" i="18"/>
  <c r="BS87" i="18"/>
  <c r="BT85" i="18"/>
  <c r="BU85" i="18"/>
  <c r="BU87" i="18" s="1"/>
  <c r="BV85" i="18"/>
  <c r="BV87" i="18" s="1"/>
  <c r="BW85" i="18"/>
  <c r="BX85" i="18"/>
  <c r="BY85" i="18"/>
  <c r="BZ85" i="18"/>
  <c r="BZ87" i="18" s="1"/>
  <c r="CA85" i="18"/>
  <c r="CA87" i="18" s="1"/>
  <c r="CB85" i="18"/>
  <c r="CC85" i="18"/>
  <c r="CC87" i="18" s="1"/>
  <c r="CD85" i="18"/>
  <c r="CD87" i="18" s="1"/>
  <c r="CE85" i="18"/>
  <c r="CF85" i="18"/>
  <c r="BS85" i="18"/>
  <c r="BH63" i="18"/>
  <c r="BH100" i="18" s="1"/>
  <c r="BL63" i="18"/>
  <c r="BL100" i="18" s="1"/>
  <c r="BM63" i="18"/>
  <c r="BM100" i="18" s="1"/>
  <c r="BP63" i="18"/>
  <c r="BP100" i="18" s="1"/>
  <c r="BT63" i="18"/>
  <c r="BT100" i="18" s="1"/>
  <c r="BU63" i="18"/>
  <c r="BU100" i="18" s="1"/>
  <c r="BX63" i="18"/>
  <c r="BX100" i="18" s="1"/>
  <c r="CB63" i="18"/>
  <c r="CB100" i="18" s="1"/>
  <c r="CC63" i="18"/>
  <c r="CC100" i="18" s="1"/>
  <c r="CF63" i="18"/>
  <c r="CF100" i="18" s="1"/>
  <c r="CJ63" i="18"/>
  <c r="CJ100" i="18" s="1"/>
  <c r="CK63" i="18"/>
  <c r="CK100" i="18" s="1"/>
  <c r="CN63" i="18"/>
  <c r="CN100" i="18" s="1"/>
  <c r="BX56" i="18"/>
  <c r="BY56" i="18"/>
  <c r="BZ56" i="18"/>
  <c r="BL55" i="18"/>
  <c r="BK54" i="18"/>
  <c r="BL54" i="18"/>
  <c r="BX54" i="18"/>
  <c r="BY54" i="18"/>
  <c r="BZ54" i="18"/>
  <c r="BJ54" i="18"/>
  <c r="BJ56" i="18" s="1"/>
  <c r="BH53" i="18"/>
  <c r="BI53" i="18"/>
  <c r="BJ53" i="18"/>
  <c r="BK53" i="18"/>
  <c r="BK55" i="18" s="1"/>
  <c r="BL53" i="18"/>
  <c r="BM53" i="18"/>
  <c r="BN53" i="18"/>
  <c r="BO53" i="18"/>
  <c r="BP53" i="18"/>
  <c r="BQ53" i="18"/>
  <c r="BR53" i="18"/>
  <c r="BS53" i="18"/>
  <c r="BT53" i="18"/>
  <c r="BU53" i="18"/>
  <c r="BV53" i="18"/>
  <c r="BW53" i="18"/>
  <c r="BX53" i="18"/>
  <c r="BX55" i="18" s="1"/>
  <c r="BY53" i="18"/>
  <c r="BY55" i="18" s="1"/>
  <c r="BZ53" i="18"/>
  <c r="BZ55" i="18" s="1"/>
  <c r="CA53" i="18"/>
  <c r="CB53" i="18"/>
  <c r="CC53" i="18"/>
  <c r="CD53" i="18"/>
  <c r="CE53" i="18"/>
  <c r="CF53" i="18"/>
  <c r="CG53" i="18"/>
  <c r="CH53" i="18"/>
  <c r="CI53" i="18"/>
  <c r="CJ53" i="18"/>
  <c r="CK53" i="18"/>
  <c r="CL53" i="18"/>
  <c r="CM53" i="18"/>
  <c r="CN53" i="18"/>
  <c r="CO53" i="18"/>
  <c r="CP53" i="18"/>
  <c r="BG53" i="18"/>
  <c r="BM50" i="18"/>
  <c r="BR50" i="18"/>
  <c r="BU50" i="18"/>
  <c r="BZ50" i="18"/>
  <c r="CC50" i="18"/>
  <c r="CH50" i="18"/>
  <c r="BK49" i="18"/>
  <c r="BL49" i="18"/>
  <c r="BL50" i="18" s="1"/>
  <c r="BM49" i="18"/>
  <c r="BN49" i="18"/>
  <c r="BO49" i="18"/>
  <c r="BP49" i="18"/>
  <c r="BQ49" i="18"/>
  <c r="BQ50" i="18" s="1"/>
  <c r="BR49" i="18"/>
  <c r="BS49" i="18"/>
  <c r="BT49" i="18"/>
  <c r="BT50" i="18" s="1"/>
  <c r="BU49" i="18"/>
  <c r="BV49" i="18"/>
  <c r="BW49" i="18"/>
  <c r="BX49" i="18"/>
  <c r="BY49" i="18"/>
  <c r="BY50" i="18" s="1"/>
  <c r="BZ49" i="18"/>
  <c r="CA49" i="18"/>
  <c r="CB49" i="18"/>
  <c r="CB50" i="18" s="1"/>
  <c r="CC49" i="18"/>
  <c r="CD49" i="18"/>
  <c r="CE49" i="18"/>
  <c r="CF49" i="18"/>
  <c r="CG49" i="18"/>
  <c r="CG50" i="18" s="1"/>
  <c r="CH49" i="18"/>
  <c r="BJ49" i="18"/>
  <c r="BK48" i="18"/>
  <c r="BK50" i="18" s="1"/>
  <c r="BL48" i="18"/>
  <c r="BM48" i="18"/>
  <c r="BN48" i="18"/>
  <c r="BN50" i="18" s="1"/>
  <c r="BO48" i="18"/>
  <c r="BO50" i="18" s="1"/>
  <c r="BP48" i="18"/>
  <c r="BP50" i="18" s="1"/>
  <c r="BQ48" i="18"/>
  <c r="BR48" i="18"/>
  <c r="BS48" i="18"/>
  <c r="BS50" i="18" s="1"/>
  <c r="BT48" i="18"/>
  <c r="BU48" i="18"/>
  <c r="BV48" i="18"/>
  <c r="BV50" i="18" s="1"/>
  <c r="BW48" i="18"/>
  <c r="BW50" i="18" s="1"/>
  <c r="BX48" i="18"/>
  <c r="BX50" i="18" s="1"/>
  <c r="BY48" i="18"/>
  <c r="BZ48" i="18"/>
  <c r="CA48" i="18"/>
  <c r="CA50" i="18" s="1"/>
  <c r="CB48" i="18"/>
  <c r="CC48" i="18"/>
  <c r="CD48" i="18"/>
  <c r="CD50" i="18" s="1"/>
  <c r="CE48" i="18"/>
  <c r="CE50" i="18" s="1"/>
  <c r="CF48" i="18"/>
  <c r="CF50" i="18" s="1"/>
  <c r="CG48" i="18"/>
  <c r="CH48" i="18"/>
  <c r="BJ48" i="18"/>
  <c r="BJ50" i="18" s="1"/>
  <c r="CP29" i="18"/>
  <c r="CP63" i="18" s="1"/>
  <c r="CP100" i="18" s="1"/>
  <c r="CO29" i="18"/>
  <c r="CO63" i="18" s="1"/>
  <c r="CO100" i="18" s="1"/>
  <c r="CN29" i="18"/>
  <c r="CM29" i="18"/>
  <c r="CM63" i="18" s="1"/>
  <c r="CM100" i="18" s="1"/>
  <c r="CL29" i="18"/>
  <c r="CL63" i="18" s="1"/>
  <c r="CL100" i="18" s="1"/>
  <c r="CK29" i="18"/>
  <c r="CJ29" i="18"/>
  <c r="CI29" i="18"/>
  <c r="CI63" i="18" s="1"/>
  <c r="CH29" i="18"/>
  <c r="CH63" i="18" s="1"/>
  <c r="CH100" i="18" s="1"/>
  <c r="CG29" i="18"/>
  <c r="CG63" i="18" s="1"/>
  <c r="CG100" i="18" s="1"/>
  <c r="CF29" i="18"/>
  <c r="CE29" i="18"/>
  <c r="CE63" i="18" s="1"/>
  <c r="CE100" i="18" s="1"/>
  <c r="CD29" i="18"/>
  <c r="CD63" i="18" s="1"/>
  <c r="CD100" i="18" s="1"/>
  <c r="CC29" i="18"/>
  <c r="CB29" i="18"/>
  <c r="CA29" i="18"/>
  <c r="CA63" i="18" s="1"/>
  <c r="BZ29" i="18"/>
  <c r="BZ63" i="18" s="1"/>
  <c r="BZ100" i="18" s="1"/>
  <c r="BY29" i="18"/>
  <c r="BY63" i="18" s="1"/>
  <c r="BY100" i="18" s="1"/>
  <c r="BX29" i="18"/>
  <c r="BW29" i="18"/>
  <c r="BW63" i="18" s="1"/>
  <c r="BW100" i="18" s="1"/>
  <c r="BV29" i="18"/>
  <c r="BV63" i="18" s="1"/>
  <c r="BV100" i="18" s="1"/>
  <c r="BU29" i="18"/>
  <c r="BT29" i="18"/>
  <c r="BS29" i="18"/>
  <c r="BS63" i="18" s="1"/>
  <c r="BS100" i="18" s="1"/>
  <c r="BR29" i="18"/>
  <c r="BR63" i="18" s="1"/>
  <c r="BR100" i="18" s="1"/>
  <c r="BQ29" i="18"/>
  <c r="BQ63" i="18" s="1"/>
  <c r="BQ100" i="18" s="1"/>
  <c r="BP29" i="18"/>
  <c r="BO29" i="18"/>
  <c r="BO63" i="18" s="1"/>
  <c r="BO100" i="18" s="1"/>
  <c r="BN29" i="18"/>
  <c r="BN63" i="18" s="1"/>
  <c r="BN100" i="18" s="1"/>
  <c r="BM29" i="18"/>
  <c r="BL29" i="18"/>
  <c r="BK29" i="18"/>
  <c r="BK63" i="18" s="1"/>
  <c r="BK100" i="18" s="1"/>
  <c r="BJ29" i="18"/>
  <c r="BJ63" i="18" s="1"/>
  <c r="BJ100" i="18" s="1"/>
  <c r="BI29" i="18"/>
  <c r="BI63" i="18" s="1"/>
  <c r="BI100" i="18" s="1"/>
  <c r="BH29" i="18"/>
  <c r="BG29" i="18"/>
  <c r="BG63" i="18" s="1"/>
  <c r="BG100" i="18" s="1"/>
  <c r="BU95" i="18" l="1"/>
  <c r="BL60" i="18"/>
  <c r="BL56" i="18"/>
  <c r="BT95" i="18"/>
  <c r="BK56" i="18"/>
  <c r="BK60" i="18" s="1"/>
  <c r="BZ60" i="18"/>
  <c r="BY60" i="18"/>
  <c r="BS97" i="18"/>
  <c r="BS91" i="18"/>
  <c r="BS93" i="18" s="1"/>
  <c r="BS95" i="18" s="1"/>
  <c r="BX60" i="18"/>
  <c r="BT93" i="18"/>
  <c r="BT97" i="18" s="1"/>
  <c r="BJ60" i="18"/>
  <c r="BU97" i="18"/>
  <c r="BT92" i="18"/>
  <c r="CB27" i="18"/>
  <c r="CB61" i="18" s="1"/>
  <c r="CB98" i="18" s="1"/>
  <c r="BW27" i="18"/>
  <c r="BW61" i="18" s="1"/>
  <c r="BW98" i="18" s="1"/>
  <c r="CA23" i="18"/>
  <c r="CB23" i="18"/>
  <c r="CK23" i="18"/>
  <c r="CL23" i="18"/>
  <c r="CM23" i="18"/>
  <c r="BZ23" i="18"/>
  <c r="BJ57" i="18" s="1"/>
  <c r="CK22" i="18"/>
  <c r="CK24" i="18" s="1"/>
  <c r="CA22" i="18"/>
  <c r="CA24" i="18" s="1"/>
  <c r="BZ22" i="18"/>
  <c r="BZ24" i="18" s="1"/>
  <c r="CA20" i="18"/>
  <c r="CB20" i="18"/>
  <c r="BZ20" i="18"/>
  <c r="CL20" i="18"/>
  <c r="CM20" i="18"/>
  <c r="CK20" i="18"/>
  <c r="BJ58" i="18" l="1"/>
  <c r="BK57" i="18"/>
  <c r="BX57" i="18"/>
  <c r="BX58" i="18" s="1"/>
  <c r="BZ26" i="18"/>
  <c r="CB26" i="18"/>
  <c r="CA26" i="18"/>
  <c r="CB22" i="18"/>
  <c r="CB24" i="18" s="1"/>
  <c r="CM22" i="18"/>
  <c r="CM24" i="18" s="1"/>
  <c r="CK26" i="18"/>
  <c r="CL22" i="18"/>
  <c r="CL24" i="18" s="1"/>
  <c r="BH19" i="18"/>
  <c r="BI19" i="18"/>
  <c r="BJ19" i="18"/>
  <c r="BK19" i="18"/>
  <c r="BL19" i="18"/>
  <c r="BM19" i="18"/>
  <c r="BN19" i="18"/>
  <c r="BO19" i="18"/>
  <c r="BP19" i="18"/>
  <c r="BQ19" i="18"/>
  <c r="BR19" i="18"/>
  <c r="BS19" i="18"/>
  <c r="BT19" i="18"/>
  <c r="BU19" i="18"/>
  <c r="BV19" i="18"/>
  <c r="BW19" i="18"/>
  <c r="BX19" i="18"/>
  <c r="BY19" i="18"/>
  <c r="BZ19" i="18"/>
  <c r="BZ21" i="18" s="1"/>
  <c r="CA19" i="18"/>
  <c r="CA21" i="18" s="1"/>
  <c r="CB19" i="18"/>
  <c r="CB21" i="18" s="1"/>
  <c r="CC19" i="18"/>
  <c r="CD19" i="18"/>
  <c r="CE19" i="18"/>
  <c r="CF19" i="18"/>
  <c r="CG19" i="18"/>
  <c r="CH19" i="18"/>
  <c r="CI19" i="18"/>
  <c r="CJ19" i="18"/>
  <c r="CK19" i="18"/>
  <c r="CK21" i="18" s="1"/>
  <c r="CL19" i="18"/>
  <c r="CL21" i="18" s="1"/>
  <c r="CM19" i="18"/>
  <c r="CM21" i="18" s="1"/>
  <c r="CN19" i="18"/>
  <c r="CO19" i="18"/>
  <c r="CP19" i="18"/>
  <c r="BG19" i="18"/>
  <c r="BK16" i="18"/>
  <c r="BK14" i="18"/>
  <c r="BL14" i="18"/>
  <c r="BL16" i="18" s="1"/>
  <c r="BM14" i="18"/>
  <c r="BM16" i="18" s="1"/>
  <c r="BH15" i="18"/>
  <c r="BI15" i="18"/>
  <c r="BJ15" i="18"/>
  <c r="BK15" i="18"/>
  <c r="BL15" i="18"/>
  <c r="BM15" i="18"/>
  <c r="BZ15" i="18"/>
  <c r="CA15" i="18"/>
  <c r="CB15" i="18"/>
  <c r="CC15" i="18"/>
  <c r="CD15" i="18"/>
  <c r="CE15" i="18"/>
  <c r="CF15" i="18"/>
  <c r="CG15" i="18"/>
  <c r="CH15" i="18"/>
  <c r="CI15" i="18"/>
  <c r="CJ15" i="18"/>
  <c r="CK15" i="18"/>
  <c r="CL15" i="18"/>
  <c r="CM15" i="18"/>
  <c r="CN15" i="18"/>
  <c r="CO15" i="18"/>
  <c r="CP15" i="18"/>
  <c r="BG15" i="18"/>
  <c r="CM26" i="18" l="1"/>
  <c r="BY57" i="18"/>
  <c r="BY58" i="18" s="1"/>
  <c r="BK58" i="18"/>
  <c r="BL57" i="18"/>
  <c r="CL26" i="18"/>
  <c r="BH79" i="18"/>
  <c r="BH82" i="18" s="1"/>
  <c r="BI79" i="18"/>
  <c r="BJ79" i="18"/>
  <c r="BK79" i="18"/>
  <c r="BL79" i="18"/>
  <c r="BM79" i="18"/>
  <c r="BN79" i="18"/>
  <c r="BN82" i="18" s="1"/>
  <c r="BO79" i="18"/>
  <c r="BO82" i="18" s="1"/>
  <c r="BP79" i="18"/>
  <c r="BS79" i="18"/>
  <c r="BS82" i="18" s="1"/>
  <c r="BT79" i="18"/>
  <c r="BU79" i="18"/>
  <c r="BV79" i="18"/>
  <c r="BW79" i="18"/>
  <c r="BX79" i="18"/>
  <c r="BX82" i="18" s="1"/>
  <c r="BY79" i="18"/>
  <c r="BY82" i="18" s="1"/>
  <c r="BZ79" i="18"/>
  <c r="CA79" i="18"/>
  <c r="CB79" i="18"/>
  <c r="CC79" i="18"/>
  <c r="CD79" i="18"/>
  <c r="CG79" i="18"/>
  <c r="CG82" i="18" s="1"/>
  <c r="CH79" i="18"/>
  <c r="CH82" i="18" s="1"/>
  <c r="CI79" i="18"/>
  <c r="CI82" i="18" s="1"/>
  <c r="CJ79" i="18"/>
  <c r="CK79" i="18"/>
  <c r="CL79" i="18"/>
  <c r="CM79" i="18"/>
  <c r="CN79" i="18"/>
  <c r="CO79" i="18"/>
  <c r="BI80" i="18"/>
  <c r="BJ80" i="18"/>
  <c r="BK80" i="18"/>
  <c r="BL80" i="18"/>
  <c r="BM80" i="18"/>
  <c r="BN80" i="18"/>
  <c r="BO80" i="18"/>
  <c r="BP80" i="18"/>
  <c r="BQ80" i="18"/>
  <c r="BQ82" i="18" s="1"/>
  <c r="BT80" i="18"/>
  <c r="BU80" i="18"/>
  <c r="BV80" i="18"/>
  <c r="BW80" i="18"/>
  <c r="BX80" i="18"/>
  <c r="BY80" i="18"/>
  <c r="BZ80" i="18"/>
  <c r="CA80" i="18"/>
  <c r="CB80" i="18"/>
  <c r="CC80" i="18"/>
  <c r="CD80" i="18"/>
  <c r="CE80" i="18"/>
  <c r="CH80" i="18"/>
  <c r="CI80" i="18"/>
  <c r="CJ80" i="18"/>
  <c r="CK80" i="18"/>
  <c r="CL80" i="18"/>
  <c r="CM80" i="18"/>
  <c r="CN80" i="18"/>
  <c r="CO80" i="18"/>
  <c r="CP80" i="18"/>
  <c r="BJ81" i="18"/>
  <c r="BK81" i="18"/>
  <c r="BL81" i="18"/>
  <c r="BM81" i="18"/>
  <c r="BN81" i="18"/>
  <c r="BO81" i="18"/>
  <c r="BP81" i="18"/>
  <c r="BQ81" i="18"/>
  <c r="BR81" i="18"/>
  <c r="BR82" i="18" s="1"/>
  <c r="BU81" i="18"/>
  <c r="BV81" i="18"/>
  <c r="BW81" i="18"/>
  <c r="BX81" i="18"/>
  <c r="BY81" i="18"/>
  <c r="BZ81" i="18"/>
  <c r="CA81" i="18"/>
  <c r="CB81" i="18"/>
  <c r="CC81" i="18"/>
  <c r="CD81" i="18"/>
  <c r="CE81" i="18"/>
  <c r="CF81" i="18"/>
  <c r="CF82" i="18" s="1"/>
  <c r="CI81" i="18"/>
  <c r="CJ81" i="18"/>
  <c r="CK81" i="18"/>
  <c r="CL81" i="18"/>
  <c r="CM81" i="18"/>
  <c r="CN81" i="18"/>
  <c r="CO81" i="18"/>
  <c r="CP81" i="18"/>
  <c r="BG81" i="18"/>
  <c r="BG82" i="18" s="1"/>
  <c r="BG43" i="18"/>
  <c r="BH43" i="18"/>
  <c r="BK43" i="18"/>
  <c r="BL43" i="18"/>
  <c r="BM43" i="18"/>
  <c r="BN43" i="18"/>
  <c r="BO43" i="18"/>
  <c r="BP43" i="18"/>
  <c r="BQ43" i="18"/>
  <c r="BR43" i="18"/>
  <c r="BS43" i="18"/>
  <c r="BT43" i="18"/>
  <c r="BU43" i="18"/>
  <c r="BV43" i="18"/>
  <c r="BV45" i="18" s="1"/>
  <c r="BY43" i="18"/>
  <c r="BZ43" i="18"/>
  <c r="CA43" i="18"/>
  <c r="CB43" i="18"/>
  <c r="CC43" i="18"/>
  <c r="CD43" i="18"/>
  <c r="CE43" i="18"/>
  <c r="CF43" i="18"/>
  <c r="CG43" i="18"/>
  <c r="CJ43" i="18"/>
  <c r="CK43" i="18"/>
  <c r="CL43" i="18"/>
  <c r="CM43" i="18"/>
  <c r="CN43" i="18"/>
  <c r="CO43" i="18"/>
  <c r="CP43" i="18"/>
  <c r="BG44" i="18"/>
  <c r="BH44" i="18"/>
  <c r="BI44" i="18"/>
  <c r="BI45" i="18" s="1"/>
  <c r="BL44" i="18"/>
  <c r="BM44" i="18"/>
  <c r="BN44" i="18"/>
  <c r="BO44" i="18"/>
  <c r="BP44" i="18"/>
  <c r="BQ44" i="18"/>
  <c r="BR44" i="18"/>
  <c r="BS44" i="18"/>
  <c r="BT44" i="18"/>
  <c r="BU44" i="18"/>
  <c r="BV44" i="18"/>
  <c r="BW44" i="18"/>
  <c r="BW45" i="18" s="1"/>
  <c r="BZ44" i="18"/>
  <c r="CA44" i="18"/>
  <c r="CB44" i="18"/>
  <c r="CC44" i="18"/>
  <c r="CD44" i="18"/>
  <c r="CE44" i="18"/>
  <c r="CF44" i="18"/>
  <c r="CG44" i="18"/>
  <c r="CH44" i="18"/>
  <c r="CH45" i="18" s="1"/>
  <c r="CK44" i="18"/>
  <c r="CL44" i="18"/>
  <c r="CM44" i="18"/>
  <c r="CN44" i="18"/>
  <c r="CO44" i="18"/>
  <c r="CP44" i="18"/>
  <c r="BJ42" i="18"/>
  <c r="BJ45" i="18" s="1"/>
  <c r="BK42" i="18"/>
  <c r="BK45" i="18" s="1"/>
  <c r="BL42" i="18"/>
  <c r="BM42" i="18"/>
  <c r="BN42" i="18"/>
  <c r="BO42" i="18"/>
  <c r="BP42" i="18"/>
  <c r="BQ42" i="18"/>
  <c r="BQ45" i="18" s="1"/>
  <c r="BR42" i="18"/>
  <c r="BR45" i="18" s="1"/>
  <c r="BS42" i="18"/>
  <c r="BS45" i="18" s="1"/>
  <c r="BT42" i="18"/>
  <c r="BU42" i="18"/>
  <c r="BX42" i="18"/>
  <c r="BX45" i="18" s="1"/>
  <c r="BY42" i="18"/>
  <c r="BY45" i="18" s="1"/>
  <c r="BZ42" i="18"/>
  <c r="CA42" i="18"/>
  <c r="CA45" i="18" s="1"/>
  <c r="CB42" i="18"/>
  <c r="CB45" i="18" s="1"/>
  <c r="CC42" i="18"/>
  <c r="CC45" i="18" s="1"/>
  <c r="CD42" i="18"/>
  <c r="CE42" i="18"/>
  <c r="CF42" i="18"/>
  <c r="CI42" i="18"/>
  <c r="CI45" i="18" s="1"/>
  <c r="CJ42" i="18"/>
  <c r="CJ45" i="18" s="1"/>
  <c r="CK42" i="18"/>
  <c r="CK45" i="18" s="1"/>
  <c r="CL42" i="18"/>
  <c r="CL45" i="18" s="1"/>
  <c r="CM42" i="18"/>
  <c r="CM45" i="18" s="1"/>
  <c r="CN42" i="18"/>
  <c r="CO42" i="18"/>
  <c r="CP42" i="18"/>
  <c r="BG42" i="18"/>
  <c r="CP45" i="18" l="1"/>
  <c r="CF45" i="18"/>
  <c r="BN45" i="18"/>
  <c r="CE82" i="18"/>
  <c r="CL82" i="18"/>
  <c r="CB82" i="18"/>
  <c r="BT82" i="18"/>
  <c r="BJ82" i="18"/>
  <c r="CO45" i="18"/>
  <c r="CE45" i="18"/>
  <c r="BU45" i="18"/>
  <c r="BM45" i="18"/>
  <c r="CK82" i="18"/>
  <c r="CA82" i="18"/>
  <c r="BI82" i="18"/>
  <c r="CN45" i="18"/>
  <c r="CD45" i="18"/>
  <c r="BT45" i="18"/>
  <c r="BL45" i="18"/>
  <c r="CG45" i="18"/>
  <c r="CJ82" i="18"/>
  <c r="BZ82" i="18"/>
  <c r="BP82" i="18"/>
  <c r="BL58" i="18"/>
  <c r="BZ57" i="18"/>
  <c r="BZ58" i="18" s="1"/>
  <c r="CO82" i="18"/>
  <c r="BW82" i="18"/>
  <c r="BM82" i="18"/>
  <c r="BZ45" i="18"/>
  <c r="BP45" i="18"/>
  <c r="CN82" i="18"/>
  <c r="CD82" i="18"/>
  <c r="BV82" i="18"/>
  <c r="BL82" i="18"/>
  <c r="BG45" i="18"/>
  <c r="BO45" i="18"/>
  <c r="BH45" i="18"/>
  <c r="CP82" i="18"/>
  <c r="CM82" i="18"/>
  <c r="CC82" i="18"/>
  <c r="BU82" i="18"/>
  <c r="BK82" i="18"/>
  <c r="BZ14" i="18"/>
  <c r="BZ16" i="18" s="1"/>
  <c r="CA14" i="18"/>
  <c r="CA16" i="18" s="1"/>
  <c r="CB14" i="18"/>
  <c r="CB16" i="18" s="1"/>
  <c r="CC14" i="18"/>
  <c r="CC16" i="18" s="1"/>
  <c r="CD14" i="18"/>
  <c r="CD16" i="18" s="1"/>
  <c r="CE14" i="18"/>
  <c r="CE16" i="18" s="1"/>
  <c r="CF14" i="18"/>
  <c r="CF16" i="18" s="1"/>
  <c r="CG14" i="18"/>
  <c r="CG16" i="18" s="1"/>
  <c r="CH14" i="18"/>
  <c r="CH16" i="18" s="1"/>
  <c r="CI14" i="18"/>
  <c r="CI16" i="18" s="1"/>
  <c r="CJ14" i="18"/>
  <c r="CJ16" i="18" s="1"/>
  <c r="CK14" i="18"/>
  <c r="CK16" i="18" s="1"/>
  <c r="CL14" i="18"/>
  <c r="CL16" i="18" s="1"/>
  <c r="CM14" i="18"/>
  <c r="CM16" i="18" s="1"/>
  <c r="CN14" i="18"/>
  <c r="CN16" i="18" s="1"/>
  <c r="CO14" i="18"/>
  <c r="CO16" i="18" s="1"/>
  <c r="CP14" i="18"/>
  <c r="CP16" i="18" s="1"/>
  <c r="BH14" i="18"/>
  <c r="BH16" i="18" s="1"/>
  <c r="BI14" i="18"/>
  <c r="BI16" i="18" s="1"/>
  <c r="BJ14" i="18"/>
  <c r="BJ16" i="18" s="1"/>
  <c r="BG14" i="18"/>
  <c r="BG16" i="18" s="1"/>
  <c r="BG9" i="18"/>
  <c r="BH9" i="18"/>
  <c r="BI9" i="18"/>
  <c r="BJ9" i="18"/>
  <c r="BK9" i="18"/>
  <c r="BL9" i="18"/>
  <c r="BM9" i="18"/>
  <c r="BN9" i="18"/>
  <c r="BO9" i="18"/>
  <c r="BP9" i="18"/>
  <c r="BQ9" i="18"/>
  <c r="BR9" i="18"/>
  <c r="BS9" i="18"/>
  <c r="BT9" i="18"/>
  <c r="BU9" i="18"/>
  <c r="BV9" i="18"/>
  <c r="BW9" i="18"/>
  <c r="BX9" i="18"/>
  <c r="BY9" i="18"/>
  <c r="BZ9" i="18"/>
  <c r="CA9" i="18"/>
  <c r="CB9" i="18"/>
  <c r="CC9" i="18"/>
  <c r="CD9" i="18"/>
  <c r="CE9" i="18"/>
  <c r="CF9" i="18"/>
  <c r="CG9" i="18"/>
  <c r="CH9" i="18"/>
  <c r="CI9" i="18"/>
  <c r="CJ9" i="18"/>
  <c r="CK9" i="18"/>
  <c r="CL9" i="18"/>
  <c r="CM9" i="18"/>
  <c r="CN9" i="18"/>
  <c r="CO9" i="18"/>
  <c r="CP9" i="18"/>
  <c r="BG10" i="18"/>
  <c r="BH10" i="18"/>
  <c r="BI10" i="18"/>
  <c r="BJ10" i="18"/>
  <c r="BK10" i="18"/>
  <c r="BL10" i="18"/>
  <c r="BM10" i="18"/>
  <c r="BN10" i="18"/>
  <c r="BO10" i="18"/>
  <c r="BP10" i="18"/>
  <c r="BQ10" i="18"/>
  <c r="BR10" i="18"/>
  <c r="BS10" i="18"/>
  <c r="BT10" i="18"/>
  <c r="BU10" i="18"/>
  <c r="BV10" i="18"/>
  <c r="BW10" i="18"/>
  <c r="BX10" i="18"/>
  <c r="BY10" i="18"/>
  <c r="BZ10" i="18"/>
  <c r="CA10" i="18"/>
  <c r="CB10" i="18"/>
  <c r="CC10" i="18"/>
  <c r="CD10" i="18"/>
  <c r="CE10" i="18"/>
  <c r="CF10" i="18"/>
  <c r="CG10" i="18"/>
  <c r="CH10" i="18"/>
  <c r="CI10" i="18"/>
  <c r="CJ10" i="18"/>
  <c r="CK10" i="18"/>
  <c r="CL10" i="18"/>
  <c r="CM10" i="18"/>
  <c r="CN10" i="18"/>
  <c r="CO10" i="18"/>
  <c r="CP10" i="18"/>
  <c r="BY11" i="18"/>
  <c r="BH8" i="18"/>
  <c r="BI8" i="18"/>
  <c r="BJ8" i="18"/>
  <c r="BK8" i="18"/>
  <c r="BL8" i="18"/>
  <c r="BM8" i="18"/>
  <c r="BN8" i="18"/>
  <c r="BO8" i="18"/>
  <c r="BP8" i="18"/>
  <c r="BQ8" i="18"/>
  <c r="BR8" i="18"/>
  <c r="BS8" i="18"/>
  <c r="BT8" i="18"/>
  <c r="BU8" i="18"/>
  <c r="BV8" i="18"/>
  <c r="BW8" i="18"/>
  <c r="BX8" i="18"/>
  <c r="BY8" i="18"/>
  <c r="BZ8" i="18"/>
  <c r="CA8" i="18"/>
  <c r="CB8" i="18"/>
  <c r="CC8" i="18"/>
  <c r="CD8" i="18"/>
  <c r="CE8" i="18"/>
  <c r="CF8" i="18"/>
  <c r="CG8" i="18"/>
  <c r="CH8" i="18"/>
  <c r="CI8" i="18"/>
  <c r="CJ8" i="18"/>
  <c r="CK8" i="18"/>
  <c r="CL8" i="18"/>
  <c r="CM8" i="18"/>
  <c r="CN8" i="18"/>
  <c r="CO8" i="18"/>
  <c r="CP8" i="18"/>
  <c r="BG8" i="18"/>
  <c r="F96" i="18" l="1"/>
  <c r="G96" i="18"/>
  <c r="H96" i="18"/>
  <c r="I96" i="18"/>
  <c r="J96" i="18"/>
  <c r="K96" i="18"/>
  <c r="L96" i="18"/>
  <c r="M96" i="18"/>
  <c r="N96" i="18"/>
  <c r="O96" i="18"/>
  <c r="P96" i="18"/>
  <c r="Q96" i="18"/>
  <c r="R96" i="18"/>
  <c r="S96" i="18"/>
  <c r="T96" i="18"/>
  <c r="U96" i="18"/>
  <c r="V96" i="18"/>
  <c r="W96" i="18"/>
  <c r="X96" i="18"/>
  <c r="Y96" i="18"/>
  <c r="Z96" i="18"/>
  <c r="AA96" i="18"/>
  <c r="AB96" i="18"/>
  <c r="AC96" i="18"/>
  <c r="AD96" i="18"/>
  <c r="AE96" i="18"/>
  <c r="AF96" i="18"/>
  <c r="AG96" i="18"/>
  <c r="AH96" i="18"/>
  <c r="AI96" i="18"/>
  <c r="AJ96" i="18"/>
  <c r="AK96" i="18"/>
  <c r="AL96" i="18"/>
  <c r="AM96" i="18"/>
  <c r="AN96" i="18"/>
  <c r="E96" i="18"/>
  <c r="U95" i="18"/>
  <c r="V95" i="18"/>
  <c r="W95" i="18"/>
  <c r="X95" i="18"/>
  <c r="Y95" i="18"/>
  <c r="Z95" i="18"/>
  <c r="T95" i="18"/>
  <c r="W92" i="18"/>
  <c r="Q92" i="18"/>
  <c r="H55" i="18"/>
  <c r="F90" i="18"/>
  <c r="G90" i="18"/>
  <c r="H90" i="18"/>
  <c r="I90" i="18"/>
  <c r="J90" i="18"/>
  <c r="K90" i="18"/>
  <c r="L90" i="18"/>
  <c r="M90" i="18"/>
  <c r="N90" i="18"/>
  <c r="O90" i="18"/>
  <c r="P90" i="18"/>
  <c r="Q90" i="18"/>
  <c r="R90" i="18"/>
  <c r="R92" i="18" s="1"/>
  <c r="S90" i="18"/>
  <c r="S92" i="18" s="1"/>
  <c r="T90" i="18"/>
  <c r="T92" i="18" s="1"/>
  <c r="U90" i="18"/>
  <c r="U92" i="18" s="1"/>
  <c r="V90" i="18"/>
  <c r="V92" i="18" s="1"/>
  <c r="W90" i="18"/>
  <c r="X90" i="18"/>
  <c r="X92" i="18" s="1"/>
  <c r="Y90" i="18"/>
  <c r="Y92" i="18" s="1"/>
  <c r="Z90" i="18"/>
  <c r="Z92" i="18" s="1"/>
  <c r="AA90" i="18"/>
  <c r="AA92" i="18" s="1"/>
  <c r="AB90" i="18"/>
  <c r="AB92" i="18" s="1"/>
  <c r="AC90" i="18"/>
  <c r="AC92" i="18" s="1"/>
  <c r="AD90" i="18"/>
  <c r="AD92" i="18" s="1"/>
  <c r="AE90" i="18"/>
  <c r="AF90" i="18"/>
  <c r="AG90" i="18"/>
  <c r="AH90" i="18"/>
  <c r="AI90" i="18"/>
  <c r="AJ90" i="18"/>
  <c r="AK90" i="18"/>
  <c r="AL90" i="18"/>
  <c r="AM90" i="18"/>
  <c r="AN90" i="18"/>
  <c r="E90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AH82" i="18"/>
  <c r="AI82" i="18"/>
  <c r="AJ82" i="18"/>
  <c r="AK82" i="18"/>
  <c r="AL82" i="18"/>
  <c r="AM82" i="18"/>
  <c r="AN82" i="18"/>
  <c r="E82" i="18"/>
  <c r="F100" i="18"/>
  <c r="G100" i="18"/>
  <c r="H100" i="18"/>
  <c r="I100" i="18"/>
  <c r="J100" i="18"/>
  <c r="K100" i="18"/>
  <c r="L100" i="18"/>
  <c r="M100" i="18"/>
  <c r="N100" i="18"/>
  <c r="O100" i="18"/>
  <c r="P100" i="18"/>
  <c r="Q100" i="18"/>
  <c r="R100" i="18"/>
  <c r="S100" i="18"/>
  <c r="T100" i="18"/>
  <c r="U100" i="18"/>
  <c r="V100" i="18"/>
  <c r="W100" i="18"/>
  <c r="X100" i="18"/>
  <c r="Y100" i="18"/>
  <c r="Z100" i="18"/>
  <c r="AA100" i="18"/>
  <c r="AB100" i="18"/>
  <c r="AC100" i="18"/>
  <c r="AD100" i="18"/>
  <c r="AE100" i="18"/>
  <c r="AF100" i="18"/>
  <c r="AG100" i="18"/>
  <c r="AH100" i="18"/>
  <c r="AI100" i="18"/>
  <c r="AJ100" i="18"/>
  <c r="AK100" i="18"/>
  <c r="AL100" i="18"/>
  <c r="AM100" i="18"/>
  <c r="AN100" i="18"/>
  <c r="E100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Z63" i="18"/>
  <c r="AA63" i="18"/>
  <c r="AB63" i="18"/>
  <c r="AC63" i="18"/>
  <c r="AD63" i="18"/>
  <c r="AE63" i="18"/>
  <c r="AF63" i="18"/>
  <c r="AG63" i="18"/>
  <c r="AH63" i="18"/>
  <c r="AI63" i="18"/>
  <c r="AJ63" i="18"/>
  <c r="AK63" i="18"/>
  <c r="AL63" i="18"/>
  <c r="AM63" i="18"/>
  <c r="AN63" i="18"/>
  <c r="E63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Z59" i="18"/>
  <c r="AA59" i="18"/>
  <c r="AB59" i="18"/>
  <c r="AC59" i="18"/>
  <c r="AD59" i="18"/>
  <c r="AE59" i="18"/>
  <c r="AF59" i="18"/>
  <c r="AG59" i="18"/>
  <c r="AH59" i="18"/>
  <c r="AI59" i="18"/>
  <c r="AJ59" i="18"/>
  <c r="AK59" i="18"/>
  <c r="AL59" i="18"/>
  <c r="AM59" i="18"/>
  <c r="AN59" i="18"/>
  <c r="E59" i="18"/>
  <c r="L58" i="18"/>
  <c r="M58" i="18"/>
  <c r="N58" i="18"/>
  <c r="O58" i="18"/>
  <c r="P58" i="18"/>
  <c r="Q58" i="18"/>
  <c r="Y58" i="18"/>
  <c r="Z58" i="18"/>
  <c r="AA58" i="18"/>
  <c r="AB58" i="18"/>
  <c r="AC58" i="18"/>
  <c r="AD58" i="18"/>
  <c r="AE58" i="18"/>
  <c r="K58" i="18"/>
  <c r="I55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Z55" i="18"/>
  <c r="AA55" i="18"/>
  <c r="AB55" i="18"/>
  <c r="AC55" i="18"/>
  <c r="AD55" i="18"/>
  <c r="AE55" i="18"/>
  <c r="AF55" i="18"/>
  <c r="F45" i="18" l="1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H45" i="18"/>
  <c r="AI45" i="18"/>
  <c r="AJ45" i="18"/>
  <c r="AK45" i="18"/>
  <c r="AL45" i="18"/>
  <c r="AM45" i="18"/>
  <c r="AN45" i="18"/>
  <c r="E45" i="18"/>
  <c r="F29" i="18" l="1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J29" i="18"/>
  <c r="AK29" i="18"/>
  <c r="AL29" i="18"/>
  <c r="AM29" i="18"/>
  <c r="AN29" i="18"/>
  <c r="E29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E25" i="18"/>
  <c r="AM24" i="18"/>
  <c r="AN24" i="18"/>
  <c r="AL24" i="18"/>
  <c r="AB24" i="18"/>
  <c r="AC24" i="18"/>
  <c r="AD24" i="18"/>
  <c r="AE24" i="18"/>
  <c r="AF24" i="18"/>
  <c r="AG24" i="18"/>
  <c r="AA24" i="18"/>
  <c r="F24" i="18"/>
  <c r="G24" i="18"/>
  <c r="H24" i="18"/>
  <c r="E24" i="18"/>
  <c r="F21" i="18"/>
  <c r="G21" i="18"/>
  <c r="H21" i="18"/>
  <c r="I21" i="18"/>
  <c r="J21" i="18"/>
  <c r="K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E21" i="18"/>
  <c r="AW9" i="18"/>
  <c r="AZ9" i="18" s="1"/>
  <c r="AV9" i="18"/>
  <c r="AW7" i="18"/>
  <c r="AZ7" i="18" s="1"/>
  <c r="AV7" i="18"/>
  <c r="AY7" i="18" s="1"/>
  <c r="AZ4" i="18"/>
  <c r="AY4" i="18"/>
  <c r="AZ2" i="18"/>
  <c r="AY2" i="18"/>
  <c r="AR27" i="18"/>
  <c r="AR32" i="18" s="1"/>
  <c r="AR25" i="18"/>
  <c r="AU25" i="18" s="1"/>
  <c r="AQ27" i="18"/>
  <c r="AT27" i="18" s="1"/>
  <c r="AQ25" i="18"/>
  <c r="AT25" i="18" s="1"/>
  <c r="AU22" i="18"/>
  <c r="AU20" i="18"/>
  <c r="AT22" i="18"/>
  <c r="AT20" i="18"/>
  <c r="AU27" i="18" l="1"/>
  <c r="AR30" i="18"/>
  <c r="AQ32" i="18"/>
  <c r="AY9" i="18"/>
  <c r="K11" i="18"/>
  <c r="BM11" i="18" s="1"/>
  <c r="F11" i="18"/>
  <c r="BH11" i="18" s="1"/>
  <c r="G11" i="18"/>
  <c r="BI11" i="18" s="1"/>
  <c r="H11" i="18"/>
  <c r="BJ11" i="18" s="1"/>
  <c r="I11" i="18"/>
  <c r="BK11" i="18" s="1"/>
  <c r="J11" i="18"/>
  <c r="BL11" i="18" s="1"/>
  <c r="L11" i="18"/>
  <c r="BN11" i="18" s="1"/>
  <c r="M11" i="18"/>
  <c r="BO11" i="18" s="1"/>
  <c r="N11" i="18"/>
  <c r="BP11" i="18" s="1"/>
  <c r="O11" i="18"/>
  <c r="BQ11" i="18" s="1"/>
  <c r="P11" i="18"/>
  <c r="BR11" i="18" s="1"/>
  <c r="Q11" i="18"/>
  <c r="BS11" i="18" s="1"/>
  <c r="R11" i="18"/>
  <c r="BT11" i="18" s="1"/>
  <c r="S11" i="18"/>
  <c r="BU11" i="18" s="1"/>
  <c r="T11" i="18"/>
  <c r="BV11" i="18" s="1"/>
  <c r="U11" i="18"/>
  <c r="BW11" i="18" s="1"/>
  <c r="V11" i="18"/>
  <c r="BX11" i="18" s="1"/>
  <c r="X11" i="18"/>
  <c r="BZ11" i="18" s="1"/>
  <c r="Y11" i="18"/>
  <c r="CA11" i="18" s="1"/>
  <c r="Z11" i="18"/>
  <c r="CB11" i="18" s="1"/>
  <c r="AA11" i="18"/>
  <c r="CC11" i="18" s="1"/>
  <c r="AB11" i="18"/>
  <c r="CD11" i="18" s="1"/>
  <c r="AC11" i="18"/>
  <c r="CE11" i="18" s="1"/>
  <c r="AD11" i="18"/>
  <c r="CF11" i="18" s="1"/>
  <c r="AE11" i="18"/>
  <c r="CG11" i="18" s="1"/>
  <c r="AF11" i="18"/>
  <c r="CH11" i="18" s="1"/>
  <c r="AG11" i="18"/>
  <c r="CI11" i="18" s="1"/>
  <c r="AH11" i="18"/>
  <c r="CJ11" i="18" s="1"/>
  <c r="AI11" i="18"/>
  <c r="CK11" i="18" s="1"/>
  <c r="AJ11" i="18"/>
  <c r="CL11" i="18" s="1"/>
  <c r="AK11" i="18"/>
  <c r="CM11" i="18" s="1"/>
  <c r="AL11" i="18"/>
  <c r="CN11" i="18" s="1"/>
  <c r="AM11" i="18"/>
  <c r="CO11" i="18" s="1"/>
  <c r="AN11" i="18"/>
  <c r="CP11" i="18" s="1"/>
  <c r="E11" i="18"/>
  <c r="BG11" i="18" s="1"/>
  <c r="AF43" i="17" l="1"/>
  <c r="AF42" i="17"/>
  <c r="AF40" i="17"/>
  <c r="AF39" i="17"/>
  <c r="AF38" i="17"/>
  <c r="AF35" i="17"/>
  <c r="AF33" i="17"/>
  <c r="AF32" i="17"/>
  <c r="AF30" i="17"/>
  <c r="AF29" i="17"/>
  <c r="AF28" i="17"/>
  <c r="AF27" i="17"/>
  <c r="AF26" i="17"/>
  <c r="AF24" i="17"/>
  <c r="AF23" i="17"/>
  <c r="AF22" i="17"/>
  <c r="AF21" i="17"/>
  <c r="AF19" i="17"/>
  <c r="AF18" i="17"/>
  <c r="AF17" i="17"/>
  <c r="AF16" i="17"/>
  <c r="AF15" i="17"/>
  <c r="AF14" i="17"/>
  <c r="AF11" i="17"/>
  <c r="AF10" i="17"/>
  <c r="AF8" i="17"/>
  <c r="AB24" i="17" l="1"/>
  <c r="O7" i="17" l="1"/>
  <c r="P7" i="17"/>
  <c r="Q7" i="17"/>
  <c r="R7" i="17"/>
  <c r="S7" i="17"/>
  <c r="T7" i="17"/>
  <c r="U7" i="17"/>
  <c r="V7" i="17"/>
  <c r="W7" i="17"/>
  <c r="X7" i="17"/>
  <c r="Y7" i="17"/>
  <c r="O8" i="17"/>
  <c r="P8" i="17"/>
  <c r="Q8" i="17"/>
  <c r="R8" i="17"/>
  <c r="S8" i="17"/>
  <c r="T8" i="17"/>
  <c r="U8" i="17"/>
  <c r="V8" i="17"/>
  <c r="W8" i="17"/>
  <c r="X8" i="17"/>
  <c r="Y8" i="17"/>
  <c r="O9" i="17"/>
  <c r="P9" i="17"/>
  <c r="Z29" i="17" s="1"/>
  <c r="Q9" i="17"/>
  <c r="R9" i="17"/>
  <c r="Z32" i="17" s="1"/>
  <c r="S9" i="17"/>
  <c r="T9" i="17"/>
  <c r="Z35" i="17" s="1"/>
  <c r="U9" i="17"/>
  <c r="V9" i="17"/>
  <c r="Z38" i="17" s="1"/>
  <c r="W9" i="17"/>
  <c r="X9" i="17"/>
  <c r="Z41" i="17" s="1"/>
  <c r="Y9" i="17"/>
  <c r="O10" i="17"/>
  <c r="P10" i="17"/>
  <c r="Q10" i="17"/>
  <c r="R10" i="17"/>
  <c r="S10" i="17"/>
  <c r="T10" i="17"/>
  <c r="U10" i="17"/>
  <c r="V10" i="17"/>
  <c r="W10" i="17"/>
  <c r="X10" i="17"/>
  <c r="Y10" i="17"/>
  <c r="O11" i="17"/>
  <c r="P11" i="17"/>
  <c r="Q11" i="17"/>
  <c r="R11" i="17"/>
  <c r="S11" i="17"/>
  <c r="T11" i="17"/>
  <c r="U11" i="17"/>
  <c r="V11" i="17"/>
  <c r="W11" i="17"/>
  <c r="X11" i="17"/>
  <c r="Y11" i="17"/>
  <c r="O12" i="17"/>
  <c r="P12" i="17"/>
  <c r="Q12" i="17"/>
  <c r="R12" i="17"/>
  <c r="S12" i="17"/>
  <c r="T12" i="17"/>
  <c r="U12" i="17"/>
  <c r="V12" i="17"/>
  <c r="W12" i="17"/>
  <c r="X12" i="17"/>
  <c r="Y12" i="17"/>
  <c r="O13" i="17"/>
  <c r="P13" i="17"/>
  <c r="Q13" i="17"/>
  <c r="R13" i="17"/>
  <c r="S13" i="17"/>
  <c r="T13" i="17"/>
  <c r="U13" i="17"/>
  <c r="V13" i="17"/>
  <c r="W13" i="17"/>
  <c r="X13" i="17"/>
  <c r="Y13" i="17"/>
  <c r="O14" i="17"/>
  <c r="P14" i="17"/>
  <c r="Q14" i="17"/>
  <c r="R14" i="17"/>
  <c r="S14" i="17"/>
  <c r="T14" i="17"/>
  <c r="U14" i="17"/>
  <c r="V14" i="17"/>
  <c r="W14" i="17"/>
  <c r="X14" i="17"/>
  <c r="Y14" i="17"/>
  <c r="O15" i="17"/>
  <c r="P15" i="17"/>
  <c r="Q15" i="17"/>
  <c r="R15" i="17"/>
  <c r="S15" i="17"/>
  <c r="T15" i="17"/>
  <c r="U15" i="17"/>
  <c r="V15" i="17"/>
  <c r="W15" i="17"/>
  <c r="X15" i="17"/>
  <c r="Y15" i="17"/>
  <c r="O16" i="17"/>
  <c r="P16" i="17"/>
  <c r="Q16" i="17"/>
  <c r="R16" i="17"/>
  <c r="S16" i="17"/>
  <c r="T16" i="17"/>
  <c r="U16" i="17"/>
  <c r="V16" i="17"/>
  <c r="W16" i="17"/>
  <c r="X16" i="17"/>
  <c r="Y16" i="17"/>
  <c r="N8" i="17"/>
  <c r="N9" i="17"/>
  <c r="Z26" i="17" s="1"/>
  <c r="N10" i="17"/>
  <c r="N11" i="17"/>
  <c r="N12" i="17"/>
  <c r="N13" i="17"/>
  <c r="N14" i="17"/>
  <c r="N15" i="17"/>
  <c r="N16" i="17"/>
  <c r="N7" i="17"/>
  <c r="M7" i="17"/>
  <c r="M8" i="17"/>
  <c r="M9" i="17"/>
  <c r="M10" i="17"/>
  <c r="M11" i="17"/>
  <c r="M12" i="17"/>
  <c r="M13" i="17"/>
  <c r="M14" i="17"/>
  <c r="M15" i="17"/>
  <c r="M16" i="17"/>
  <c r="L8" i="17"/>
  <c r="L9" i="17"/>
  <c r="Z23" i="17" s="1"/>
  <c r="L10" i="17"/>
  <c r="L11" i="17"/>
  <c r="L12" i="17"/>
  <c r="L13" i="17"/>
  <c r="L14" i="17"/>
  <c r="L15" i="17"/>
  <c r="L16" i="17"/>
  <c r="L7" i="17"/>
  <c r="C7" i="17"/>
  <c r="D7" i="17"/>
  <c r="E7" i="17"/>
  <c r="F7" i="17"/>
  <c r="G7" i="17"/>
  <c r="H7" i="17"/>
  <c r="I7" i="17"/>
  <c r="J7" i="17"/>
  <c r="K7" i="17"/>
  <c r="C8" i="17"/>
  <c r="D8" i="17"/>
  <c r="E8" i="17"/>
  <c r="F8" i="17"/>
  <c r="G8" i="17"/>
  <c r="H8" i="17"/>
  <c r="I8" i="17"/>
  <c r="J8" i="17"/>
  <c r="K8" i="17"/>
  <c r="C9" i="17"/>
  <c r="D9" i="17"/>
  <c r="Z11" i="17" s="1"/>
  <c r="E9" i="17"/>
  <c r="F9" i="17"/>
  <c r="Z14" i="17" s="1"/>
  <c r="G9" i="17"/>
  <c r="H9" i="17"/>
  <c r="Z17" i="17" s="1"/>
  <c r="I9" i="17"/>
  <c r="J9" i="17"/>
  <c r="Z20" i="17" s="1"/>
  <c r="K9" i="17"/>
  <c r="C10" i="17"/>
  <c r="D10" i="17"/>
  <c r="E10" i="17"/>
  <c r="F10" i="17"/>
  <c r="G10" i="17"/>
  <c r="H10" i="17"/>
  <c r="I10" i="17"/>
  <c r="J10" i="17"/>
  <c r="K10" i="17"/>
  <c r="C11" i="17"/>
  <c r="D11" i="17"/>
  <c r="E11" i="17"/>
  <c r="F11" i="17"/>
  <c r="G11" i="17"/>
  <c r="H11" i="17"/>
  <c r="I11" i="17"/>
  <c r="J11" i="17"/>
  <c r="K11" i="17"/>
  <c r="C12" i="17"/>
  <c r="D12" i="17"/>
  <c r="E12" i="17"/>
  <c r="F12" i="17"/>
  <c r="G12" i="17"/>
  <c r="H12" i="17"/>
  <c r="I12" i="17"/>
  <c r="J12" i="17"/>
  <c r="K12" i="17"/>
  <c r="C13" i="17"/>
  <c r="D13" i="17"/>
  <c r="E13" i="17"/>
  <c r="F13" i="17"/>
  <c r="G13" i="17"/>
  <c r="H13" i="17"/>
  <c r="I13" i="17"/>
  <c r="J13" i="17"/>
  <c r="K13" i="17"/>
  <c r="C14" i="17"/>
  <c r="D14" i="17"/>
  <c r="E14" i="17"/>
  <c r="F14" i="17"/>
  <c r="G14" i="17"/>
  <c r="H14" i="17"/>
  <c r="I14" i="17"/>
  <c r="J14" i="17"/>
  <c r="K14" i="17"/>
  <c r="C15" i="17"/>
  <c r="D15" i="17"/>
  <c r="E15" i="17"/>
  <c r="F15" i="17"/>
  <c r="G15" i="17"/>
  <c r="H15" i="17"/>
  <c r="I15" i="17"/>
  <c r="J15" i="17"/>
  <c r="K15" i="17"/>
  <c r="C16" i="17"/>
  <c r="D16" i="17"/>
  <c r="E16" i="17"/>
  <c r="F16" i="17"/>
  <c r="G16" i="17"/>
  <c r="H16" i="17"/>
  <c r="I16" i="17"/>
  <c r="J16" i="17"/>
  <c r="K16" i="17"/>
  <c r="B8" i="17"/>
  <c r="B9" i="17"/>
  <c r="Z8" i="17" s="1"/>
  <c r="B10" i="17"/>
  <c r="B11" i="17"/>
  <c r="B12" i="17"/>
  <c r="B13" i="17"/>
  <c r="B14" i="17"/>
  <c r="B15" i="17"/>
  <c r="B16" i="17"/>
  <c r="B7" i="17"/>
  <c r="T63" i="15" l="1"/>
  <c r="T48" i="15"/>
  <c r="T46" i="15"/>
  <c r="Q51" i="15"/>
  <c r="Q43" i="15"/>
  <c r="Q46" i="15" s="1"/>
  <c r="Q63" i="15" s="1"/>
  <c r="T61" i="15" s="1"/>
  <c r="Q41" i="15"/>
  <c r="N63" i="15"/>
  <c r="N61" i="15"/>
  <c r="N51" i="15"/>
  <c r="K53" i="15"/>
  <c r="K43" i="15"/>
  <c r="K46" i="15"/>
  <c r="E51" i="15"/>
  <c r="E43" i="15"/>
  <c r="E46" i="15" s="1"/>
  <c r="E63" i="15" s="1"/>
  <c r="K41" i="15" l="1"/>
  <c r="G6" i="13" l="1"/>
  <c r="G7" i="13"/>
  <c r="G8" i="13"/>
  <c r="G9" i="13"/>
  <c r="G10" i="13"/>
  <c r="G11" i="13"/>
  <c r="G12" i="13"/>
  <c r="G13" i="13"/>
  <c r="G14" i="13"/>
  <c r="G15" i="13"/>
  <c r="G16" i="13"/>
  <c r="G5" i="13"/>
  <c r="C5" i="13"/>
  <c r="D5" i="13"/>
  <c r="E5" i="13"/>
  <c r="F5" i="13"/>
  <c r="C6" i="13"/>
  <c r="D6" i="13"/>
  <c r="E6" i="13"/>
  <c r="F6" i="13"/>
  <c r="C7" i="13"/>
  <c r="D7" i="13"/>
  <c r="E7" i="13"/>
  <c r="F7" i="13"/>
  <c r="C8" i="13"/>
  <c r="D8" i="13"/>
  <c r="E8" i="13"/>
  <c r="F8" i="13"/>
  <c r="C9" i="13"/>
  <c r="D9" i="13"/>
  <c r="E9" i="13"/>
  <c r="F9" i="13"/>
  <c r="C10" i="13"/>
  <c r="D10" i="13"/>
  <c r="E10" i="13"/>
  <c r="F10" i="13"/>
  <c r="C11" i="13"/>
  <c r="D11" i="13"/>
  <c r="E11" i="13"/>
  <c r="F11" i="13"/>
  <c r="C12" i="13"/>
  <c r="D12" i="13"/>
  <c r="E12" i="13"/>
  <c r="F12" i="13"/>
  <c r="C13" i="13"/>
  <c r="D13" i="13"/>
  <c r="E13" i="13"/>
  <c r="F13" i="13"/>
  <c r="C14" i="13"/>
  <c r="D14" i="13"/>
  <c r="E14" i="13"/>
  <c r="F14" i="13"/>
  <c r="C15" i="13"/>
  <c r="D15" i="13"/>
  <c r="E15" i="13"/>
  <c r="F15" i="13"/>
  <c r="C16" i="13"/>
  <c r="D16" i="13"/>
  <c r="E16" i="13"/>
  <c r="F16" i="13"/>
  <c r="B6" i="13"/>
  <c r="B7" i="13"/>
  <c r="B8" i="13"/>
  <c r="B9" i="13"/>
  <c r="B10" i="13"/>
  <c r="B11" i="13"/>
  <c r="B12" i="13"/>
  <c r="B13" i="13"/>
  <c r="B14" i="13"/>
  <c r="B15" i="13"/>
  <c r="B16" i="13"/>
  <c r="B5" i="13"/>
  <c r="C6" i="11"/>
  <c r="F6" i="11"/>
  <c r="H6" i="11"/>
  <c r="J6" i="11"/>
  <c r="K6" i="11"/>
  <c r="L6" i="11"/>
  <c r="M6" i="11"/>
  <c r="C7" i="11"/>
  <c r="G7" i="11"/>
  <c r="H7" i="11"/>
  <c r="J7" i="11"/>
  <c r="K7" i="11"/>
  <c r="L7" i="11"/>
  <c r="M7" i="11"/>
  <c r="C8" i="11"/>
  <c r="E8" i="11"/>
  <c r="G8" i="11"/>
  <c r="H8" i="11"/>
  <c r="K8" i="11"/>
  <c r="L8" i="11"/>
  <c r="N8" i="11"/>
  <c r="C9" i="11"/>
  <c r="D9" i="11"/>
  <c r="G9" i="11"/>
  <c r="H9" i="11"/>
  <c r="J9" i="11"/>
  <c r="K9" i="11"/>
  <c r="L9" i="11"/>
  <c r="N9" i="11"/>
  <c r="D10" i="11"/>
  <c r="E10" i="11"/>
  <c r="H10" i="11"/>
  <c r="J10" i="11"/>
  <c r="L10" i="11"/>
  <c r="D11" i="11"/>
  <c r="E11" i="11"/>
  <c r="F11" i="11"/>
  <c r="G11" i="11"/>
  <c r="H11" i="11"/>
  <c r="I11" i="11"/>
  <c r="K11" i="11"/>
  <c r="C12" i="11"/>
  <c r="D12" i="11"/>
  <c r="E12" i="11"/>
  <c r="I12" i="11"/>
  <c r="J12" i="11"/>
  <c r="M12" i="11"/>
  <c r="N12" i="11"/>
  <c r="C13" i="11"/>
  <c r="E13" i="11"/>
  <c r="G13" i="11"/>
  <c r="K13" i="11"/>
  <c r="L13" i="11"/>
  <c r="M13" i="11"/>
  <c r="N13" i="11"/>
  <c r="C14" i="11"/>
  <c r="E14" i="11"/>
  <c r="G14" i="11"/>
  <c r="I14" i="11"/>
  <c r="L14" i="11"/>
  <c r="M14" i="11"/>
  <c r="N14" i="11"/>
  <c r="C15" i="11"/>
  <c r="F15" i="11"/>
  <c r="G15" i="11"/>
  <c r="I15" i="11"/>
  <c r="K15" i="11"/>
  <c r="N15" i="11"/>
  <c r="C16" i="11"/>
  <c r="D16" i="11"/>
  <c r="E16" i="11"/>
  <c r="F16" i="11"/>
  <c r="G16" i="11"/>
  <c r="I16" i="11"/>
  <c r="C17" i="11"/>
  <c r="D17" i="11"/>
  <c r="E17" i="11"/>
  <c r="F17" i="11"/>
  <c r="G17" i="11"/>
  <c r="H17" i="11"/>
  <c r="I17" i="11"/>
  <c r="J17" i="11"/>
  <c r="L17" i="11"/>
  <c r="M17" i="11"/>
  <c r="D18" i="11"/>
  <c r="E18" i="11"/>
  <c r="G18" i="11"/>
  <c r="I18" i="11"/>
  <c r="J18" i="11"/>
  <c r="K18" i="11"/>
  <c r="M18" i="11"/>
  <c r="N18" i="11"/>
  <c r="D19" i="11"/>
  <c r="F19" i="11"/>
  <c r="G19" i="11"/>
  <c r="L19" i="11"/>
  <c r="N19" i="11"/>
  <c r="C20" i="11"/>
  <c r="D20" i="11"/>
  <c r="E20" i="11"/>
  <c r="J20" i="11"/>
  <c r="M20" i="11"/>
  <c r="D21" i="11"/>
  <c r="H21" i="11"/>
  <c r="J21" i="11"/>
  <c r="K21" i="11"/>
  <c r="L21" i="11"/>
  <c r="M21" i="11"/>
  <c r="C22" i="11"/>
  <c r="D22" i="11"/>
  <c r="E22" i="11"/>
  <c r="F22" i="11"/>
  <c r="H22" i="11"/>
  <c r="I22" i="11"/>
  <c r="J22" i="11"/>
  <c r="K22" i="11"/>
  <c r="N22" i="11"/>
  <c r="C23" i="11"/>
  <c r="D23" i="11"/>
  <c r="E23" i="11"/>
  <c r="G23" i="11"/>
  <c r="H23" i="11"/>
  <c r="L23" i="11"/>
  <c r="G24" i="11"/>
  <c r="H24" i="11"/>
  <c r="K24" i="11"/>
  <c r="L24" i="11"/>
  <c r="M24" i="11"/>
  <c r="D25" i="11"/>
  <c r="E25" i="11"/>
  <c r="H25" i="11"/>
  <c r="I25" i="11"/>
  <c r="K25" i="11"/>
  <c r="N25" i="11"/>
  <c r="C26" i="11"/>
  <c r="F26" i="11"/>
  <c r="G26" i="11"/>
  <c r="H26" i="11"/>
  <c r="J26" i="11"/>
  <c r="K26" i="11"/>
  <c r="K27" i="11"/>
  <c r="L27" i="11"/>
  <c r="M27" i="11"/>
  <c r="D28" i="11"/>
  <c r="E28" i="11"/>
  <c r="I28" i="11"/>
  <c r="K28" i="11"/>
  <c r="L28" i="11"/>
  <c r="M28" i="11"/>
  <c r="E29" i="11"/>
  <c r="H29" i="11"/>
  <c r="I29" i="11"/>
  <c r="J29" i="11"/>
  <c r="K29" i="11"/>
  <c r="L29" i="11"/>
  <c r="M29" i="11"/>
  <c r="N29" i="11"/>
  <c r="D30" i="11"/>
  <c r="E30" i="11"/>
  <c r="F30" i="11"/>
  <c r="G30" i="11"/>
  <c r="I30" i="11"/>
  <c r="J30" i="11"/>
  <c r="K30" i="11"/>
  <c r="L30" i="11"/>
  <c r="N30" i="11"/>
  <c r="C31" i="11"/>
  <c r="D31" i="11"/>
  <c r="E31" i="11"/>
  <c r="I31" i="11"/>
  <c r="M31" i="11"/>
  <c r="N31" i="11"/>
  <c r="E32" i="11"/>
  <c r="H32" i="11"/>
  <c r="K32" i="11"/>
  <c r="L32" i="11"/>
  <c r="M32" i="11"/>
  <c r="N32" i="11"/>
  <c r="C33" i="11"/>
  <c r="E33" i="11"/>
  <c r="H33" i="11"/>
  <c r="K33" i="11"/>
  <c r="L33" i="11"/>
  <c r="M33" i="11"/>
  <c r="N33" i="11"/>
  <c r="I34" i="11"/>
  <c r="K34" i="11"/>
  <c r="M34" i="11"/>
  <c r="G35" i="11"/>
  <c r="D5" i="11"/>
  <c r="F5" i="11"/>
  <c r="H5" i="11"/>
  <c r="I5" i="11"/>
  <c r="K5" i="11"/>
  <c r="L5" i="11"/>
  <c r="N5" i="11"/>
  <c r="L11" i="10"/>
  <c r="H19" i="10"/>
  <c r="E10" i="10"/>
  <c r="D6" i="10"/>
  <c r="G6" i="10"/>
  <c r="H6" i="10"/>
  <c r="N6" i="10"/>
  <c r="D7" i="10"/>
  <c r="F7" i="10"/>
  <c r="G7" i="10"/>
  <c r="C8" i="10"/>
  <c r="M8" i="10"/>
  <c r="E9" i="10"/>
  <c r="F9" i="10"/>
  <c r="J9" i="10"/>
  <c r="N9" i="10"/>
  <c r="F10" i="10"/>
  <c r="G10" i="10"/>
  <c r="H10" i="10"/>
  <c r="K10" i="10"/>
  <c r="D11" i="10"/>
  <c r="H11" i="10"/>
  <c r="N11" i="10"/>
  <c r="C12" i="10"/>
  <c r="I12" i="10"/>
  <c r="K12" i="10"/>
  <c r="C13" i="10"/>
  <c r="F13" i="10"/>
  <c r="G13" i="10"/>
  <c r="N13" i="10"/>
  <c r="D14" i="10"/>
  <c r="F14" i="10"/>
  <c r="G14" i="10"/>
  <c r="I14" i="10"/>
  <c r="J14" i="10"/>
  <c r="N14" i="10"/>
  <c r="F15" i="10"/>
  <c r="G15" i="10"/>
  <c r="I15" i="10"/>
  <c r="K15" i="10"/>
  <c r="L15" i="10"/>
  <c r="M15" i="10"/>
  <c r="E16" i="10"/>
  <c r="F16" i="10"/>
  <c r="G16" i="10"/>
  <c r="H16" i="10"/>
  <c r="L16" i="10"/>
  <c r="M16" i="10"/>
  <c r="C17" i="10"/>
  <c r="D17" i="10"/>
  <c r="G17" i="10"/>
  <c r="H17" i="10"/>
  <c r="J17" i="10"/>
  <c r="M17" i="10"/>
  <c r="N17" i="10"/>
  <c r="C18" i="10"/>
  <c r="F18" i="10"/>
  <c r="J18" i="10"/>
  <c r="M18" i="10"/>
  <c r="C19" i="10"/>
  <c r="F19" i="10"/>
  <c r="G19" i="10"/>
  <c r="I19" i="10"/>
  <c r="J19" i="10"/>
  <c r="K19" i="10"/>
  <c r="L19" i="10"/>
  <c r="M19" i="10"/>
  <c r="D20" i="10"/>
  <c r="E20" i="10"/>
  <c r="K20" i="10"/>
  <c r="M20" i="10"/>
  <c r="D21" i="10"/>
  <c r="H21" i="10"/>
  <c r="J21" i="10"/>
  <c r="K21" i="10"/>
  <c r="M21" i="10"/>
  <c r="E22" i="10"/>
  <c r="K22" i="10"/>
  <c r="N22" i="10"/>
  <c r="C23" i="10"/>
  <c r="J23" i="10"/>
  <c r="K23" i="10"/>
  <c r="L23" i="10"/>
  <c r="M23" i="10"/>
  <c r="N23" i="10"/>
  <c r="F24" i="10"/>
  <c r="G24" i="10"/>
  <c r="H24" i="10"/>
  <c r="I24" i="10"/>
  <c r="E25" i="10"/>
  <c r="F25" i="10"/>
  <c r="L25" i="10"/>
  <c r="M25" i="10"/>
  <c r="C26" i="10"/>
  <c r="M26" i="10"/>
  <c r="I27" i="10"/>
  <c r="L27" i="10"/>
  <c r="M27" i="10"/>
  <c r="N27" i="10"/>
  <c r="I28" i="10"/>
  <c r="K28" i="10"/>
  <c r="L28" i="10"/>
  <c r="E29" i="10"/>
  <c r="I29" i="10"/>
  <c r="N29" i="10"/>
  <c r="C30" i="10"/>
  <c r="D30" i="10"/>
  <c r="E30" i="10"/>
  <c r="H30" i="10"/>
  <c r="I30" i="10"/>
  <c r="J30" i="10"/>
  <c r="M30" i="10"/>
  <c r="N30" i="10"/>
  <c r="C31" i="10"/>
  <c r="D31" i="10"/>
  <c r="E31" i="10"/>
  <c r="H31" i="10"/>
  <c r="I31" i="10"/>
  <c r="J31" i="10"/>
  <c r="K31" i="10"/>
  <c r="L31" i="10"/>
  <c r="M31" i="10"/>
  <c r="C32" i="10"/>
  <c r="G32" i="10"/>
  <c r="M32" i="10"/>
  <c r="N32" i="10"/>
  <c r="C33" i="10"/>
  <c r="H33" i="10"/>
  <c r="J33" i="10"/>
  <c r="L33" i="10"/>
  <c r="N33" i="10"/>
  <c r="E34" i="10"/>
  <c r="F34" i="10"/>
  <c r="M34" i="10"/>
  <c r="N34" i="10"/>
  <c r="E35" i="10"/>
  <c r="N35" i="10"/>
  <c r="D5" i="10"/>
  <c r="I5" i="10"/>
  <c r="K5" i="10"/>
  <c r="L5" i="10"/>
  <c r="C6" i="9"/>
  <c r="D6" i="9"/>
  <c r="E6" i="9"/>
  <c r="F6" i="9"/>
  <c r="H6" i="9"/>
  <c r="M6" i="9"/>
  <c r="N6" i="9"/>
  <c r="D7" i="9"/>
  <c r="E7" i="9"/>
  <c r="F7" i="9"/>
  <c r="H8" i="9"/>
  <c r="J8" i="9"/>
  <c r="L8" i="9"/>
  <c r="M9" i="9"/>
  <c r="N9" i="9"/>
  <c r="G10" i="9"/>
  <c r="H10" i="9"/>
  <c r="K10" i="9"/>
  <c r="M10" i="9"/>
  <c r="N10" i="9"/>
  <c r="C11" i="9"/>
  <c r="F11" i="9"/>
  <c r="L11" i="9"/>
  <c r="D12" i="9"/>
  <c r="E12" i="9"/>
  <c r="I12" i="9"/>
  <c r="J12" i="9"/>
  <c r="K12" i="9"/>
  <c r="L12" i="9"/>
  <c r="M12" i="9"/>
  <c r="D13" i="9"/>
  <c r="H13" i="9"/>
  <c r="I13" i="9"/>
  <c r="L13" i="9"/>
  <c r="N13" i="9"/>
  <c r="C14" i="9"/>
  <c r="D14" i="9"/>
  <c r="E14" i="9"/>
  <c r="F14" i="9"/>
  <c r="G14" i="9"/>
  <c r="L14" i="9"/>
  <c r="E15" i="9"/>
  <c r="F15" i="9"/>
  <c r="K15" i="9"/>
  <c r="M15" i="9"/>
  <c r="E16" i="9"/>
  <c r="K16" i="9"/>
  <c r="N16" i="9"/>
  <c r="C17" i="9"/>
  <c r="H17" i="9"/>
  <c r="J17" i="9"/>
  <c r="K17" i="9"/>
  <c r="L17" i="9"/>
  <c r="M17" i="9"/>
  <c r="N17" i="9"/>
  <c r="E18" i="9"/>
  <c r="I18" i="9"/>
  <c r="K18" i="9"/>
  <c r="L18" i="9"/>
  <c r="M18" i="9"/>
  <c r="N18" i="9"/>
  <c r="D19" i="9"/>
  <c r="I19" i="9"/>
  <c r="K19" i="9"/>
  <c r="L19" i="9"/>
  <c r="M19" i="9"/>
  <c r="F20" i="9"/>
  <c r="N20" i="9"/>
  <c r="C21" i="9"/>
  <c r="E21" i="9"/>
  <c r="J21" i="9"/>
  <c r="M21" i="9"/>
  <c r="N21" i="9"/>
  <c r="F22" i="9"/>
  <c r="H22" i="9"/>
  <c r="K22" i="9"/>
  <c r="L22" i="9"/>
  <c r="C23" i="9"/>
  <c r="D23" i="9"/>
  <c r="E23" i="9"/>
  <c r="F23" i="9"/>
  <c r="L23" i="9"/>
  <c r="N23" i="9"/>
  <c r="D24" i="9"/>
  <c r="E24" i="9"/>
  <c r="F24" i="9"/>
  <c r="J24" i="9"/>
  <c r="L24" i="9"/>
  <c r="M24" i="9"/>
  <c r="N24" i="9"/>
  <c r="D25" i="9"/>
  <c r="E25" i="9"/>
  <c r="F25" i="9"/>
  <c r="G25" i="9"/>
  <c r="L25" i="9"/>
  <c r="N25" i="9"/>
  <c r="C26" i="9"/>
  <c r="D26" i="9"/>
  <c r="G26" i="9"/>
  <c r="I26" i="9"/>
  <c r="J26" i="9"/>
  <c r="L26" i="9"/>
  <c r="N26" i="9"/>
  <c r="H27" i="9"/>
  <c r="J27" i="9"/>
  <c r="N27" i="9"/>
  <c r="D28" i="9"/>
  <c r="M28" i="9"/>
  <c r="N28" i="9"/>
  <c r="E29" i="9"/>
  <c r="F29" i="9"/>
  <c r="G29" i="9"/>
  <c r="H29" i="9"/>
  <c r="J29" i="9"/>
  <c r="K29" i="9"/>
  <c r="L29" i="9"/>
  <c r="M29" i="9"/>
  <c r="N29" i="9"/>
  <c r="C30" i="9"/>
  <c r="D30" i="9"/>
  <c r="I30" i="9"/>
  <c r="J30" i="9"/>
  <c r="N30" i="9"/>
  <c r="C31" i="9"/>
  <c r="D31" i="9"/>
  <c r="G31" i="9"/>
  <c r="H31" i="9"/>
  <c r="I31" i="9"/>
  <c r="J31" i="9"/>
  <c r="N31" i="9"/>
  <c r="C32" i="9"/>
  <c r="D32" i="9"/>
  <c r="E32" i="9"/>
  <c r="F32" i="9"/>
  <c r="J32" i="9"/>
  <c r="K32" i="9"/>
  <c r="N32" i="9"/>
  <c r="C33" i="9"/>
  <c r="D33" i="9"/>
  <c r="J33" i="9"/>
  <c r="N33" i="9"/>
  <c r="C34" i="9"/>
  <c r="E34" i="9"/>
  <c r="G34" i="9"/>
  <c r="H34" i="9"/>
  <c r="J34" i="9"/>
  <c r="K34" i="9"/>
  <c r="L34" i="9"/>
  <c r="M34" i="9"/>
  <c r="N34" i="9"/>
  <c r="C35" i="9"/>
  <c r="E35" i="9"/>
  <c r="G35" i="9"/>
  <c r="J35" i="9"/>
  <c r="N35" i="9"/>
  <c r="D5" i="9"/>
  <c r="E5" i="9"/>
  <c r="F5" i="9"/>
  <c r="H5" i="9"/>
  <c r="K5" i="9"/>
  <c r="L5" i="9"/>
  <c r="N5" i="9"/>
  <c r="C5" i="9"/>
  <c r="J19" i="8"/>
  <c r="C6" i="8"/>
  <c r="H6" i="8"/>
  <c r="K6" i="8"/>
  <c r="L6" i="8"/>
  <c r="N6" i="8"/>
  <c r="H7" i="8"/>
  <c r="J7" i="8"/>
  <c r="K7" i="8"/>
  <c r="M7" i="8"/>
  <c r="C8" i="8"/>
  <c r="E8" i="8"/>
  <c r="F8" i="8"/>
  <c r="G8" i="8"/>
  <c r="H8" i="8"/>
  <c r="L8" i="8"/>
  <c r="M8" i="8"/>
  <c r="C9" i="8"/>
  <c r="F9" i="8"/>
  <c r="G9" i="8"/>
  <c r="H9" i="8"/>
  <c r="I9" i="8"/>
  <c r="M9" i="8"/>
  <c r="N9" i="8"/>
  <c r="C10" i="8"/>
  <c r="D10" i="8"/>
  <c r="F10" i="8"/>
  <c r="K10" i="8"/>
  <c r="M10" i="8"/>
  <c r="N10" i="8"/>
  <c r="C11" i="8"/>
  <c r="H11" i="8"/>
  <c r="I11" i="8"/>
  <c r="K11" i="8"/>
  <c r="L11" i="8"/>
  <c r="M11" i="8"/>
  <c r="N11" i="8"/>
  <c r="D12" i="8"/>
  <c r="E12" i="8"/>
  <c r="I12" i="8"/>
  <c r="K12" i="8"/>
  <c r="M12" i="8"/>
  <c r="N12" i="8"/>
  <c r="E13" i="8"/>
  <c r="F13" i="8"/>
  <c r="G13" i="8"/>
  <c r="J13" i="8"/>
  <c r="K13" i="8"/>
  <c r="L13" i="8"/>
  <c r="M13" i="8"/>
  <c r="N13" i="8"/>
  <c r="D14" i="8"/>
  <c r="F14" i="8"/>
  <c r="H14" i="8"/>
  <c r="L14" i="8"/>
  <c r="N14" i="8"/>
  <c r="H15" i="8"/>
  <c r="I15" i="8"/>
  <c r="L15" i="8"/>
  <c r="N15" i="8"/>
  <c r="D16" i="8"/>
  <c r="E16" i="8"/>
  <c r="L16" i="8"/>
  <c r="M16" i="8"/>
  <c r="N16" i="8"/>
  <c r="N17" i="8"/>
  <c r="C18" i="8"/>
  <c r="D18" i="8"/>
  <c r="E18" i="8"/>
  <c r="G18" i="8"/>
  <c r="L18" i="8"/>
  <c r="N18" i="8"/>
  <c r="D19" i="8"/>
  <c r="E19" i="8"/>
  <c r="G19" i="8"/>
  <c r="H19" i="8"/>
  <c r="I19" i="8"/>
  <c r="L19" i="8"/>
  <c r="M19" i="8"/>
  <c r="N19" i="8"/>
  <c r="F20" i="8"/>
  <c r="H20" i="8"/>
  <c r="K20" i="8"/>
  <c r="L20" i="8"/>
  <c r="E21" i="8"/>
  <c r="H21" i="8"/>
  <c r="L21" i="8"/>
  <c r="M21" i="8"/>
  <c r="N21" i="8"/>
  <c r="C22" i="8"/>
  <c r="E22" i="8"/>
  <c r="F22" i="8"/>
  <c r="G22" i="8"/>
  <c r="H22" i="8"/>
  <c r="K22" i="8"/>
  <c r="L22" i="8"/>
  <c r="D23" i="8"/>
  <c r="E23" i="8"/>
  <c r="F23" i="8"/>
  <c r="H23" i="8"/>
  <c r="I23" i="8"/>
  <c r="J23" i="8"/>
  <c r="K23" i="8"/>
  <c r="L23" i="8"/>
  <c r="M23" i="8"/>
  <c r="N23" i="8"/>
  <c r="D24" i="8"/>
  <c r="E24" i="8"/>
  <c r="J24" i="8"/>
  <c r="M24" i="8"/>
  <c r="N24" i="8"/>
  <c r="D25" i="8"/>
  <c r="F25" i="8"/>
  <c r="G25" i="8"/>
  <c r="I25" i="8"/>
  <c r="J25" i="8"/>
  <c r="L25" i="8"/>
  <c r="N25" i="8"/>
  <c r="C26" i="8"/>
  <c r="F26" i="8"/>
  <c r="G26" i="8"/>
  <c r="I26" i="8"/>
  <c r="L26" i="8"/>
  <c r="N26" i="8"/>
  <c r="C27" i="8"/>
  <c r="D27" i="8"/>
  <c r="J27" i="8"/>
  <c r="L27" i="8"/>
  <c r="C28" i="8"/>
  <c r="E28" i="8"/>
  <c r="F28" i="8"/>
  <c r="H28" i="8"/>
  <c r="J28" i="8"/>
  <c r="K28" i="8"/>
  <c r="M28" i="8"/>
  <c r="N28" i="8"/>
  <c r="C29" i="8"/>
  <c r="D29" i="8"/>
  <c r="E29" i="8"/>
  <c r="F29" i="8"/>
  <c r="L29" i="8"/>
  <c r="N29" i="8"/>
  <c r="D30" i="8"/>
  <c r="H30" i="8"/>
  <c r="I30" i="8"/>
  <c r="L30" i="8"/>
  <c r="N30" i="8"/>
  <c r="C31" i="8"/>
  <c r="D31" i="8"/>
  <c r="E31" i="8"/>
  <c r="F31" i="8"/>
  <c r="I31" i="8"/>
  <c r="J31" i="8"/>
  <c r="L31" i="8"/>
  <c r="C32" i="8"/>
  <c r="D32" i="8"/>
  <c r="E32" i="8"/>
  <c r="L32" i="8"/>
  <c r="M32" i="8"/>
  <c r="N32" i="8"/>
  <c r="F33" i="8"/>
  <c r="G33" i="8"/>
  <c r="H33" i="8"/>
  <c r="M33" i="8"/>
  <c r="F34" i="8"/>
  <c r="G34" i="8"/>
  <c r="M34" i="8"/>
  <c r="I35" i="8"/>
  <c r="D5" i="8"/>
  <c r="E5" i="8"/>
  <c r="F5" i="8"/>
  <c r="AB17" i="17" s="1"/>
  <c r="AE17" i="17" s="1"/>
  <c r="BP27" i="18" s="1"/>
  <c r="G5" i="8"/>
  <c r="H5" i="8"/>
  <c r="M5" i="8"/>
  <c r="N5" i="8"/>
  <c r="C5" i="8"/>
  <c r="C7" i="7"/>
  <c r="M7" i="7"/>
  <c r="N7" i="7"/>
  <c r="E8" i="7"/>
  <c r="G8" i="7"/>
  <c r="AB20" i="17" s="1"/>
  <c r="AE20" i="17" s="1"/>
  <c r="BS27" i="18" s="1"/>
  <c r="J8" i="7"/>
  <c r="N8" i="7"/>
  <c r="C9" i="7"/>
  <c r="D9" i="7"/>
  <c r="F9" i="7"/>
  <c r="C10" i="7"/>
  <c r="D10" i="7"/>
  <c r="E10" i="7"/>
  <c r="G10" i="7"/>
  <c r="H10" i="7"/>
  <c r="K10" i="7"/>
  <c r="M10" i="7"/>
  <c r="N10" i="7"/>
  <c r="F11" i="7"/>
  <c r="H11" i="7"/>
  <c r="C12" i="7"/>
  <c r="D12" i="7"/>
  <c r="E12" i="7"/>
  <c r="F12" i="7"/>
  <c r="J12" i="7"/>
  <c r="L12" i="7"/>
  <c r="C13" i="7"/>
  <c r="E13" i="7"/>
  <c r="F13" i="7"/>
  <c r="H13" i="7"/>
  <c r="M13" i="7"/>
  <c r="N13" i="7"/>
  <c r="D14" i="7"/>
  <c r="E14" i="7"/>
  <c r="G14" i="7"/>
  <c r="H14" i="7"/>
  <c r="I14" i="7"/>
  <c r="K14" i="7"/>
  <c r="C15" i="7"/>
  <c r="D15" i="7"/>
  <c r="I15" i="7"/>
  <c r="N15" i="7"/>
  <c r="C16" i="7"/>
  <c r="D16" i="7"/>
  <c r="N16" i="7"/>
  <c r="C17" i="7"/>
  <c r="F17" i="7"/>
  <c r="I17" i="7"/>
  <c r="N17" i="7"/>
  <c r="E18" i="7"/>
  <c r="I18" i="7"/>
  <c r="J18" i="7"/>
  <c r="K18" i="7"/>
  <c r="M18" i="7"/>
  <c r="C19" i="7"/>
  <c r="G19" i="7"/>
  <c r="I19" i="7"/>
  <c r="L19" i="7"/>
  <c r="D20" i="7"/>
  <c r="I20" i="7"/>
  <c r="N20" i="7"/>
  <c r="C21" i="7"/>
  <c r="D21" i="7"/>
  <c r="E21" i="7"/>
  <c r="F21" i="7"/>
  <c r="I21" i="7"/>
  <c r="K21" i="7"/>
  <c r="M21" i="7"/>
  <c r="C22" i="7"/>
  <c r="D22" i="7"/>
  <c r="E22" i="7"/>
  <c r="F22" i="7"/>
  <c r="G22" i="7"/>
  <c r="I22" i="7"/>
  <c r="J22" i="7"/>
  <c r="K22" i="7"/>
  <c r="C23" i="7"/>
  <c r="E23" i="7"/>
  <c r="M23" i="7"/>
  <c r="N23" i="7"/>
  <c r="L24" i="7"/>
  <c r="N24" i="7"/>
  <c r="E25" i="7"/>
  <c r="F25" i="7"/>
  <c r="I25" i="7"/>
  <c r="C26" i="7"/>
  <c r="G26" i="7"/>
  <c r="N26" i="7"/>
  <c r="C27" i="7"/>
  <c r="D27" i="7"/>
  <c r="E27" i="7"/>
  <c r="F27" i="7"/>
  <c r="H27" i="7"/>
  <c r="K27" i="7"/>
  <c r="M27" i="7"/>
  <c r="N27" i="7"/>
  <c r="C28" i="7"/>
  <c r="D28" i="7"/>
  <c r="E28" i="7"/>
  <c r="F28" i="7"/>
  <c r="H28" i="7"/>
  <c r="I28" i="7"/>
  <c r="M28" i="7"/>
  <c r="N28" i="7"/>
  <c r="C29" i="7"/>
  <c r="D29" i="7"/>
  <c r="G29" i="7"/>
  <c r="H29" i="7"/>
  <c r="J29" i="7"/>
  <c r="L29" i="7"/>
  <c r="M29" i="7"/>
  <c r="N29" i="7"/>
  <c r="C30" i="7"/>
  <c r="G30" i="7"/>
  <c r="D31" i="7"/>
  <c r="E31" i="7"/>
  <c r="N31" i="7"/>
  <c r="E32" i="7"/>
  <c r="F32" i="7"/>
  <c r="I32" i="7"/>
  <c r="K32" i="7"/>
  <c r="L32" i="7"/>
  <c r="C33" i="7"/>
  <c r="E33" i="7"/>
  <c r="H33" i="7"/>
  <c r="I33" i="7"/>
  <c r="J33" i="7"/>
  <c r="L33" i="7"/>
  <c r="N33" i="7"/>
  <c r="G34" i="7"/>
  <c r="H34" i="7"/>
  <c r="I34" i="7"/>
  <c r="M34" i="7"/>
  <c r="N34" i="7"/>
  <c r="G35" i="7"/>
  <c r="I35" i="7"/>
  <c r="N35" i="7"/>
  <c r="N36" i="7"/>
  <c r="F6" i="7"/>
  <c r="H6" i="7"/>
  <c r="I6" i="7"/>
  <c r="L6" i="7"/>
  <c r="N6" i="7"/>
  <c r="L7" i="6"/>
  <c r="L8" i="6"/>
  <c r="L9" i="6"/>
  <c r="L10" i="6"/>
  <c r="L13" i="6"/>
  <c r="L14" i="6"/>
  <c r="L15" i="6"/>
  <c r="L16" i="6"/>
  <c r="L17" i="6"/>
  <c r="L18" i="6"/>
  <c r="L19" i="6"/>
  <c r="L21" i="6"/>
  <c r="L22" i="6"/>
  <c r="L23" i="6"/>
  <c r="L25" i="6"/>
  <c r="L26" i="6"/>
  <c r="L27" i="6"/>
  <c r="L30" i="6"/>
  <c r="L31" i="6"/>
  <c r="L33" i="6"/>
  <c r="L34" i="6"/>
  <c r="L36" i="6"/>
  <c r="L6" i="6"/>
  <c r="AB8" i="17" l="1"/>
  <c r="BP61" i="18"/>
  <c r="BS61" i="18"/>
  <c r="AB23" i="17"/>
  <c r="AE23" i="17" s="1"/>
  <c r="BV27" i="18" s="1"/>
  <c r="AB22" i="17"/>
  <c r="AB19" i="17"/>
  <c r="AE19" i="17" s="1"/>
  <c r="BR27" i="18" s="1"/>
  <c r="AB25" i="17"/>
  <c r="AE25" i="17" s="1"/>
  <c r="BX27" i="18" s="1"/>
  <c r="AB21" i="17"/>
  <c r="AE21" i="17" s="1"/>
  <c r="BT27" i="18" s="1"/>
  <c r="AB18" i="17"/>
  <c r="L37" i="6"/>
  <c r="K23" i="6"/>
  <c r="F7" i="6"/>
  <c r="G7" i="6"/>
  <c r="H7" i="6"/>
  <c r="J7" i="6"/>
  <c r="K7" i="6"/>
  <c r="M7" i="6"/>
  <c r="N7" i="6"/>
  <c r="C8" i="6"/>
  <c r="G8" i="6"/>
  <c r="H8" i="6"/>
  <c r="J8" i="6"/>
  <c r="K8" i="6"/>
  <c r="M8" i="6"/>
  <c r="N8" i="6"/>
  <c r="C9" i="6"/>
  <c r="E9" i="6"/>
  <c r="F9" i="6"/>
  <c r="G9" i="6"/>
  <c r="I9" i="6"/>
  <c r="J9" i="6"/>
  <c r="K9" i="6"/>
  <c r="N9" i="6"/>
  <c r="C10" i="6"/>
  <c r="D10" i="6"/>
  <c r="G10" i="6"/>
  <c r="K10" i="6"/>
  <c r="C11" i="6"/>
  <c r="F11" i="6"/>
  <c r="G11" i="6"/>
  <c r="H11" i="6"/>
  <c r="J11" i="6"/>
  <c r="M11" i="6"/>
  <c r="N11" i="6"/>
  <c r="C12" i="6"/>
  <c r="D12" i="6"/>
  <c r="E12" i="6"/>
  <c r="H12" i="6"/>
  <c r="I12" i="6"/>
  <c r="J12" i="6"/>
  <c r="M12" i="6"/>
  <c r="N12" i="6"/>
  <c r="D13" i="6"/>
  <c r="E13" i="6"/>
  <c r="G13" i="6"/>
  <c r="H13" i="6"/>
  <c r="K13" i="6"/>
  <c r="M13" i="6"/>
  <c r="N13" i="6"/>
  <c r="C14" i="6"/>
  <c r="D14" i="6"/>
  <c r="I14" i="6"/>
  <c r="J14" i="6"/>
  <c r="K14" i="6"/>
  <c r="M14" i="6"/>
  <c r="C15" i="6"/>
  <c r="D15" i="6"/>
  <c r="E15" i="6"/>
  <c r="I15" i="6"/>
  <c r="N15" i="6"/>
  <c r="D16" i="6"/>
  <c r="F16" i="6"/>
  <c r="G16" i="6"/>
  <c r="I16" i="6"/>
  <c r="J16" i="6"/>
  <c r="K16" i="6"/>
  <c r="N16" i="6"/>
  <c r="C17" i="6"/>
  <c r="D17" i="6"/>
  <c r="G17" i="6"/>
  <c r="H17" i="6"/>
  <c r="I17" i="6"/>
  <c r="J17" i="6"/>
  <c r="K17" i="6"/>
  <c r="M17" i="6"/>
  <c r="N17" i="6"/>
  <c r="C18" i="6"/>
  <c r="D18" i="6"/>
  <c r="E18" i="6"/>
  <c r="F18" i="6"/>
  <c r="G18" i="6"/>
  <c r="I18" i="6"/>
  <c r="M18" i="6"/>
  <c r="N18" i="6"/>
  <c r="C19" i="6"/>
  <c r="E19" i="6"/>
  <c r="G19" i="6"/>
  <c r="I19" i="6"/>
  <c r="J19" i="6"/>
  <c r="K19" i="6"/>
  <c r="M19" i="6"/>
  <c r="N19" i="6"/>
  <c r="D20" i="6"/>
  <c r="F20" i="6"/>
  <c r="G20" i="6"/>
  <c r="I20" i="6"/>
  <c r="N20" i="6"/>
  <c r="C21" i="6"/>
  <c r="E21" i="6"/>
  <c r="H21" i="6"/>
  <c r="J21" i="6"/>
  <c r="K21" i="6"/>
  <c r="M21" i="6"/>
  <c r="C22" i="6"/>
  <c r="D22" i="6"/>
  <c r="E22" i="6"/>
  <c r="F22" i="6"/>
  <c r="I22" i="6"/>
  <c r="J22" i="6"/>
  <c r="M22" i="6"/>
  <c r="N22" i="6"/>
  <c r="C23" i="6"/>
  <c r="D23" i="6"/>
  <c r="E23" i="6"/>
  <c r="F23" i="6"/>
  <c r="H23" i="6"/>
  <c r="I23" i="6"/>
  <c r="M23" i="6"/>
  <c r="N23" i="6"/>
  <c r="C24" i="6"/>
  <c r="D24" i="6"/>
  <c r="E24" i="6"/>
  <c r="F25" i="6"/>
  <c r="H25" i="6"/>
  <c r="J25" i="6"/>
  <c r="K25" i="6"/>
  <c r="N25" i="6"/>
  <c r="D26" i="6"/>
  <c r="E26" i="6"/>
  <c r="G26" i="6"/>
  <c r="H26" i="6"/>
  <c r="I26" i="6"/>
  <c r="J26" i="6"/>
  <c r="M26" i="6"/>
  <c r="N26" i="6"/>
  <c r="C27" i="6"/>
  <c r="D27" i="6"/>
  <c r="E27" i="6"/>
  <c r="F27" i="6"/>
  <c r="I27" i="6"/>
  <c r="K27" i="6"/>
  <c r="M27" i="6"/>
  <c r="N27" i="6"/>
  <c r="C28" i="6"/>
  <c r="D28" i="6"/>
  <c r="E28" i="6"/>
  <c r="G28" i="6"/>
  <c r="I28" i="6"/>
  <c r="J28" i="6"/>
  <c r="K28" i="6"/>
  <c r="M28" i="6"/>
  <c r="N28" i="6"/>
  <c r="E29" i="6"/>
  <c r="G29" i="6"/>
  <c r="I29" i="6"/>
  <c r="J29" i="6"/>
  <c r="M29" i="6"/>
  <c r="C30" i="6"/>
  <c r="E30" i="6"/>
  <c r="F30" i="6"/>
  <c r="G30" i="6"/>
  <c r="H30" i="6"/>
  <c r="M30" i="6"/>
  <c r="N30" i="6"/>
  <c r="G31" i="6"/>
  <c r="H31" i="6"/>
  <c r="K31" i="6"/>
  <c r="M31" i="6"/>
  <c r="D32" i="6"/>
  <c r="E32" i="6"/>
  <c r="F32" i="6"/>
  <c r="G32" i="6"/>
  <c r="H32" i="6"/>
  <c r="J32" i="6"/>
  <c r="M32" i="6"/>
  <c r="N32" i="6"/>
  <c r="C33" i="6"/>
  <c r="I33" i="6"/>
  <c r="J33" i="6"/>
  <c r="K33" i="6"/>
  <c r="M33" i="6"/>
  <c r="N33" i="6"/>
  <c r="C34" i="6"/>
  <c r="E34" i="6"/>
  <c r="G34" i="6"/>
  <c r="M34" i="6"/>
  <c r="N34" i="6"/>
  <c r="C35" i="6"/>
  <c r="E35" i="6"/>
  <c r="F35" i="6"/>
  <c r="I35" i="6"/>
  <c r="J35" i="6"/>
  <c r="C36" i="6"/>
  <c r="E36" i="6"/>
  <c r="G36" i="6"/>
  <c r="J36" i="6"/>
  <c r="N36" i="6"/>
  <c r="D6" i="6"/>
  <c r="E6" i="6"/>
  <c r="F6" i="6"/>
  <c r="I6" i="6"/>
  <c r="K6" i="6"/>
  <c r="M6" i="6"/>
  <c r="C6" i="6"/>
  <c r="L13" i="4"/>
  <c r="C21" i="4"/>
  <c r="E7" i="4"/>
  <c r="F7" i="4"/>
  <c r="G7" i="4"/>
  <c r="I7" i="4"/>
  <c r="J7" i="4"/>
  <c r="K7" i="4"/>
  <c r="M7" i="4"/>
  <c r="N7" i="4"/>
  <c r="C8" i="4"/>
  <c r="D8" i="4"/>
  <c r="E8" i="4"/>
  <c r="F8" i="4"/>
  <c r="G8" i="4"/>
  <c r="J8" i="4"/>
  <c r="K8" i="4"/>
  <c r="L8" i="4"/>
  <c r="M8" i="4"/>
  <c r="N8" i="4"/>
  <c r="D9" i="4"/>
  <c r="G9" i="4"/>
  <c r="I9" i="4"/>
  <c r="J9" i="4"/>
  <c r="K9" i="4"/>
  <c r="M9" i="4"/>
  <c r="N9" i="4"/>
  <c r="C10" i="4"/>
  <c r="D10" i="4"/>
  <c r="E10" i="4"/>
  <c r="F10" i="4"/>
  <c r="G10" i="4"/>
  <c r="H10" i="4"/>
  <c r="I10" i="4"/>
  <c r="L10" i="4"/>
  <c r="C11" i="4"/>
  <c r="E11" i="4"/>
  <c r="G11" i="4"/>
  <c r="E12" i="4"/>
  <c r="I12" i="4"/>
  <c r="K12" i="4"/>
  <c r="M12" i="4"/>
  <c r="N12" i="4"/>
  <c r="F13" i="4"/>
  <c r="H13" i="4"/>
  <c r="M13" i="4"/>
  <c r="C14" i="4"/>
  <c r="D14" i="4"/>
  <c r="F14" i="4"/>
  <c r="H14" i="4"/>
  <c r="I14" i="4"/>
  <c r="J14" i="4"/>
  <c r="C15" i="4"/>
  <c r="E15" i="4"/>
  <c r="G15" i="4"/>
  <c r="M15" i="4"/>
  <c r="N15" i="4"/>
  <c r="C16" i="4"/>
  <c r="D16" i="4"/>
  <c r="E16" i="4"/>
  <c r="I16" i="4"/>
  <c r="L16" i="4"/>
  <c r="D17" i="4"/>
  <c r="F17" i="4"/>
  <c r="H17" i="4"/>
  <c r="J17" i="4"/>
  <c r="K17" i="4"/>
  <c r="M17" i="4"/>
  <c r="N17" i="4"/>
  <c r="D18" i="4"/>
  <c r="I18" i="4"/>
  <c r="L18" i="4"/>
  <c r="M18" i="4"/>
  <c r="N18" i="4"/>
  <c r="C19" i="4"/>
  <c r="E19" i="4"/>
  <c r="F19" i="4"/>
  <c r="G19" i="4"/>
  <c r="I19" i="4"/>
  <c r="M19" i="4"/>
  <c r="E20" i="4"/>
  <c r="F20" i="4"/>
  <c r="G20" i="4"/>
  <c r="H20" i="4"/>
  <c r="D21" i="4"/>
  <c r="E21" i="4"/>
  <c r="F21" i="4"/>
  <c r="I21" i="4"/>
  <c r="J21" i="4"/>
  <c r="K21" i="4"/>
  <c r="L21" i="4"/>
  <c r="N21" i="4"/>
  <c r="C22" i="4"/>
  <c r="D22" i="4"/>
  <c r="G22" i="4"/>
  <c r="I22" i="4"/>
  <c r="J22" i="4"/>
  <c r="M22" i="4"/>
  <c r="N22" i="4"/>
  <c r="C23" i="4"/>
  <c r="E23" i="4"/>
  <c r="G23" i="4"/>
  <c r="K23" i="4"/>
  <c r="L23" i="4"/>
  <c r="E24" i="4"/>
  <c r="G24" i="4"/>
  <c r="M24" i="4"/>
  <c r="D25" i="4"/>
  <c r="E25" i="4"/>
  <c r="F25" i="4"/>
  <c r="I25" i="4"/>
  <c r="L25" i="4"/>
  <c r="N25" i="4"/>
  <c r="C26" i="4"/>
  <c r="D26" i="4"/>
  <c r="F26" i="4"/>
  <c r="K26" i="4"/>
  <c r="L26" i="4"/>
  <c r="M26" i="4"/>
  <c r="C27" i="4"/>
  <c r="G27" i="4"/>
  <c r="C28" i="4"/>
  <c r="D28" i="4"/>
  <c r="E28" i="4"/>
  <c r="G28" i="4"/>
  <c r="I28" i="4"/>
  <c r="M28" i="4"/>
  <c r="C29" i="4"/>
  <c r="D29" i="4"/>
  <c r="E29" i="4"/>
  <c r="F29" i="4"/>
  <c r="H29" i="4"/>
  <c r="I29" i="4"/>
  <c r="J29" i="4"/>
  <c r="K29" i="4"/>
  <c r="L29" i="4"/>
  <c r="M29" i="4"/>
  <c r="N29" i="4"/>
  <c r="D30" i="4"/>
  <c r="E30" i="4"/>
  <c r="G30" i="4"/>
  <c r="I30" i="4"/>
  <c r="L30" i="4"/>
  <c r="N30" i="4"/>
  <c r="F31" i="4"/>
  <c r="G31" i="4"/>
  <c r="M31" i="4"/>
  <c r="C32" i="4"/>
  <c r="F32" i="4"/>
  <c r="I32" i="4"/>
  <c r="M32" i="4"/>
  <c r="N32" i="4"/>
  <c r="C33" i="4"/>
  <c r="D33" i="4"/>
  <c r="F33" i="4"/>
  <c r="G33" i="4"/>
  <c r="H33" i="4"/>
  <c r="I33" i="4"/>
  <c r="J33" i="4"/>
  <c r="K33" i="4"/>
  <c r="N33" i="4"/>
  <c r="C34" i="4"/>
  <c r="F34" i="4"/>
  <c r="H34" i="4"/>
  <c r="J34" i="4"/>
  <c r="K34" i="4"/>
  <c r="L34" i="4"/>
  <c r="M34" i="4"/>
  <c r="N34" i="4"/>
  <c r="E35" i="4"/>
  <c r="G35" i="4"/>
  <c r="I35" i="4"/>
  <c r="L35" i="4"/>
  <c r="M35" i="4"/>
  <c r="N35" i="4"/>
  <c r="C36" i="4"/>
  <c r="E36" i="4"/>
  <c r="G36" i="4"/>
  <c r="I36" i="4"/>
  <c r="L36" i="4"/>
  <c r="D6" i="4"/>
  <c r="G6" i="4"/>
  <c r="H6" i="4"/>
  <c r="L6" i="4"/>
  <c r="M6" i="4"/>
  <c r="N6" i="4"/>
  <c r="C6" i="4"/>
  <c r="C7" i="3"/>
  <c r="D7" i="3"/>
  <c r="E7" i="3"/>
  <c r="F7" i="3"/>
  <c r="H7" i="3"/>
  <c r="J7" i="3"/>
  <c r="K7" i="3"/>
  <c r="L7" i="3"/>
  <c r="M7" i="3"/>
  <c r="N7" i="3"/>
  <c r="F8" i="3"/>
  <c r="G8" i="3"/>
  <c r="I8" i="3"/>
  <c r="F9" i="3"/>
  <c r="G9" i="3"/>
  <c r="H9" i="3"/>
  <c r="I9" i="3"/>
  <c r="K9" i="3"/>
  <c r="L9" i="3"/>
  <c r="M9" i="3"/>
  <c r="N9" i="3"/>
  <c r="D10" i="3"/>
  <c r="G10" i="3"/>
  <c r="H10" i="3"/>
  <c r="I10" i="3"/>
  <c r="L10" i="3"/>
  <c r="N10" i="3"/>
  <c r="E11" i="3"/>
  <c r="J11" i="3"/>
  <c r="K11" i="3"/>
  <c r="L11" i="3"/>
  <c r="M11" i="3"/>
  <c r="N11" i="3"/>
  <c r="D12" i="3"/>
  <c r="F12" i="3"/>
  <c r="I12" i="3"/>
  <c r="M12" i="3"/>
  <c r="N12" i="3"/>
  <c r="D13" i="3"/>
  <c r="G13" i="3"/>
  <c r="L13" i="3"/>
  <c r="M13" i="3"/>
  <c r="N13" i="3"/>
  <c r="C14" i="3"/>
  <c r="F14" i="3"/>
  <c r="G14" i="3"/>
  <c r="I14" i="3"/>
  <c r="J14" i="3"/>
  <c r="M14" i="3"/>
  <c r="N14" i="3"/>
  <c r="E15" i="3"/>
  <c r="F15" i="3"/>
  <c r="H15" i="3"/>
  <c r="L15" i="3"/>
  <c r="M15" i="3"/>
  <c r="F16" i="3"/>
  <c r="H16" i="3"/>
  <c r="J16" i="3"/>
  <c r="K16" i="3"/>
  <c r="L16" i="3"/>
  <c r="M16" i="3"/>
  <c r="C17" i="3"/>
  <c r="E17" i="3"/>
  <c r="G17" i="3"/>
  <c r="L17" i="3"/>
  <c r="M17" i="3"/>
  <c r="N17" i="3"/>
  <c r="D18" i="3"/>
  <c r="E18" i="3"/>
  <c r="F18" i="3"/>
  <c r="G18" i="3"/>
  <c r="I18" i="3"/>
  <c r="N18" i="3"/>
  <c r="C19" i="3"/>
  <c r="D19" i="3"/>
  <c r="E19" i="3"/>
  <c r="I19" i="3"/>
  <c r="K19" i="3"/>
  <c r="L19" i="3"/>
  <c r="M19" i="3"/>
  <c r="E20" i="3"/>
  <c r="F20" i="3"/>
  <c r="H20" i="3"/>
  <c r="L20" i="3"/>
  <c r="M20" i="3"/>
  <c r="N20" i="3"/>
  <c r="C21" i="3"/>
  <c r="J21" i="3"/>
  <c r="M21" i="3"/>
  <c r="N21" i="3"/>
  <c r="C22" i="3"/>
  <c r="D22" i="3"/>
  <c r="E22" i="3"/>
  <c r="G22" i="3"/>
  <c r="L22" i="3"/>
  <c r="M22" i="3"/>
  <c r="N22" i="3"/>
  <c r="C23" i="3"/>
  <c r="D23" i="3"/>
  <c r="F23" i="3"/>
  <c r="I23" i="3"/>
  <c r="M23" i="3"/>
  <c r="N23" i="3"/>
  <c r="D24" i="3"/>
  <c r="K24" i="3"/>
  <c r="L24" i="3"/>
  <c r="M24" i="3"/>
  <c r="N24" i="3"/>
  <c r="E25" i="3"/>
  <c r="F25" i="3"/>
  <c r="H25" i="3"/>
  <c r="K25" i="3"/>
  <c r="N25" i="3"/>
  <c r="H26" i="3"/>
  <c r="I26" i="3"/>
  <c r="K26" i="3"/>
  <c r="N26" i="3"/>
  <c r="C27" i="3"/>
  <c r="D27" i="3"/>
  <c r="E27" i="3"/>
  <c r="G28" i="3"/>
  <c r="H28" i="3"/>
  <c r="J28" i="3"/>
  <c r="M28" i="3"/>
  <c r="N28" i="3"/>
  <c r="D29" i="3"/>
  <c r="F29" i="3"/>
  <c r="K29" i="3"/>
  <c r="M29" i="3"/>
  <c r="N29" i="3"/>
  <c r="D30" i="3"/>
  <c r="F30" i="3"/>
  <c r="G30" i="3"/>
  <c r="H30" i="3"/>
  <c r="I30" i="3"/>
  <c r="L30" i="3"/>
  <c r="E31" i="3"/>
  <c r="F31" i="3"/>
  <c r="J31" i="3"/>
  <c r="K31" i="3"/>
  <c r="L31" i="3"/>
  <c r="C32" i="3"/>
  <c r="E32" i="3"/>
  <c r="G32" i="3"/>
  <c r="M32" i="3"/>
  <c r="C33" i="3"/>
  <c r="D33" i="3"/>
  <c r="F33" i="3"/>
  <c r="G33" i="3"/>
  <c r="H33" i="3"/>
  <c r="K33" i="3"/>
  <c r="L33" i="3"/>
  <c r="M33" i="3"/>
  <c r="N33" i="3"/>
  <c r="C34" i="3"/>
  <c r="J34" i="3"/>
  <c r="L34" i="3"/>
  <c r="K35" i="3"/>
  <c r="N35" i="3"/>
  <c r="E36" i="3"/>
  <c r="N36" i="3"/>
  <c r="D6" i="3"/>
  <c r="E6" i="3"/>
  <c r="K6" i="3"/>
  <c r="L6" i="3"/>
  <c r="M6" i="3"/>
  <c r="N6" i="3"/>
  <c r="C6" i="3"/>
  <c r="N14" i="2"/>
  <c r="H8" i="2"/>
  <c r="D8" i="2"/>
  <c r="K8" i="2"/>
  <c r="L8" i="2"/>
  <c r="M8" i="2"/>
  <c r="N8" i="2"/>
  <c r="C9" i="2"/>
  <c r="E9" i="2"/>
  <c r="F9" i="2"/>
  <c r="G9" i="2"/>
  <c r="J9" i="2"/>
  <c r="K9" i="2"/>
  <c r="L9" i="2"/>
  <c r="M9" i="2"/>
  <c r="N9" i="2"/>
  <c r="E10" i="2"/>
  <c r="F10" i="2"/>
  <c r="G10" i="2"/>
  <c r="H10" i="2"/>
  <c r="I10" i="2"/>
  <c r="J10" i="2"/>
  <c r="L10" i="2"/>
  <c r="D11" i="2"/>
  <c r="H11" i="2"/>
  <c r="J11" i="2"/>
  <c r="K11" i="2"/>
  <c r="L11" i="2"/>
  <c r="M11" i="2"/>
  <c r="N11" i="2"/>
  <c r="C12" i="2"/>
  <c r="D12" i="2"/>
  <c r="H12" i="2"/>
  <c r="K12" i="2"/>
  <c r="M12" i="2"/>
  <c r="N12" i="2"/>
  <c r="C13" i="2"/>
  <c r="D13" i="2"/>
  <c r="E13" i="2"/>
  <c r="G13" i="2"/>
  <c r="H13" i="2"/>
  <c r="J13" i="2"/>
  <c r="K13" i="2"/>
  <c r="C14" i="2"/>
  <c r="D14" i="2"/>
  <c r="E14" i="2"/>
  <c r="G14" i="2"/>
  <c r="H14" i="2"/>
  <c r="I14" i="2"/>
  <c r="L14" i="2"/>
  <c r="M14" i="2"/>
  <c r="D15" i="2"/>
  <c r="F15" i="2"/>
  <c r="G15" i="2"/>
  <c r="I15" i="2"/>
  <c r="J15" i="2"/>
  <c r="L15" i="2"/>
  <c r="M15" i="2"/>
  <c r="C16" i="2"/>
  <c r="D16" i="2"/>
  <c r="E16" i="2"/>
  <c r="G16" i="2"/>
  <c r="I16" i="2"/>
  <c r="J16" i="2"/>
  <c r="L16" i="2"/>
  <c r="M16" i="2"/>
  <c r="C17" i="2"/>
  <c r="E17" i="2"/>
  <c r="G17" i="2"/>
  <c r="H17" i="2"/>
  <c r="K17" i="2"/>
  <c r="L17" i="2"/>
  <c r="M17" i="2"/>
  <c r="N17" i="2"/>
  <c r="F18" i="2"/>
  <c r="K18" i="2"/>
  <c r="D19" i="2"/>
  <c r="F19" i="2"/>
  <c r="H19" i="2"/>
  <c r="L19" i="2"/>
  <c r="N19" i="2"/>
  <c r="C20" i="2"/>
  <c r="D20" i="2"/>
  <c r="E20" i="2"/>
  <c r="F20" i="2"/>
  <c r="I20" i="2"/>
  <c r="J20" i="2"/>
  <c r="L20" i="2"/>
  <c r="M20" i="2"/>
  <c r="N20" i="2"/>
  <c r="E21" i="2"/>
  <c r="F21" i="2"/>
  <c r="I21" i="2"/>
  <c r="J21" i="2"/>
  <c r="K21" i="2"/>
  <c r="M21" i="2"/>
  <c r="N21" i="2"/>
  <c r="C22" i="2"/>
  <c r="D22" i="2"/>
  <c r="G22" i="2"/>
  <c r="H22" i="2"/>
  <c r="I22" i="2"/>
  <c r="K22" i="2"/>
  <c r="N22" i="2"/>
  <c r="C23" i="2"/>
  <c r="D23" i="2"/>
  <c r="H23" i="2"/>
  <c r="I23" i="2"/>
  <c r="J23" i="2"/>
  <c r="K23" i="2"/>
  <c r="L23" i="2"/>
  <c r="C24" i="2"/>
  <c r="D24" i="2"/>
  <c r="E24" i="2"/>
  <c r="H24" i="2"/>
  <c r="I24" i="2"/>
  <c r="K24" i="2"/>
  <c r="L24" i="2"/>
  <c r="M24" i="2"/>
  <c r="C25" i="2"/>
  <c r="D25" i="2"/>
  <c r="H25" i="2"/>
  <c r="I25" i="2"/>
  <c r="J25" i="2"/>
  <c r="L25" i="2"/>
  <c r="M25" i="2"/>
  <c r="N25" i="2"/>
  <c r="D26" i="2"/>
  <c r="F26" i="2"/>
  <c r="H26" i="2"/>
  <c r="I26" i="2"/>
  <c r="J26" i="2"/>
  <c r="L26" i="2"/>
  <c r="N26" i="2"/>
  <c r="C27" i="2"/>
  <c r="D27" i="2"/>
  <c r="F27" i="2"/>
  <c r="G27" i="2"/>
  <c r="J27" i="2"/>
  <c r="M27" i="2"/>
  <c r="C28" i="2"/>
  <c r="D28" i="2"/>
  <c r="E28" i="2"/>
  <c r="F28" i="2"/>
  <c r="I28" i="2"/>
  <c r="L28" i="2"/>
  <c r="M28" i="2"/>
  <c r="C29" i="2"/>
  <c r="D29" i="2"/>
  <c r="E29" i="2"/>
  <c r="I29" i="2"/>
  <c r="K29" i="2"/>
  <c r="L29" i="2"/>
  <c r="M29" i="2"/>
  <c r="N29" i="2"/>
  <c r="C30" i="2"/>
  <c r="E30" i="2"/>
  <c r="G30" i="2"/>
  <c r="H30" i="2"/>
  <c r="I30" i="2"/>
  <c r="K30" i="2"/>
  <c r="L30" i="2"/>
  <c r="M30" i="2"/>
  <c r="D31" i="2"/>
  <c r="H31" i="2"/>
  <c r="I31" i="2"/>
  <c r="J31" i="2"/>
  <c r="K31" i="2"/>
  <c r="M31" i="2"/>
  <c r="N31" i="2"/>
  <c r="C32" i="2"/>
  <c r="E32" i="2"/>
  <c r="I32" i="2"/>
  <c r="J32" i="2"/>
  <c r="K32" i="2"/>
  <c r="L32" i="2"/>
  <c r="N32" i="2"/>
  <c r="C33" i="2"/>
  <c r="D33" i="2"/>
  <c r="F33" i="2"/>
  <c r="G33" i="2"/>
  <c r="I33" i="2"/>
  <c r="J33" i="2"/>
  <c r="L33" i="2"/>
  <c r="C34" i="2"/>
  <c r="G34" i="2"/>
  <c r="I34" i="2"/>
  <c r="J34" i="2"/>
  <c r="M34" i="2"/>
  <c r="C35" i="2"/>
  <c r="E35" i="2"/>
  <c r="I35" i="2"/>
  <c r="K35" i="2"/>
  <c r="L35" i="2"/>
  <c r="M35" i="2"/>
  <c r="N35" i="2"/>
  <c r="C36" i="2"/>
  <c r="H36" i="2"/>
  <c r="K36" i="2"/>
  <c r="L36" i="2"/>
  <c r="N36" i="2"/>
  <c r="L37" i="2"/>
  <c r="D7" i="2"/>
  <c r="J7" i="2"/>
  <c r="K7" i="2"/>
  <c r="L7" i="2"/>
  <c r="M7" i="2"/>
  <c r="N7" i="2"/>
  <c r="C7" i="2"/>
  <c r="J11" i="1"/>
  <c r="I13" i="1"/>
  <c r="I12" i="1"/>
  <c r="C11" i="1"/>
  <c r="D11" i="1"/>
  <c r="L11" i="1"/>
  <c r="M11" i="1"/>
  <c r="N11" i="1"/>
  <c r="C12" i="1"/>
  <c r="D12" i="1"/>
  <c r="E12" i="1"/>
  <c r="G12" i="1"/>
  <c r="J12" i="1"/>
  <c r="K12" i="1"/>
  <c r="L12" i="1"/>
  <c r="D13" i="1"/>
  <c r="E13" i="1"/>
  <c r="F13" i="1"/>
  <c r="G13" i="1"/>
  <c r="H13" i="1"/>
  <c r="C14" i="1"/>
  <c r="D14" i="1"/>
  <c r="F14" i="1"/>
  <c r="K14" i="1"/>
  <c r="M14" i="1"/>
  <c r="N14" i="1"/>
  <c r="C15" i="1"/>
  <c r="D15" i="1"/>
  <c r="F15" i="1"/>
  <c r="L15" i="1"/>
  <c r="M15" i="1"/>
  <c r="C16" i="1"/>
  <c r="E16" i="1"/>
  <c r="H16" i="1"/>
  <c r="J16" i="1"/>
  <c r="K16" i="1"/>
  <c r="L16" i="1"/>
  <c r="M16" i="1"/>
  <c r="N16" i="1"/>
  <c r="E17" i="1"/>
  <c r="F17" i="1"/>
  <c r="G17" i="1"/>
  <c r="I17" i="1"/>
  <c r="J17" i="1"/>
  <c r="L17" i="1"/>
  <c r="M17" i="1"/>
  <c r="N17" i="1"/>
  <c r="D18" i="1"/>
  <c r="F18" i="1"/>
  <c r="H18" i="1"/>
  <c r="J18" i="1"/>
  <c r="K18" i="1"/>
  <c r="M18" i="1"/>
  <c r="N18" i="1"/>
  <c r="C19" i="1"/>
  <c r="D19" i="1"/>
  <c r="F19" i="1"/>
  <c r="J19" i="1"/>
  <c r="C20" i="1"/>
  <c r="G20" i="1"/>
  <c r="J20" i="1"/>
  <c r="L20" i="1"/>
  <c r="M20" i="1"/>
  <c r="E21" i="1"/>
  <c r="G21" i="1"/>
  <c r="I21" i="1"/>
  <c r="J21" i="1"/>
  <c r="K21" i="1"/>
  <c r="L21" i="1"/>
  <c r="N21" i="1"/>
  <c r="C22" i="1"/>
  <c r="E22" i="1"/>
  <c r="F22" i="1"/>
  <c r="I22" i="1"/>
  <c r="L22" i="1"/>
  <c r="M22" i="1"/>
  <c r="N22" i="1"/>
  <c r="D23" i="1"/>
  <c r="E23" i="1"/>
  <c r="G23" i="1"/>
  <c r="L23" i="1"/>
  <c r="M23" i="1"/>
  <c r="N23" i="1"/>
  <c r="H24" i="1"/>
  <c r="J24" i="1"/>
  <c r="K24" i="1"/>
  <c r="L24" i="1"/>
  <c r="M24" i="1"/>
  <c r="C25" i="1"/>
  <c r="J25" i="1"/>
  <c r="K25" i="1"/>
  <c r="E26" i="1"/>
  <c r="F26" i="1"/>
  <c r="K26" i="1"/>
  <c r="N26" i="1"/>
  <c r="D27" i="1"/>
  <c r="G27" i="1"/>
  <c r="H27" i="1"/>
  <c r="I27" i="1"/>
  <c r="L27" i="1"/>
  <c r="M27" i="1"/>
  <c r="N27" i="1"/>
  <c r="C28" i="1"/>
  <c r="F28" i="1"/>
  <c r="H28" i="1"/>
  <c r="M28" i="1"/>
  <c r="N28" i="1"/>
  <c r="C29" i="1"/>
  <c r="F29" i="1"/>
  <c r="I29" i="1"/>
  <c r="J29" i="1"/>
  <c r="K29" i="1"/>
  <c r="L29" i="1"/>
  <c r="M29" i="1"/>
  <c r="C30" i="1"/>
  <c r="D30" i="1"/>
  <c r="E30" i="1"/>
  <c r="F30" i="1"/>
  <c r="G30" i="1"/>
  <c r="I30" i="1"/>
  <c r="K30" i="1"/>
  <c r="L30" i="1"/>
  <c r="M30" i="1"/>
  <c r="N30" i="1"/>
  <c r="E31" i="1"/>
  <c r="I31" i="1"/>
  <c r="K31" i="1"/>
  <c r="L31" i="1"/>
  <c r="M31" i="1"/>
  <c r="E32" i="1"/>
  <c r="G32" i="1"/>
  <c r="H32" i="1"/>
  <c r="K32" i="1"/>
  <c r="M32" i="1"/>
  <c r="N32" i="1"/>
  <c r="C33" i="1"/>
  <c r="F33" i="1"/>
  <c r="G33" i="1"/>
  <c r="H33" i="1"/>
  <c r="I33" i="1"/>
  <c r="K33" i="1"/>
  <c r="M33" i="1"/>
  <c r="N33" i="1"/>
  <c r="E34" i="1"/>
  <c r="F34" i="1"/>
  <c r="K34" i="1"/>
  <c r="L34" i="1"/>
  <c r="M34" i="1"/>
  <c r="C35" i="1"/>
  <c r="D35" i="1"/>
  <c r="F35" i="1"/>
  <c r="K35" i="1"/>
  <c r="L35" i="1"/>
  <c r="C36" i="1"/>
  <c r="G36" i="1"/>
  <c r="H36" i="1"/>
  <c r="I36" i="1"/>
  <c r="K36" i="1"/>
  <c r="L36" i="1"/>
  <c r="M36" i="1"/>
  <c r="C37" i="1"/>
  <c r="D37" i="1"/>
  <c r="E37" i="1"/>
  <c r="F37" i="1"/>
  <c r="G37" i="1"/>
  <c r="I37" i="1"/>
  <c r="E38" i="1"/>
  <c r="K38" i="1"/>
  <c r="M38" i="1"/>
  <c r="N38" i="1"/>
  <c r="E39" i="1"/>
  <c r="H39" i="1"/>
  <c r="J39" i="1"/>
  <c r="K39" i="1"/>
  <c r="N39" i="1"/>
  <c r="C40" i="1"/>
  <c r="I40" i="1"/>
  <c r="L40" i="1"/>
  <c r="F10" i="1"/>
  <c r="H10" i="1"/>
  <c r="I10" i="1"/>
  <c r="J10" i="1"/>
  <c r="L10" i="1"/>
  <c r="M10" i="1"/>
  <c r="N10" i="1"/>
  <c r="C10" i="1"/>
  <c r="AB11" i="17" l="1"/>
  <c r="AB26" i="17"/>
  <c r="AE26" i="17" s="1"/>
  <c r="BY27" i="18" s="1"/>
  <c r="BY61" i="18" s="1"/>
  <c r="BX61" i="18"/>
  <c r="BR61" i="18"/>
  <c r="BS98" i="18"/>
  <c r="AB41" i="17"/>
  <c r="AE41" i="17" s="1"/>
  <c r="CN27" i="18" s="1"/>
  <c r="BT61" i="18"/>
  <c r="BV61" i="18"/>
  <c r="BP98" i="18"/>
  <c r="AB43" i="17"/>
  <c r="AB28" i="17"/>
  <c r="AE28" i="17" s="1"/>
  <c r="CA27" i="18" s="1"/>
  <c r="AB31" i="17"/>
  <c r="AB29" i="17"/>
  <c r="AB42" i="17"/>
  <c r="AE42" i="17" s="1"/>
  <c r="CO27" i="18" s="1"/>
  <c r="AB16" i="17"/>
  <c r="AB15" i="17"/>
  <c r="AB27" i="17"/>
  <c r="AB30" i="17"/>
  <c r="AB14" i="17"/>
  <c r="AE14" i="17" s="1"/>
  <c r="BM27" i="18" s="1"/>
  <c r="G9" i="15"/>
  <c r="CO61" i="18" l="1"/>
  <c r="BR98" i="18"/>
  <c r="BT98" i="18"/>
  <c r="BY98" i="18"/>
  <c r="BM61" i="18"/>
  <c r="CA61" i="18"/>
  <c r="BV98" i="18"/>
  <c r="CN61" i="18"/>
  <c r="BX98" i="18"/>
  <c r="BB31" i="18"/>
  <c r="AX42" i="18"/>
  <c r="BB39" i="18"/>
  <c r="BB32" i="18"/>
  <c r="BB33" i="18"/>
  <c r="BB34" i="18"/>
  <c r="BB35" i="18"/>
  <c r="BB36" i="18"/>
  <c r="BB37" i="18"/>
  <c r="BB38" i="18"/>
  <c r="BB40" i="18"/>
  <c r="BB41" i="18"/>
  <c r="BB42" i="18"/>
  <c r="F10" i="15"/>
  <c r="H10" i="15"/>
  <c r="R10" i="15" s="1"/>
  <c r="G10" i="15"/>
  <c r="S10" i="15" s="1"/>
  <c r="F13" i="15"/>
  <c r="H13" i="15"/>
  <c r="R13" i="15" s="1"/>
  <c r="G13" i="15"/>
  <c r="S13" i="15" s="1"/>
  <c r="F15" i="15"/>
  <c r="H15" i="15"/>
  <c r="R15" i="15" s="1"/>
  <c r="G15" i="15"/>
  <c r="S15" i="15" s="1"/>
  <c r="F16" i="15"/>
  <c r="H16" i="15"/>
  <c r="R16" i="15" s="1"/>
  <c r="G16" i="15"/>
  <c r="S16" i="15" s="1"/>
  <c r="F17" i="15"/>
  <c r="H17" i="15"/>
  <c r="R17" i="15" s="1"/>
  <c r="G17" i="15"/>
  <c r="S17" i="15" s="1"/>
  <c r="AX23" i="18"/>
  <c r="F20" i="15"/>
  <c r="H20" i="15"/>
  <c r="R20" i="15" s="1"/>
  <c r="G20" i="15"/>
  <c r="S20" i="15" s="1"/>
  <c r="F19" i="15"/>
  <c r="H19" i="15"/>
  <c r="R19" i="15" s="1"/>
  <c r="G19" i="15"/>
  <c r="S19" i="15" s="1"/>
  <c r="F18" i="15"/>
  <c r="H18" i="15"/>
  <c r="R18" i="15" s="1"/>
  <c r="G18" i="15"/>
  <c r="S18" i="15" s="1"/>
  <c r="F14" i="15"/>
  <c r="H14" i="15"/>
  <c r="G14" i="15"/>
  <c r="S14" i="15" s="1"/>
  <c r="F12" i="15"/>
  <c r="H12" i="15"/>
  <c r="R12" i="15" s="1"/>
  <c r="G12" i="15"/>
  <c r="S12" i="15" s="1"/>
  <c r="F11" i="15"/>
  <c r="H11" i="15"/>
  <c r="R11" i="15" s="1"/>
  <c r="G11" i="15"/>
  <c r="S11" i="15" s="1"/>
  <c r="E39" i="15"/>
  <c r="J9" i="15" s="1"/>
  <c r="K9" i="15" s="1"/>
  <c r="F9" i="15"/>
  <c r="H9" i="15"/>
  <c r="R9" i="15" s="1"/>
  <c r="S9" i="15"/>
  <c r="AF41" i="17"/>
  <c r="AF37" i="17"/>
  <c r="AF36" i="17"/>
  <c r="AF34" i="17"/>
  <c r="AF31" i="17"/>
  <c r="AF25" i="17"/>
  <c r="AF20" i="17"/>
  <c r="AF13" i="17"/>
  <c r="AF12" i="17"/>
  <c r="AF9" i="17"/>
  <c r="AE18" i="17"/>
  <c r="BQ27" i="18" s="1"/>
  <c r="AE22" i="17"/>
  <c r="BU27" i="18" s="1"/>
  <c r="AB12" i="17"/>
  <c r="AC12" i="17" s="1"/>
  <c r="I27" i="18" s="1"/>
  <c r="I61" i="18" s="1"/>
  <c r="I98" i="18" s="1"/>
  <c r="AD16" i="17"/>
  <c r="AD24" i="17"/>
  <c r="AC28" i="17"/>
  <c r="Y27" i="18" s="1"/>
  <c r="Y61" i="18" s="1"/>
  <c r="Y98" i="18" s="1"/>
  <c r="AB32" i="17"/>
  <c r="AC32" i="17" s="1"/>
  <c r="AC27" i="18" s="1"/>
  <c r="AC61" i="18" s="1"/>
  <c r="AC98" i="18" s="1"/>
  <c r="AB36" i="17"/>
  <c r="AC36" i="17" s="1"/>
  <c r="AG27" i="18" s="1"/>
  <c r="AG61" i="18" s="1"/>
  <c r="AG98" i="18" s="1"/>
  <c r="AB40" i="17"/>
  <c r="AC40" i="17" s="1"/>
  <c r="AK27" i="18" s="1"/>
  <c r="AK61" i="18" s="1"/>
  <c r="AK98" i="18" s="1"/>
  <c r="AE43" i="17"/>
  <c r="CP27" i="18" s="1"/>
  <c r="AC41" i="17"/>
  <c r="AL27" i="18" s="1"/>
  <c r="AL61" i="18" s="1"/>
  <c r="AL98" i="18" s="1"/>
  <c r="AB39" i="17"/>
  <c r="AB38" i="17"/>
  <c r="AE38" i="17" s="1"/>
  <c r="CK27" i="18" s="1"/>
  <c r="AB37" i="17"/>
  <c r="AB35" i="17"/>
  <c r="AE35" i="17" s="1"/>
  <c r="CH27" i="18" s="1"/>
  <c r="AB34" i="17"/>
  <c r="AE34" i="17" s="1"/>
  <c r="CG27" i="18" s="1"/>
  <c r="AB33" i="17"/>
  <c r="AC33" i="17" s="1"/>
  <c r="AD27" i="18" s="1"/>
  <c r="AD61" i="18" s="1"/>
  <c r="AD98" i="18" s="1"/>
  <c r="AC31" i="17"/>
  <c r="AB27" i="18" s="1"/>
  <c r="AB61" i="18" s="1"/>
  <c r="AB98" i="18" s="1"/>
  <c r="AC29" i="17"/>
  <c r="Z27" i="18" s="1"/>
  <c r="Z61" i="18" s="1"/>
  <c r="Z98" i="18" s="1"/>
  <c r="AC27" i="17"/>
  <c r="X27" i="18" s="1"/>
  <c r="X61" i="18" s="1"/>
  <c r="X98" i="18" s="1"/>
  <c r="AD22" i="17"/>
  <c r="AB13" i="17"/>
  <c r="AE13" i="17" s="1"/>
  <c r="BL27" i="18" s="1"/>
  <c r="AC11" i="17"/>
  <c r="H27" i="18" s="1"/>
  <c r="H61" i="18" s="1"/>
  <c r="H98" i="18" s="1"/>
  <c r="AD21" i="17"/>
  <c r="AB10" i="17"/>
  <c r="AE10" i="17" s="1"/>
  <c r="BI27" i="18" s="1"/>
  <c r="AB9" i="17"/>
  <c r="AE9" i="17" s="1"/>
  <c r="BH27" i="18" s="1"/>
  <c r="F41" i="1"/>
  <c r="D41" i="1"/>
  <c r="E41" i="1"/>
  <c r="G41" i="1"/>
  <c r="H41" i="1"/>
  <c r="I41" i="1"/>
  <c r="J41" i="1"/>
  <c r="K41" i="1"/>
  <c r="L41" i="1"/>
  <c r="M41" i="1"/>
  <c r="N41" i="1"/>
  <c r="D38" i="2"/>
  <c r="E38" i="2"/>
  <c r="F38" i="2"/>
  <c r="G38" i="2"/>
  <c r="H38" i="2"/>
  <c r="I38" i="2"/>
  <c r="J38" i="2"/>
  <c r="K38" i="2"/>
  <c r="L38" i="2"/>
  <c r="M38" i="2"/>
  <c r="N38" i="2"/>
  <c r="E37" i="3"/>
  <c r="F37" i="3"/>
  <c r="G37" i="3"/>
  <c r="H37" i="3"/>
  <c r="I37" i="3"/>
  <c r="J37" i="3"/>
  <c r="K37" i="3"/>
  <c r="L37" i="3"/>
  <c r="M37" i="3"/>
  <c r="N37" i="3"/>
  <c r="D37" i="4"/>
  <c r="E37" i="4"/>
  <c r="F37" i="4"/>
  <c r="G37" i="4"/>
  <c r="H37" i="4"/>
  <c r="I37" i="4"/>
  <c r="J37" i="4"/>
  <c r="K37" i="4"/>
  <c r="L37" i="4"/>
  <c r="M37" i="4"/>
  <c r="N37" i="4"/>
  <c r="E37" i="6"/>
  <c r="H37" i="6"/>
  <c r="M37" i="6"/>
  <c r="N37" i="6"/>
  <c r="D37" i="7"/>
  <c r="E37" i="7"/>
  <c r="H37" i="7"/>
  <c r="I37" i="7"/>
  <c r="J37" i="7"/>
  <c r="K37" i="7"/>
  <c r="L37" i="7"/>
  <c r="M37" i="7"/>
  <c r="N37" i="7"/>
  <c r="E36" i="8"/>
  <c r="G36" i="8"/>
  <c r="J36" i="8"/>
  <c r="K36" i="8"/>
  <c r="M36" i="8"/>
  <c r="N36" i="8"/>
  <c r="D36" i="9"/>
  <c r="E36" i="9"/>
  <c r="F36" i="9"/>
  <c r="G36" i="9"/>
  <c r="H36" i="9"/>
  <c r="I36" i="9"/>
  <c r="J36" i="9"/>
  <c r="K36" i="9"/>
  <c r="L36" i="9"/>
  <c r="M36" i="9"/>
  <c r="N36" i="9"/>
  <c r="D36" i="10"/>
  <c r="K36" i="10"/>
  <c r="L36" i="10"/>
  <c r="M36" i="10"/>
  <c r="N36" i="10"/>
  <c r="D36" i="11"/>
  <c r="E36" i="11"/>
  <c r="F36" i="11"/>
  <c r="G36" i="11"/>
  <c r="H36" i="11"/>
  <c r="I36" i="11"/>
  <c r="J36" i="11"/>
  <c r="K36" i="11"/>
  <c r="M36" i="11"/>
  <c r="N36" i="11"/>
  <c r="C36" i="11"/>
  <c r="C36" i="10"/>
  <c r="C36" i="9"/>
  <c r="C36" i="8"/>
  <c r="C37" i="7"/>
  <c r="C37" i="4"/>
  <c r="C38" i="2"/>
  <c r="C41" i="1"/>
  <c r="C4" i="17"/>
  <c r="E51" i="16"/>
  <c r="J13" i="16" s="1"/>
  <c r="E41" i="16"/>
  <c r="J11" i="16" s="1"/>
  <c r="E31" i="16"/>
  <c r="J9" i="16" s="1"/>
  <c r="J6" i="13"/>
  <c r="E9" i="16" s="1"/>
  <c r="H51" i="16"/>
  <c r="J19" i="16" s="1"/>
  <c r="J16" i="13"/>
  <c r="E19" i="16" s="1"/>
  <c r="H46" i="16"/>
  <c r="J18" i="16" s="1"/>
  <c r="E46" i="16"/>
  <c r="J12" i="16" s="1"/>
  <c r="J9" i="13"/>
  <c r="E12" i="16" s="1"/>
  <c r="H41" i="16"/>
  <c r="J17" i="16" s="1"/>
  <c r="J14" i="13"/>
  <c r="E17" i="16" s="1"/>
  <c r="H36" i="16"/>
  <c r="J16" i="16" s="1"/>
  <c r="J13" i="13"/>
  <c r="E36" i="16"/>
  <c r="J10" i="16" s="1"/>
  <c r="H31" i="16"/>
  <c r="J15" i="16" s="1"/>
  <c r="J12" i="13"/>
  <c r="E15" i="16" s="1"/>
  <c r="H26" i="16"/>
  <c r="J14" i="16" s="1"/>
  <c r="E26" i="16"/>
  <c r="J8" i="16" s="1"/>
  <c r="J5" i="13"/>
  <c r="E9" i="15" s="1"/>
  <c r="H9" i="16"/>
  <c r="H10" i="16"/>
  <c r="H11" i="16"/>
  <c r="H12" i="16"/>
  <c r="H13" i="16"/>
  <c r="H14" i="16"/>
  <c r="H15" i="16"/>
  <c r="H16" i="16"/>
  <c r="H17" i="16"/>
  <c r="H18" i="16"/>
  <c r="H19" i="16"/>
  <c r="H8" i="16"/>
  <c r="G9" i="16"/>
  <c r="G10" i="16"/>
  <c r="G11" i="16"/>
  <c r="G12" i="16"/>
  <c r="G13" i="16"/>
  <c r="G14" i="16"/>
  <c r="G15" i="16"/>
  <c r="G16" i="16"/>
  <c r="G17" i="16"/>
  <c r="G18" i="16"/>
  <c r="G19" i="16"/>
  <c r="G8" i="16"/>
  <c r="F9" i="16"/>
  <c r="F10" i="16"/>
  <c r="F11" i="16"/>
  <c r="F12" i="16"/>
  <c r="F13" i="16"/>
  <c r="F14" i="16"/>
  <c r="F15" i="16"/>
  <c r="F16" i="16"/>
  <c r="F17" i="16"/>
  <c r="F18" i="16"/>
  <c r="F19" i="16"/>
  <c r="F8" i="16"/>
  <c r="J7" i="13"/>
  <c r="E10" i="16" s="1"/>
  <c r="J8" i="13"/>
  <c r="E11" i="16" s="1"/>
  <c r="J10" i="13"/>
  <c r="E14" i="15" s="1"/>
  <c r="J11" i="13"/>
  <c r="E14" i="16" s="1"/>
  <c r="J15" i="13"/>
  <c r="E19" i="15" s="1"/>
  <c r="Z59" i="15"/>
  <c r="O19" i="15" s="1"/>
  <c r="Z49" i="15"/>
  <c r="O17" i="15" s="1"/>
  <c r="Z39" i="15"/>
  <c r="O15" i="15" s="1"/>
  <c r="P15" i="15" s="1"/>
  <c r="Z64" i="15"/>
  <c r="O20" i="15" s="1"/>
  <c r="W64" i="15"/>
  <c r="O14" i="15" s="1"/>
  <c r="Z54" i="15"/>
  <c r="O18" i="15" s="1"/>
  <c r="Z44" i="15"/>
  <c r="O16" i="15" s="1"/>
  <c r="W59" i="15"/>
  <c r="O13" i="15" s="1"/>
  <c r="W54" i="15"/>
  <c r="O12" i="15" s="1"/>
  <c r="W49" i="15"/>
  <c r="O11" i="15" s="1"/>
  <c r="W44" i="15"/>
  <c r="O10" i="15" s="1"/>
  <c r="W39" i="15"/>
  <c r="O9" i="15" s="1"/>
  <c r="C38" i="9"/>
  <c r="D38" i="9"/>
  <c r="E38" i="9"/>
  <c r="F38" i="9"/>
  <c r="G38" i="9"/>
  <c r="H38" i="9"/>
  <c r="I38" i="9"/>
  <c r="J38" i="9"/>
  <c r="K38" i="9"/>
  <c r="L38" i="9"/>
  <c r="M38" i="9"/>
  <c r="N38" i="9"/>
  <c r="C39" i="4"/>
  <c r="D39" i="4"/>
  <c r="E39" i="4"/>
  <c r="F39" i="4"/>
  <c r="G39" i="4"/>
  <c r="H39" i="4"/>
  <c r="I39" i="4"/>
  <c r="J39" i="4"/>
  <c r="K39" i="4"/>
  <c r="L39" i="4"/>
  <c r="M39" i="4"/>
  <c r="N39" i="4"/>
  <c r="C40" i="2"/>
  <c r="D40" i="2"/>
  <c r="E40" i="2"/>
  <c r="F40" i="2"/>
  <c r="G40" i="2"/>
  <c r="H40" i="2"/>
  <c r="I40" i="2"/>
  <c r="J40" i="2"/>
  <c r="K40" i="2"/>
  <c r="L40" i="2"/>
  <c r="M40" i="2"/>
  <c r="N40" i="2"/>
  <c r="N39" i="11"/>
  <c r="M39" i="11"/>
  <c r="L39" i="11"/>
  <c r="K39" i="11"/>
  <c r="J39" i="11"/>
  <c r="I39" i="11"/>
  <c r="H39" i="11"/>
  <c r="G39" i="11"/>
  <c r="F39" i="11"/>
  <c r="E39" i="11"/>
  <c r="D39" i="11"/>
  <c r="C39" i="11"/>
  <c r="N38" i="11"/>
  <c r="M38" i="11"/>
  <c r="L38" i="11"/>
  <c r="C38" i="11"/>
  <c r="D38" i="11"/>
  <c r="E38" i="11"/>
  <c r="F38" i="11"/>
  <c r="G38" i="11"/>
  <c r="H38" i="11"/>
  <c r="I38" i="11"/>
  <c r="J38" i="11"/>
  <c r="K38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L36" i="11"/>
  <c r="N39" i="10"/>
  <c r="M39" i="10"/>
  <c r="L39" i="10"/>
  <c r="K39" i="10"/>
  <c r="J39" i="10"/>
  <c r="I39" i="10"/>
  <c r="H39" i="10"/>
  <c r="G39" i="10"/>
  <c r="F39" i="10"/>
  <c r="E39" i="10"/>
  <c r="D39" i="10"/>
  <c r="C39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J36" i="10"/>
  <c r="I36" i="10"/>
  <c r="H36" i="10"/>
  <c r="G36" i="10"/>
  <c r="F36" i="10"/>
  <c r="E36" i="10"/>
  <c r="N39" i="9"/>
  <c r="M39" i="9"/>
  <c r="L39" i="9"/>
  <c r="K39" i="9"/>
  <c r="J39" i="9"/>
  <c r="I39" i="9"/>
  <c r="H39" i="9"/>
  <c r="G39" i="9"/>
  <c r="F39" i="9"/>
  <c r="E39" i="9"/>
  <c r="D39" i="9"/>
  <c r="C39" i="9"/>
  <c r="N37" i="9"/>
  <c r="M37" i="9"/>
  <c r="L37" i="9"/>
  <c r="K37" i="9"/>
  <c r="J37" i="9"/>
  <c r="I37" i="9"/>
  <c r="H37" i="9"/>
  <c r="G37" i="9"/>
  <c r="F37" i="9"/>
  <c r="E37" i="9"/>
  <c r="D37" i="9"/>
  <c r="C37" i="9"/>
  <c r="N39" i="8"/>
  <c r="M39" i="8"/>
  <c r="L39" i="8"/>
  <c r="K39" i="8"/>
  <c r="J39" i="8"/>
  <c r="I39" i="8"/>
  <c r="H39" i="8"/>
  <c r="G39" i="8"/>
  <c r="F39" i="8"/>
  <c r="E39" i="8"/>
  <c r="D39" i="8"/>
  <c r="C39" i="8"/>
  <c r="N38" i="8"/>
  <c r="M38" i="8"/>
  <c r="L38" i="8"/>
  <c r="K38" i="8"/>
  <c r="J38" i="8"/>
  <c r="I38" i="8"/>
  <c r="H38" i="8"/>
  <c r="G38" i="8"/>
  <c r="F38" i="8"/>
  <c r="E38" i="8"/>
  <c r="D38" i="8"/>
  <c r="C38" i="8"/>
  <c r="N37" i="8"/>
  <c r="M37" i="8"/>
  <c r="L37" i="8"/>
  <c r="K37" i="8"/>
  <c r="J37" i="8"/>
  <c r="I37" i="8"/>
  <c r="H37" i="8"/>
  <c r="G37" i="8"/>
  <c r="F37" i="8"/>
  <c r="E37" i="8"/>
  <c r="D37" i="8"/>
  <c r="C37" i="8"/>
  <c r="L36" i="8"/>
  <c r="I36" i="8"/>
  <c r="H36" i="8"/>
  <c r="F36" i="8"/>
  <c r="D36" i="8"/>
  <c r="N40" i="7"/>
  <c r="M40" i="7"/>
  <c r="L40" i="7"/>
  <c r="K40" i="7"/>
  <c r="J40" i="7"/>
  <c r="I40" i="7"/>
  <c r="H40" i="7"/>
  <c r="G40" i="7"/>
  <c r="F40" i="7"/>
  <c r="E40" i="7"/>
  <c r="D40" i="7"/>
  <c r="C40" i="7"/>
  <c r="N39" i="7"/>
  <c r="M39" i="7"/>
  <c r="L39" i="7"/>
  <c r="K39" i="7"/>
  <c r="J39" i="7"/>
  <c r="I39" i="7"/>
  <c r="H39" i="7"/>
  <c r="G39" i="7"/>
  <c r="C39" i="7"/>
  <c r="D39" i="7"/>
  <c r="E39" i="7"/>
  <c r="F39" i="7"/>
  <c r="N38" i="7"/>
  <c r="M38" i="7"/>
  <c r="L38" i="7"/>
  <c r="K38" i="7"/>
  <c r="J38" i="7"/>
  <c r="I38" i="7"/>
  <c r="H38" i="7"/>
  <c r="G38" i="7"/>
  <c r="F38" i="7"/>
  <c r="E38" i="7"/>
  <c r="D38" i="7"/>
  <c r="C38" i="7"/>
  <c r="G37" i="7"/>
  <c r="F37" i="7"/>
  <c r="N40" i="6"/>
  <c r="M40" i="6"/>
  <c r="L40" i="6"/>
  <c r="K40" i="6"/>
  <c r="J40" i="6"/>
  <c r="I40" i="6"/>
  <c r="H40" i="6"/>
  <c r="G40" i="6"/>
  <c r="F40" i="6"/>
  <c r="E40" i="6"/>
  <c r="D40" i="6"/>
  <c r="C40" i="6"/>
  <c r="N39" i="6"/>
  <c r="M39" i="6"/>
  <c r="L39" i="6"/>
  <c r="K39" i="6"/>
  <c r="J39" i="6"/>
  <c r="I39" i="6"/>
  <c r="H39" i="6"/>
  <c r="G39" i="6"/>
  <c r="F39" i="6"/>
  <c r="E39" i="6"/>
  <c r="D39" i="6"/>
  <c r="C39" i="6"/>
  <c r="N38" i="6"/>
  <c r="M38" i="6"/>
  <c r="L38" i="6"/>
  <c r="K38" i="6"/>
  <c r="J38" i="6"/>
  <c r="I38" i="6"/>
  <c r="H38" i="6"/>
  <c r="G38" i="6"/>
  <c r="F38" i="6"/>
  <c r="E38" i="6"/>
  <c r="D38" i="6"/>
  <c r="C38" i="6"/>
  <c r="K37" i="6"/>
  <c r="J37" i="6"/>
  <c r="I37" i="6"/>
  <c r="G37" i="6"/>
  <c r="F37" i="6"/>
  <c r="D37" i="6"/>
  <c r="C37" i="6"/>
  <c r="N40" i="4"/>
  <c r="M40" i="4"/>
  <c r="L40" i="4"/>
  <c r="K40" i="4"/>
  <c r="J40" i="4"/>
  <c r="I40" i="4"/>
  <c r="H40" i="4"/>
  <c r="G40" i="4"/>
  <c r="F40" i="4"/>
  <c r="E40" i="4"/>
  <c r="D40" i="4"/>
  <c r="C40" i="4"/>
  <c r="N38" i="4"/>
  <c r="M38" i="4"/>
  <c r="L38" i="4"/>
  <c r="K38" i="4"/>
  <c r="J38" i="4"/>
  <c r="I38" i="4"/>
  <c r="H38" i="4"/>
  <c r="G38" i="4"/>
  <c r="F38" i="4"/>
  <c r="E38" i="4"/>
  <c r="D38" i="4"/>
  <c r="C38" i="4"/>
  <c r="N40" i="3"/>
  <c r="M40" i="3"/>
  <c r="L40" i="3"/>
  <c r="K40" i="3"/>
  <c r="J40" i="3"/>
  <c r="I40" i="3"/>
  <c r="H40" i="3"/>
  <c r="G40" i="3"/>
  <c r="F40" i="3"/>
  <c r="E40" i="3"/>
  <c r="D40" i="3"/>
  <c r="C40" i="3"/>
  <c r="N39" i="3"/>
  <c r="M39" i="3"/>
  <c r="L39" i="3"/>
  <c r="K39" i="3"/>
  <c r="J39" i="3"/>
  <c r="I39" i="3"/>
  <c r="H39" i="3"/>
  <c r="G39" i="3"/>
  <c r="F39" i="3"/>
  <c r="E39" i="3"/>
  <c r="D39" i="3"/>
  <c r="C39" i="3"/>
  <c r="N38" i="3"/>
  <c r="M38" i="3"/>
  <c r="L38" i="3"/>
  <c r="K38" i="3"/>
  <c r="J38" i="3"/>
  <c r="I38" i="3"/>
  <c r="H38" i="3"/>
  <c r="G38" i="3"/>
  <c r="F38" i="3"/>
  <c r="E38" i="3"/>
  <c r="D38" i="3"/>
  <c r="C38" i="3"/>
  <c r="D37" i="3"/>
  <c r="C37" i="3"/>
  <c r="K39" i="2"/>
  <c r="K41" i="2"/>
  <c r="E39" i="2"/>
  <c r="N41" i="2"/>
  <c r="M41" i="2"/>
  <c r="L41" i="2"/>
  <c r="J41" i="2"/>
  <c r="I41" i="2"/>
  <c r="H41" i="2"/>
  <c r="G41" i="2"/>
  <c r="F41" i="2"/>
  <c r="E41" i="2"/>
  <c r="D41" i="2"/>
  <c r="C41" i="2"/>
  <c r="N39" i="2"/>
  <c r="M39" i="2"/>
  <c r="L39" i="2"/>
  <c r="J39" i="2"/>
  <c r="I39" i="2"/>
  <c r="H39" i="2"/>
  <c r="G39" i="2"/>
  <c r="F39" i="2"/>
  <c r="D39" i="2"/>
  <c r="C39" i="2"/>
  <c r="D42" i="1"/>
  <c r="E42" i="1"/>
  <c r="F42" i="1"/>
  <c r="G42" i="1"/>
  <c r="H42" i="1"/>
  <c r="I42" i="1"/>
  <c r="J42" i="1"/>
  <c r="K42" i="1"/>
  <c r="L42" i="1"/>
  <c r="M42" i="1"/>
  <c r="N42" i="1"/>
  <c r="D43" i="1"/>
  <c r="E43" i="1"/>
  <c r="C43" i="1"/>
  <c r="F43" i="1"/>
  <c r="G43" i="1"/>
  <c r="H43" i="1"/>
  <c r="I43" i="1"/>
  <c r="J43" i="1"/>
  <c r="K43" i="1"/>
  <c r="L43" i="1"/>
  <c r="M43" i="1"/>
  <c r="N43" i="1"/>
  <c r="D44" i="1"/>
  <c r="E44" i="1"/>
  <c r="F44" i="1"/>
  <c r="G44" i="1"/>
  <c r="H44" i="1"/>
  <c r="I44" i="1"/>
  <c r="J44" i="1"/>
  <c r="K44" i="1"/>
  <c r="L44" i="1"/>
  <c r="M44" i="1"/>
  <c r="N44" i="1"/>
  <c r="C44" i="1"/>
  <c r="C42" i="1"/>
  <c r="E20" i="15" l="1"/>
  <c r="P20" i="15"/>
  <c r="BL61" i="18"/>
  <c r="CP61" i="18"/>
  <c r="BU61" i="18"/>
  <c r="BM98" i="18"/>
  <c r="CH61" i="18"/>
  <c r="CK61" i="18"/>
  <c r="BQ61" i="18"/>
  <c r="CN98" i="18"/>
  <c r="BI61" i="18"/>
  <c r="E11" i="15"/>
  <c r="J47" i="15" s="1"/>
  <c r="P19" i="15"/>
  <c r="BH61" i="18"/>
  <c r="AD35" i="17"/>
  <c r="CG61" i="18"/>
  <c r="CA98" i="18"/>
  <c r="CO98" i="18"/>
  <c r="E15" i="15"/>
  <c r="AC15" i="17"/>
  <c r="L27" i="18" s="1"/>
  <c r="L61" i="18" s="1"/>
  <c r="L98" i="18" s="1"/>
  <c r="AE15" i="17"/>
  <c r="BN27" i="18" s="1"/>
  <c r="AD23" i="17"/>
  <c r="AC20" i="17"/>
  <c r="Q27" i="18" s="1"/>
  <c r="Q61" i="18" s="1"/>
  <c r="Q98" i="18" s="1"/>
  <c r="E16" i="15"/>
  <c r="M42" i="15" s="1"/>
  <c r="AD8" i="17"/>
  <c r="AC8" i="17"/>
  <c r="E27" i="18" s="1"/>
  <c r="AC25" i="17"/>
  <c r="V27" i="18" s="1"/>
  <c r="V61" i="18" s="1"/>
  <c r="V98" i="18" s="1"/>
  <c r="E13" i="15"/>
  <c r="D57" i="15" s="1"/>
  <c r="E59" i="15" s="1"/>
  <c r="J13" i="15" s="1"/>
  <c r="K13" i="15" s="1"/>
  <c r="P18" i="15"/>
  <c r="P17" i="15"/>
  <c r="AD12" i="17"/>
  <c r="AE12" i="17"/>
  <c r="BK27" i="18" s="1"/>
  <c r="K11" i="16"/>
  <c r="L11" i="16" s="1"/>
  <c r="K12" i="16"/>
  <c r="L12" i="16" s="1"/>
  <c r="K9" i="16"/>
  <c r="L9" i="16" s="1"/>
  <c r="G57" i="15"/>
  <c r="H59" i="15" s="1"/>
  <c r="J19" i="15" s="1"/>
  <c r="K19" i="15" s="1"/>
  <c r="M57" i="15"/>
  <c r="G62" i="15"/>
  <c r="H64" i="15" s="1"/>
  <c r="J20" i="15" s="1"/>
  <c r="K20" i="15" s="1"/>
  <c r="M62" i="15"/>
  <c r="AC9" i="17"/>
  <c r="F27" i="18" s="1"/>
  <c r="F61" i="18" s="1"/>
  <c r="F98" i="18" s="1"/>
  <c r="P16" i="15"/>
  <c r="E13" i="16"/>
  <c r="K13" i="16" s="1"/>
  <c r="L13" i="16" s="1"/>
  <c r="E8" i="16"/>
  <c r="K8" i="16" s="1"/>
  <c r="L8" i="16" s="1"/>
  <c r="K19" i="16"/>
  <c r="L19" i="16" s="1"/>
  <c r="G37" i="15"/>
  <c r="H39" i="15" s="1"/>
  <c r="J15" i="15" s="1"/>
  <c r="M37" i="15"/>
  <c r="P12" i="15"/>
  <c r="D62" i="15"/>
  <c r="E64" i="15" s="1"/>
  <c r="J14" i="15" s="1"/>
  <c r="K14" i="15" s="1"/>
  <c r="J62" i="15"/>
  <c r="D37" i="15"/>
  <c r="J37" i="15"/>
  <c r="P13" i="15"/>
  <c r="K14" i="16"/>
  <c r="L14" i="16" s="1"/>
  <c r="P10" i="15"/>
  <c r="P11" i="15"/>
  <c r="E18" i="16"/>
  <c r="K18" i="16" s="1"/>
  <c r="L18" i="16" s="1"/>
  <c r="E10" i="15"/>
  <c r="K17" i="16"/>
  <c r="L17" i="16" s="1"/>
  <c r="E12" i="15"/>
  <c r="K15" i="16"/>
  <c r="L15" i="16" s="1"/>
  <c r="P9" i="15"/>
  <c r="AD10" i="17"/>
  <c r="AD40" i="17"/>
  <c r="AE8" i="17"/>
  <c r="BG27" i="18" s="1"/>
  <c r="AD9" i="17"/>
  <c r="AC10" i="17"/>
  <c r="G27" i="18" s="1"/>
  <c r="G61" i="18" s="1"/>
  <c r="G98" i="18" s="1"/>
  <c r="AD38" i="17"/>
  <c r="AC38" i="17"/>
  <c r="AI27" i="18" s="1"/>
  <c r="AI61" i="18" s="1"/>
  <c r="AI98" i="18" s="1"/>
  <c r="AE40" i="17"/>
  <c r="CM27" i="18" s="1"/>
  <c r="AE36" i="17"/>
  <c r="CI27" i="18" s="1"/>
  <c r="AD31" i="17"/>
  <c r="AE31" i="17"/>
  <c r="CD27" i="18" s="1"/>
  <c r="O38" i="10"/>
  <c r="D13" i="14" s="1"/>
  <c r="AC35" i="17"/>
  <c r="AF27" i="18" s="1"/>
  <c r="AF61" i="18" s="1"/>
  <c r="AF98" i="18" s="1"/>
  <c r="AD29" i="17"/>
  <c r="O38" i="9"/>
  <c r="D12" i="14" s="1"/>
  <c r="O38" i="8"/>
  <c r="D11" i="14" s="1"/>
  <c r="AD28" i="17"/>
  <c r="AD27" i="17"/>
  <c r="AD26" i="17"/>
  <c r="AC26" i="17"/>
  <c r="W27" i="18" s="1"/>
  <c r="W61" i="18" s="1"/>
  <c r="W98" i="18" s="1"/>
  <c r="O39" i="7"/>
  <c r="D10" i="14" s="1"/>
  <c r="AD11" i="17"/>
  <c r="AD43" i="17"/>
  <c r="AE33" i="17"/>
  <c r="CF27" i="18" s="1"/>
  <c r="AD42" i="17"/>
  <c r="AC43" i="17"/>
  <c r="AN27" i="18" s="1"/>
  <c r="AN61" i="18" s="1"/>
  <c r="AN98" i="18" s="1"/>
  <c r="AC42" i="17"/>
  <c r="AM27" i="18" s="1"/>
  <c r="AM61" i="18" s="1"/>
  <c r="AM98" i="18" s="1"/>
  <c r="AE32" i="17"/>
  <c r="CE27" i="18" s="1"/>
  <c r="AC24" i="17"/>
  <c r="U27" i="18" s="1"/>
  <c r="U61" i="18" s="1"/>
  <c r="U98" i="18" s="1"/>
  <c r="O39" i="6"/>
  <c r="AD34" i="17"/>
  <c r="AC23" i="17"/>
  <c r="T27" i="18" s="1"/>
  <c r="T61" i="18" s="1"/>
  <c r="T98" i="18" s="1"/>
  <c r="AD33" i="17"/>
  <c r="AD32" i="17"/>
  <c r="AD41" i="17"/>
  <c r="AD13" i="17"/>
  <c r="AC13" i="17"/>
  <c r="J27" i="18" s="1"/>
  <c r="J61" i="18" s="1"/>
  <c r="J98" i="18" s="1"/>
  <c r="AE11" i="17"/>
  <c r="BJ27" i="18" s="1"/>
  <c r="AD19" i="17"/>
  <c r="AC19" i="17"/>
  <c r="P27" i="18" s="1"/>
  <c r="P61" i="18" s="1"/>
  <c r="P98" i="18" s="1"/>
  <c r="AC18" i="17"/>
  <c r="O27" i="18" s="1"/>
  <c r="O61" i="18" s="1"/>
  <c r="O98" i="18" s="1"/>
  <c r="AD18" i="17"/>
  <c r="O39" i="3"/>
  <c r="D7" i="14" s="1"/>
  <c r="O40" i="2"/>
  <c r="D6" i="14" s="1"/>
  <c r="AC21" i="17"/>
  <c r="R27" i="18" s="1"/>
  <c r="R61" i="18" s="1"/>
  <c r="R98" i="18" s="1"/>
  <c r="AE16" i="17"/>
  <c r="BO27" i="18" s="1"/>
  <c r="AC16" i="17"/>
  <c r="M27" i="18" s="1"/>
  <c r="M61" i="18" s="1"/>
  <c r="M98" i="18" s="1"/>
  <c r="AC14" i="17"/>
  <c r="K27" i="18" s="1"/>
  <c r="K61" i="18" s="1"/>
  <c r="K98" i="18" s="1"/>
  <c r="AC22" i="17"/>
  <c r="S27" i="18" s="1"/>
  <c r="S61" i="18" s="1"/>
  <c r="S98" i="18" s="1"/>
  <c r="AD20" i="17"/>
  <c r="O43" i="1"/>
  <c r="D5" i="14" s="1"/>
  <c r="AD14" i="17"/>
  <c r="AD17" i="17"/>
  <c r="O39" i="4"/>
  <c r="D8" i="14" s="1"/>
  <c r="K10" i="16"/>
  <c r="L10" i="16" s="1"/>
  <c r="AD25" i="17"/>
  <c r="AC37" i="17"/>
  <c r="AH27" i="18" s="1"/>
  <c r="AH61" i="18" s="1"/>
  <c r="AH98" i="18" s="1"/>
  <c r="AD37" i="17"/>
  <c r="AE37" i="17"/>
  <c r="CJ27" i="18" s="1"/>
  <c r="AC17" i="17"/>
  <c r="N27" i="18" s="1"/>
  <c r="N61" i="18" s="1"/>
  <c r="N98" i="18" s="1"/>
  <c r="O38" i="11"/>
  <c r="D14" i="14" s="1"/>
  <c r="E16" i="16"/>
  <c r="K16" i="16" s="1"/>
  <c r="L16" i="16" s="1"/>
  <c r="E17" i="15"/>
  <c r="AE30" i="17"/>
  <c r="CC27" i="18" s="1"/>
  <c r="AC30" i="17"/>
  <c r="AA27" i="18" s="1"/>
  <c r="AA61" i="18" s="1"/>
  <c r="AA98" i="18" s="1"/>
  <c r="AD30" i="17"/>
  <c r="AC39" i="17"/>
  <c r="AJ27" i="18" s="1"/>
  <c r="AJ61" i="18" s="1"/>
  <c r="AJ98" i="18" s="1"/>
  <c r="AD39" i="17"/>
  <c r="AE39" i="17"/>
  <c r="CL27" i="18" s="1"/>
  <c r="R14" i="15"/>
  <c r="P14" i="15"/>
  <c r="K15" i="15"/>
  <c r="E18" i="15"/>
  <c r="AE27" i="17"/>
  <c r="BZ27" i="18" s="1"/>
  <c r="AD15" i="17"/>
  <c r="AC34" i="17"/>
  <c r="AE27" i="18" s="1"/>
  <c r="AE61" i="18" s="1"/>
  <c r="AE98" i="18" s="1"/>
  <c r="AD36" i="17"/>
  <c r="D47" i="15" l="1"/>
  <c r="E49" i="15" s="1"/>
  <c r="J11" i="15" s="1"/>
  <c r="K11" i="15" s="1"/>
  <c r="G42" i="15"/>
  <c r="H44" i="15" s="1"/>
  <c r="J16" i="15" s="1"/>
  <c r="K16" i="15" s="1"/>
  <c r="J57" i="15"/>
  <c r="CC61" i="18"/>
  <c r="CE61" i="18"/>
  <c r="CM61" i="18"/>
  <c r="M12" i="16"/>
  <c r="BS12" i="18"/>
  <c r="BH98" i="18"/>
  <c r="CK98" i="18"/>
  <c r="BZ61" i="18"/>
  <c r="CJ61" i="18"/>
  <c r="M10" i="16"/>
  <c r="BM12" i="18"/>
  <c r="D15" i="14"/>
  <c r="CD61" i="18"/>
  <c r="BG61" i="18"/>
  <c r="M15" i="16"/>
  <c r="CB12" i="18"/>
  <c r="M18" i="16"/>
  <c r="CK12" i="18"/>
  <c r="M19" i="16"/>
  <c r="CN12" i="18"/>
  <c r="M11" i="16"/>
  <c r="BP12" i="18"/>
  <c r="BN61" i="18"/>
  <c r="CG98" i="18"/>
  <c r="BI98" i="18"/>
  <c r="CH98" i="18"/>
  <c r="M14" i="16"/>
  <c r="BY12" i="18"/>
  <c r="E61" i="18"/>
  <c r="E98" i="18" s="1"/>
  <c r="M16" i="16"/>
  <c r="CE12" i="18"/>
  <c r="BJ61" i="18"/>
  <c r="M8" i="16"/>
  <c r="BG12" i="18"/>
  <c r="BK61" i="18"/>
  <c r="BQ98" i="18"/>
  <c r="BU98" i="18"/>
  <c r="BL98" i="18"/>
  <c r="CF61" i="18"/>
  <c r="BO61" i="18"/>
  <c r="CL61" i="18"/>
  <c r="CI61" i="18"/>
  <c r="M17" i="16"/>
  <c r="CH12" i="18"/>
  <c r="M13" i="16"/>
  <c r="BV12" i="18"/>
  <c r="M9" i="16"/>
  <c r="BJ12" i="18"/>
  <c r="CP98" i="18"/>
  <c r="D42" i="15"/>
  <c r="E44" i="15" s="1"/>
  <c r="J10" i="15" s="1"/>
  <c r="K10" i="15" s="1"/>
  <c r="J42" i="15"/>
  <c r="P37" i="15"/>
  <c r="Q39" i="15" s="1"/>
  <c r="L9" i="15" s="1"/>
  <c r="K39" i="15"/>
  <c r="I9" i="15" s="1"/>
  <c r="M9" i="15" s="1"/>
  <c r="Q9" i="15" s="1"/>
  <c r="S42" i="15"/>
  <c r="T44" i="15" s="1"/>
  <c r="L16" i="15" s="1"/>
  <c r="N44" i="15"/>
  <c r="I16" i="15" s="1"/>
  <c r="G47" i="15"/>
  <c r="H49" i="15" s="1"/>
  <c r="J17" i="15" s="1"/>
  <c r="K17" i="15" s="1"/>
  <c r="M47" i="15"/>
  <c r="S62" i="15"/>
  <c r="T64" i="15" s="1"/>
  <c r="L20" i="15" s="1"/>
  <c r="N64" i="15"/>
  <c r="I20" i="15" s="1"/>
  <c r="S37" i="15"/>
  <c r="T39" i="15" s="1"/>
  <c r="L15" i="15" s="1"/>
  <c r="N39" i="15"/>
  <c r="I15" i="15" s="1"/>
  <c r="M15" i="15" s="1"/>
  <c r="Q15" i="15" s="1"/>
  <c r="P47" i="15"/>
  <c r="Q49" i="15" s="1"/>
  <c r="L11" i="15" s="1"/>
  <c r="K49" i="15"/>
  <c r="I11" i="15" s="1"/>
  <c r="M11" i="15" s="1"/>
  <c r="Q11" i="15" s="1"/>
  <c r="S57" i="15"/>
  <c r="T59" i="15" s="1"/>
  <c r="L19" i="15" s="1"/>
  <c r="N59" i="15"/>
  <c r="I19" i="15" s="1"/>
  <c r="G52" i="15"/>
  <c r="H54" i="15" s="1"/>
  <c r="J18" i="15" s="1"/>
  <c r="M52" i="15"/>
  <c r="D52" i="15"/>
  <c r="E54" i="15" s="1"/>
  <c r="J12" i="15" s="1"/>
  <c r="K12" i="15" s="1"/>
  <c r="J52" i="15"/>
  <c r="P62" i="15"/>
  <c r="Q64" i="15" s="1"/>
  <c r="L14" i="15" s="1"/>
  <c r="K64" i="15"/>
  <c r="I14" i="15" s="1"/>
  <c r="M14" i="15" s="1"/>
  <c r="Q14" i="15" s="1"/>
  <c r="P57" i="15"/>
  <c r="Q59" i="15" s="1"/>
  <c r="L13" i="15" s="1"/>
  <c r="K59" i="15"/>
  <c r="I13" i="15" s="1"/>
  <c r="D16" i="14"/>
  <c r="E12" i="14" s="1"/>
  <c r="F12" i="14" s="1"/>
  <c r="G12" i="14" s="1"/>
  <c r="T15" i="15" l="1"/>
  <c r="T9" i="15"/>
  <c r="CD98" i="18"/>
  <c r="BV46" i="18"/>
  <c r="BW12" i="18"/>
  <c r="BV13" i="18"/>
  <c r="BV18" i="18" s="1"/>
  <c r="BV25" i="18" s="1"/>
  <c r="BV28" i="18" s="1"/>
  <c r="BV30" i="18" s="1"/>
  <c r="CI98" i="18"/>
  <c r="BK98" i="18"/>
  <c r="BN98" i="18"/>
  <c r="CJ98" i="18"/>
  <c r="CM98" i="18"/>
  <c r="CB46" i="18"/>
  <c r="CB13" i="18"/>
  <c r="CB18" i="18" s="1"/>
  <c r="CB25" i="18" s="1"/>
  <c r="CB28" i="18" s="1"/>
  <c r="CB30" i="18" s="1"/>
  <c r="CC12" i="18"/>
  <c r="BO98" i="18"/>
  <c r="BG46" i="18"/>
  <c r="BG13" i="18"/>
  <c r="BG18" i="18" s="1"/>
  <c r="BG25" i="18" s="1"/>
  <c r="BG28" i="18" s="1"/>
  <c r="BG30" i="18" s="1"/>
  <c r="BH12" i="18"/>
  <c r="CE46" i="18"/>
  <c r="CF12" i="18"/>
  <c r="CE13" i="18"/>
  <c r="CE18" i="18" s="1"/>
  <c r="CE25" i="18" s="1"/>
  <c r="CE28" i="18" s="1"/>
  <c r="CE30" i="18" s="1"/>
  <c r="BY46" i="18"/>
  <c r="BY13" i="18"/>
  <c r="BY18" i="18" s="1"/>
  <c r="BY25" i="18" s="1"/>
  <c r="BY28" i="18" s="1"/>
  <c r="BY30" i="18" s="1"/>
  <c r="BZ12" i="18"/>
  <c r="BP46" i="18"/>
  <c r="BP13" i="18"/>
  <c r="BP18" i="18" s="1"/>
  <c r="BP25" i="18" s="1"/>
  <c r="BP28" i="18" s="1"/>
  <c r="BP30" i="18" s="1"/>
  <c r="BQ12" i="18"/>
  <c r="CK46" i="18"/>
  <c r="CL12" i="18"/>
  <c r="CK13" i="18"/>
  <c r="CK18" i="18" s="1"/>
  <c r="CK25" i="18" s="1"/>
  <c r="CK28" i="18" s="1"/>
  <c r="CK30" i="18" s="1"/>
  <c r="BJ98" i="18"/>
  <c r="CN46" i="18"/>
  <c r="CO12" i="18"/>
  <c r="CN13" i="18"/>
  <c r="CN18" i="18" s="1"/>
  <c r="CN25" i="18" s="1"/>
  <c r="CN28" i="18" s="1"/>
  <c r="CN30" i="18" s="1"/>
  <c r="BJ46" i="18"/>
  <c r="BK12" i="18"/>
  <c r="BJ13" i="18"/>
  <c r="BJ18" i="18" s="1"/>
  <c r="BJ25" i="18" s="1"/>
  <c r="BJ28" i="18" s="1"/>
  <c r="BJ30" i="18" s="1"/>
  <c r="CH46" i="18"/>
  <c r="CH13" i="18"/>
  <c r="CH18" i="18" s="1"/>
  <c r="CH25" i="18" s="1"/>
  <c r="CH28" i="18" s="1"/>
  <c r="CH30" i="18" s="1"/>
  <c r="CI12" i="18"/>
  <c r="CL98" i="18"/>
  <c r="CF98" i="18"/>
  <c r="BG98" i="18"/>
  <c r="BM46" i="18"/>
  <c r="BM13" i="18"/>
  <c r="BM18" i="18" s="1"/>
  <c r="BM25" i="18" s="1"/>
  <c r="BM28" i="18" s="1"/>
  <c r="BM30" i="18" s="1"/>
  <c r="BN12" i="18"/>
  <c r="BZ98" i="18"/>
  <c r="BS46" i="18"/>
  <c r="BT12" i="18"/>
  <c r="BS13" i="18"/>
  <c r="BS18" i="18" s="1"/>
  <c r="BS25" i="18" s="1"/>
  <c r="BS28" i="18" s="1"/>
  <c r="BS30" i="18" s="1"/>
  <c r="CE98" i="18"/>
  <c r="CC98" i="18"/>
  <c r="N9" i="15"/>
  <c r="U9" i="15" s="1"/>
  <c r="W9" i="15" s="1"/>
  <c r="T11" i="15"/>
  <c r="N14" i="15"/>
  <c r="N11" i="15"/>
  <c r="M19" i="15"/>
  <c r="Q19" i="15" s="1"/>
  <c r="T19" i="15" s="1"/>
  <c r="T14" i="15"/>
  <c r="E11" i="14"/>
  <c r="F11" i="14" s="1"/>
  <c r="G11" i="14" s="1"/>
  <c r="E8" i="14"/>
  <c r="F8" i="14" s="1"/>
  <c r="G8" i="14" s="1"/>
  <c r="E9" i="14"/>
  <c r="F9" i="14" s="1"/>
  <c r="G9" i="14" s="1"/>
  <c r="N15" i="15"/>
  <c r="U15" i="15" s="1"/>
  <c r="W15" i="15" s="1"/>
  <c r="S52" i="15"/>
  <c r="T54" i="15" s="1"/>
  <c r="L18" i="15" s="1"/>
  <c r="N54" i="15"/>
  <c r="I18" i="15" s="1"/>
  <c r="E14" i="14"/>
  <c r="F14" i="14" s="1"/>
  <c r="G14" i="14" s="1"/>
  <c r="S47" i="15"/>
  <c r="T49" i="15" s="1"/>
  <c r="L17" i="15" s="1"/>
  <c r="N49" i="15"/>
  <c r="I17" i="15" s="1"/>
  <c r="E10" i="14"/>
  <c r="F10" i="14" s="1"/>
  <c r="G10" i="14" s="1"/>
  <c r="M16" i="15"/>
  <c r="Q16" i="15" s="1"/>
  <c r="T16" i="15" s="1"/>
  <c r="P42" i="15"/>
  <c r="Q44" i="15" s="1"/>
  <c r="L10" i="15" s="1"/>
  <c r="K44" i="15"/>
  <c r="I10" i="15" s="1"/>
  <c r="M13" i="15"/>
  <c r="Q13" i="15" s="1"/>
  <c r="T13" i="15" s="1"/>
  <c r="P52" i="15"/>
  <c r="Q54" i="15" s="1"/>
  <c r="L12" i="15" s="1"/>
  <c r="K54" i="15"/>
  <c r="I12" i="15" s="1"/>
  <c r="K18" i="15"/>
  <c r="M20" i="15"/>
  <c r="Q20" i="15" s="1"/>
  <c r="T20" i="15" s="1"/>
  <c r="E13" i="14"/>
  <c r="F13" i="14" s="1"/>
  <c r="G13" i="14" s="1"/>
  <c r="X15" i="15"/>
  <c r="E6" i="14"/>
  <c r="F6" i="14" s="1"/>
  <c r="E7" i="14"/>
  <c r="F7" i="14" s="1"/>
  <c r="E5" i="14"/>
  <c r="F5" i="14" s="1"/>
  <c r="W12" i="18" l="1"/>
  <c r="W46" i="18" s="1"/>
  <c r="U11" i="15"/>
  <c r="W11" i="15" s="1"/>
  <c r="X11" i="15" s="1"/>
  <c r="BT46" i="18"/>
  <c r="BT13" i="18"/>
  <c r="BT18" i="18" s="1"/>
  <c r="BT25" i="18" s="1"/>
  <c r="BT28" i="18" s="1"/>
  <c r="BT30" i="18" s="1"/>
  <c r="BU12" i="18"/>
  <c r="BJ83" i="18"/>
  <c r="BJ84" i="18" s="1"/>
  <c r="BJ89" i="18" s="1"/>
  <c r="BJ96" i="18" s="1"/>
  <c r="BJ99" i="18" s="1"/>
  <c r="BJ101" i="18" s="1"/>
  <c r="BJ47" i="18"/>
  <c r="BJ52" i="18" s="1"/>
  <c r="BJ59" i="18" s="1"/>
  <c r="BJ62" i="18" s="1"/>
  <c r="BJ64" i="18" s="1"/>
  <c r="BV47" i="18"/>
  <c r="BV52" i="18" s="1"/>
  <c r="BV59" i="18" s="1"/>
  <c r="BV62" i="18" s="1"/>
  <c r="BV64" i="18" s="1"/>
  <c r="BV83" i="18"/>
  <c r="BV84" i="18" s="1"/>
  <c r="BV89" i="18" s="1"/>
  <c r="BV96" i="18" s="1"/>
  <c r="BV99" i="18" s="1"/>
  <c r="BV101" i="18" s="1"/>
  <c r="W13" i="18"/>
  <c r="X12" i="18"/>
  <c r="BS83" i="18"/>
  <c r="BS84" i="18" s="1"/>
  <c r="BS89" i="18" s="1"/>
  <c r="BS96" i="18" s="1"/>
  <c r="BS99" i="18" s="1"/>
  <c r="BS101" i="18" s="1"/>
  <c r="BS47" i="18"/>
  <c r="BS52" i="18" s="1"/>
  <c r="BS59" i="18" s="1"/>
  <c r="BS62" i="18" s="1"/>
  <c r="BS64" i="18" s="1"/>
  <c r="CH47" i="18"/>
  <c r="CH52" i="18" s="1"/>
  <c r="CH59" i="18" s="1"/>
  <c r="CH62" i="18" s="1"/>
  <c r="CH64" i="18" s="1"/>
  <c r="CH83" i="18"/>
  <c r="CH84" i="18" s="1"/>
  <c r="CH89" i="18" s="1"/>
  <c r="CH96" i="18" s="1"/>
  <c r="CH99" i="18" s="1"/>
  <c r="CH101" i="18" s="1"/>
  <c r="CK83" i="18"/>
  <c r="CK84" i="18" s="1"/>
  <c r="CK89" i="18" s="1"/>
  <c r="CK96" i="18" s="1"/>
  <c r="CK99" i="18" s="1"/>
  <c r="CK101" i="18" s="1"/>
  <c r="CK47" i="18"/>
  <c r="CK52" i="18" s="1"/>
  <c r="CK59" i="18" s="1"/>
  <c r="CK62" i="18" s="1"/>
  <c r="CK64" i="18" s="1"/>
  <c r="BZ13" i="18"/>
  <c r="BZ18" i="18" s="1"/>
  <c r="BZ25" i="18" s="1"/>
  <c r="BZ28" i="18" s="1"/>
  <c r="BZ30" i="18" s="1"/>
  <c r="BZ46" i="18"/>
  <c r="CA12" i="18"/>
  <c r="CG12" i="18"/>
  <c r="CF46" i="18"/>
  <c r="CF13" i="18"/>
  <c r="CF18" i="18" s="1"/>
  <c r="CF25" i="18" s="1"/>
  <c r="CF28" i="18" s="1"/>
  <c r="CF30" i="18" s="1"/>
  <c r="BG83" i="18"/>
  <c r="BG84" i="18" s="1"/>
  <c r="BG89" i="18" s="1"/>
  <c r="BG96" i="18" s="1"/>
  <c r="BG99" i="18" s="1"/>
  <c r="BG101" i="18" s="1"/>
  <c r="BG47" i="18"/>
  <c r="BG52" i="18" s="1"/>
  <c r="BG59" i="18" s="1"/>
  <c r="BG62" i="18" s="1"/>
  <c r="BG64" i="18" s="1"/>
  <c r="CB83" i="18"/>
  <c r="CB84" i="18" s="1"/>
  <c r="CB89" i="18" s="1"/>
  <c r="CB96" i="18" s="1"/>
  <c r="CB99" i="18" s="1"/>
  <c r="CB101" i="18" s="1"/>
  <c r="CB47" i="18"/>
  <c r="CB52" i="18" s="1"/>
  <c r="CB59" i="18" s="1"/>
  <c r="CB62" i="18" s="1"/>
  <c r="CB64" i="18" s="1"/>
  <c r="BO12" i="18"/>
  <c r="BN46" i="18"/>
  <c r="BN13" i="18"/>
  <c r="BN18" i="18" s="1"/>
  <c r="BN25" i="18" s="1"/>
  <c r="BN28" i="18" s="1"/>
  <c r="BN30" i="18" s="1"/>
  <c r="CL46" i="18"/>
  <c r="CL13" i="18"/>
  <c r="CL18" i="18" s="1"/>
  <c r="CL25" i="18" s="1"/>
  <c r="CL28" i="18" s="1"/>
  <c r="CL30" i="18" s="1"/>
  <c r="CM12" i="18"/>
  <c r="BP83" i="18"/>
  <c r="BP84" i="18" s="1"/>
  <c r="BP89" i="18" s="1"/>
  <c r="BP96" i="18" s="1"/>
  <c r="BP99" i="18" s="1"/>
  <c r="BP101" i="18" s="1"/>
  <c r="BP47" i="18"/>
  <c r="BP52" i="18" s="1"/>
  <c r="BP59" i="18" s="1"/>
  <c r="BP62" i="18" s="1"/>
  <c r="BP64" i="18" s="1"/>
  <c r="X9" i="15"/>
  <c r="E12" i="18"/>
  <c r="BM83" i="18"/>
  <c r="BM84" i="18" s="1"/>
  <c r="BM89" i="18" s="1"/>
  <c r="BM96" i="18" s="1"/>
  <c r="BM99" i="18" s="1"/>
  <c r="BM101" i="18" s="1"/>
  <c r="BM47" i="18"/>
  <c r="BM52" i="18" s="1"/>
  <c r="BM59" i="18" s="1"/>
  <c r="BM62" i="18" s="1"/>
  <c r="BM64" i="18" s="1"/>
  <c r="CO13" i="18"/>
  <c r="CO18" i="18" s="1"/>
  <c r="CO25" i="18" s="1"/>
  <c r="CO28" i="18" s="1"/>
  <c r="CO30" i="18" s="1"/>
  <c r="CO46" i="18"/>
  <c r="CP12" i="18"/>
  <c r="BR12" i="18"/>
  <c r="BQ46" i="18"/>
  <c r="BQ13" i="18"/>
  <c r="BQ18" i="18" s="1"/>
  <c r="BQ25" i="18" s="1"/>
  <c r="BQ28" i="18" s="1"/>
  <c r="BQ30" i="18" s="1"/>
  <c r="CE83" i="18"/>
  <c r="CE84" i="18" s="1"/>
  <c r="CE89" i="18" s="1"/>
  <c r="CE96" i="18" s="1"/>
  <c r="CE99" i="18" s="1"/>
  <c r="CE101" i="18" s="1"/>
  <c r="CE47" i="18"/>
  <c r="CE52" i="18" s="1"/>
  <c r="CE59" i="18" s="1"/>
  <c r="CE62" i="18" s="1"/>
  <c r="CE64" i="18" s="1"/>
  <c r="K12" i="18"/>
  <c r="CJ12" i="18"/>
  <c r="CI46" i="18"/>
  <c r="CI13" i="18"/>
  <c r="CI18" i="18" s="1"/>
  <c r="CI25" i="18" s="1"/>
  <c r="CI28" i="18" s="1"/>
  <c r="CI30" i="18" s="1"/>
  <c r="BL12" i="18"/>
  <c r="BK46" i="18"/>
  <c r="BK13" i="18"/>
  <c r="BK18" i="18" s="1"/>
  <c r="BK25" i="18" s="1"/>
  <c r="BK28" i="18" s="1"/>
  <c r="BK30" i="18" s="1"/>
  <c r="CN83" i="18"/>
  <c r="CN84" i="18" s="1"/>
  <c r="CN89" i="18" s="1"/>
  <c r="CN96" i="18" s="1"/>
  <c r="CN99" i="18" s="1"/>
  <c r="CN101" i="18" s="1"/>
  <c r="CN47" i="18"/>
  <c r="CN52" i="18" s="1"/>
  <c r="CN59" i="18" s="1"/>
  <c r="CN62" i="18" s="1"/>
  <c r="CN64" i="18" s="1"/>
  <c r="BY83" i="18"/>
  <c r="BY84" i="18" s="1"/>
  <c r="BY89" i="18" s="1"/>
  <c r="BY96" i="18" s="1"/>
  <c r="BY99" i="18" s="1"/>
  <c r="BY101" i="18" s="1"/>
  <c r="BY47" i="18"/>
  <c r="BY52" i="18" s="1"/>
  <c r="BY59" i="18" s="1"/>
  <c r="BY62" i="18" s="1"/>
  <c r="BY64" i="18" s="1"/>
  <c r="BH13" i="18"/>
  <c r="BH18" i="18" s="1"/>
  <c r="BH25" i="18" s="1"/>
  <c r="BH28" i="18" s="1"/>
  <c r="BH30" i="18" s="1"/>
  <c r="BH46" i="18"/>
  <c r="BI12" i="18"/>
  <c r="CD12" i="18"/>
  <c r="CC46" i="18"/>
  <c r="CC13" i="18"/>
  <c r="CC18" i="18" s="1"/>
  <c r="CC25" i="18" s="1"/>
  <c r="CC28" i="18" s="1"/>
  <c r="CC30" i="18" s="1"/>
  <c r="BW13" i="18"/>
  <c r="BW18" i="18" s="1"/>
  <c r="BW25" i="18" s="1"/>
  <c r="BW28" i="18" s="1"/>
  <c r="BW30" i="18" s="1"/>
  <c r="BW46" i="18"/>
  <c r="BX12" i="18"/>
  <c r="N13" i="15"/>
  <c r="U13" i="15" s="1"/>
  <c r="W13" i="15" s="1"/>
  <c r="U14" i="15"/>
  <c r="W14" i="15" s="1"/>
  <c r="N20" i="15"/>
  <c r="U20" i="15" s="1"/>
  <c r="W20" i="15" s="1"/>
  <c r="M17" i="15"/>
  <c r="Q17" i="15" s="1"/>
  <c r="T17" i="15" s="1"/>
  <c r="N16" i="15"/>
  <c r="U16" i="15" s="1"/>
  <c r="W16" i="15" s="1"/>
  <c r="M12" i="15"/>
  <c r="Q12" i="15" s="1"/>
  <c r="T12" i="15" s="1"/>
  <c r="M10" i="15"/>
  <c r="Q10" i="15" s="1"/>
  <c r="T10" i="15" s="1"/>
  <c r="M18" i="15"/>
  <c r="Q18" i="15" s="1"/>
  <c r="T18" i="15" s="1"/>
  <c r="N19" i="15"/>
  <c r="U19" i="15" s="1"/>
  <c r="W19" i="15" s="1"/>
  <c r="G5" i="14"/>
  <c r="G7" i="14"/>
  <c r="G6" i="14"/>
  <c r="AR18" i="18" l="1"/>
  <c r="AQ26" i="18" s="1"/>
  <c r="AR28" i="18" s="1"/>
  <c r="Q12" i="18"/>
  <c r="Q13" i="18" s="1"/>
  <c r="Q15" i="18" s="1"/>
  <c r="Q26" i="18" s="1"/>
  <c r="Q28" i="18" s="1"/>
  <c r="Q30" i="18" s="1"/>
  <c r="X16" i="15"/>
  <c r="Z12" i="18"/>
  <c r="X14" i="15"/>
  <c r="T12" i="18"/>
  <c r="E46" i="18"/>
  <c r="E13" i="18"/>
  <c r="E15" i="18" s="1"/>
  <c r="E26" i="18" s="1"/>
  <c r="F12" i="18"/>
  <c r="CM13" i="18"/>
  <c r="CM18" i="18" s="1"/>
  <c r="CM25" i="18" s="1"/>
  <c r="CM28" i="18" s="1"/>
  <c r="CM30" i="18" s="1"/>
  <c r="CM46" i="18"/>
  <c r="CF83" i="18"/>
  <c r="CF84" i="18" s="1"/>
  <c r="CF89" i="18" s="1"/>
  <c r="CF96" i="18" s="1"/>
  <c r="CF99" i="18" s="1"/>
  <c r="CF101" i="18" s="1"/>
  <c r="CF47" i="18"/>
  <c r="CF52" i="18" s="1"/>
  <c r="CF59" i="18" s="1"/>
  <c r="CF62" i="18" s="1"/>
  <c r="CF64" i="18" s="1"/>
  <c r="BL13" i="18"/>
  <c r="BL18" i="18" s="1"/>
  <c r="BL25" i="18" s="1"/>
  <c r="BL28" i="18" s="1"/>
  <c r="BL30" i="18" s="1"/>
  <c r="BL46" i="18"/>
  <c r="BN47" i="18"/>
  <c r="BN52" i="18" s="1"/>
  <c r="BN59" i="18" s="1"/>
  <c r="BN62" i="18" s="1"/>
  <c r="BN64" i="18" s="1"/>
  <c r="BN83" i="18"/>
  <c r="BN84" i="18" s="1"/>
  <c r="BN89" i="18" s="1"/>
  <c r="BN96" i="18" s="1"/>
  <c r="BN99" i="18" s="1"/>
  <c r="BN101" i="18" s="1"/>
  <c r="CG13" i="18"/>
  <c r="CG18" i="18" s="1"/>
  <c r="CG25" i="18" s="1"/>
  <c r="CG28" i="18" s="1"/>
  <c r="CG30" i="18" s="1"/>
  <c r="CG46" i="18"/>
  <c r="AS18" i="18"/>
  <c r="AT26" i="18" s="1"/>
  <c r="AU28" i="18" s="1"/>
  <c r="AX27" i="18" s="1"/>
  <c r="X46" i="18"/>
  <c r="Y12" i="18"/>
  <c r="X13" i="18"/>
  <c r="X15" i="18" s="1"/>
  <c r="BI13" i="18"/>
  <c r="BI18" i="18" s="1"/>
  <c r="BI25" i="18" s="1"/>
  <c r="BI28" i="18" s="1"/>
  <c r="BI30" i="18" s="1"/>
  <c r="BI46" i="18"/>
  <c r="BK83" i="18"/>
  <c r="BK84" i="18" s="1"/>
  <c r="BK89" i="18" s="1"/>
  <c r="BK96" i="18" s="1"/>
  <c r="BK99" i="18" s="1"/>
  <c r="BK101" i="18" s="1"/>
  <c r="BK47" i="18"/>
  <c r="BK52" i="18" s="1"/>
  <c r="BK59" i="18" s="1"/>
  <c r="BK62" i="18" s="1"/>
  <c r="BK64" i="18" s="1"/>
  <c r="CJ13" i="18"/>
  <c r="CJ18" i="18" s="1"/>
  <c r="CJ25" i="18" s="1"/>
  <c r="CJ28" i="18" s="1"/>
  <c r="CJ30" i="18" s="1"/>
  <c r="CJ46" i="18"/>
  <c r="BQ83" i="18"/>
  <c r="BQ84" i="18" s="1"/>
  <c r="BQ89" i="18" s="1"/>
  <c r="BQ96" i="18" s="1"/>
  <c r="BQ99" i="18" s="1"/>
  <c r="BQ101" i="18" s="1"/>
  <c r="BQ47" i="18"/>
  <c r="BQ52" i="18" s="1"/>
  <c r="BQ59" i="18" s="1"/>
  <c r="BQ62" i="18" s="1"/>
  <c r="BQ64" i="18" s="1"/>
  <c r="BU13" i="18"/>
  <c r="BU18" i="18" s="1"/>
  <c r="BU25" i="18" s="1"/>
  <c r="BU28" i="18" s="1"/>
  <c r="BU30" i="18" s="1"/>
  <c r="BU46" i="18"/>
  <c r="Q46" i="18"/>
  <c r="BH83" i="18"/>
  <c r="BH84" i="18" s="1"/>
  <c r="BH89" i="18" s="1"/>
  <c r="BH96" i="18" s="1"/>
  <c r="BH99" i="18" s="1"/>
  <c r="BH101" i="18" s="1"/>
  <c r="BH47" i="18"/>
  <c r="BH52" i="18" s="1"/>
  <c r="BH59" i="18" s="1"/>
  <c r="BH62" i="18" s="1"/>
  <c r="BH64" i="18" s="1"/>
  <c r="BR13" i="18"/>
  <c r="BR18" i="18" s="1"/>
  <c r="BR25" i="18" s="1"/>
  <c r="BR28" i="18" s="1"/>
  <c r="BR30" i="18" s="1"/>
  <c r="BR46" i="18"/>
  <c r="BX13" i="18"/>
  <c r="BX18" i="18" s="1"/>
  <c r="BX25" i="18" s="1"/>
  <c r="BX28" i="18" s="1"/>
  <c r="BX30" i="18" s="1"/>
  <c r="BX46" i="18"/>
  <c r="CC83" i="18"/>
  <c r="CC84" i="18" s="1"/>
  <c r="CC89" i="18" s="1"/>
  <c r="CC96" i="18" s="1"/>
  <c r="CC99" i="18" s="1"/>
  <c r="CC101" i="18" s="1"/>
  <c r="CC47" i="18"/>
  <c r="CC52" i="18" s="1"/>
  <c r="CC59" i="18" s="1"/>
  <c r="CC62" i="18" s="1"/>
  <c r="CC64" i="18" s="1"/>
  <c r="CP13" i="18"/>
  <c r="CP18" i="18" s="1"/>
  <c r="CP25" i="18" s="1"/>
  <c r="CP28" i="18" s="1"/>
  <c r="CP30" i="18" s="1"/>
  <c r="CP46" i="18"/>
  <c r="CL47" i="18"/>
  <c r="CL52" i="18" s="1"/>
  <c r="CL59" i="18" s="1"/>
  <c r="CL62" i="18" s="1"/>
  <c r="CL64" i="18" s="1"/>
  <c r="CL83" i="18"/>
  <c r="CL84" i="18" s="1"/>
  <c r="CL89" i="18" s="1"/>
  <c r="CL96" i="18" s="1"/>
  <c r="CL99" i="18" s="1"/>
  <c r="CL101" i="18" s="1"/>
  <c r="BO13" i="18"/>
  <c r="BO18" i="18" s="1"/>
  <c r="BO25" i="18" s="1"/>
  <c r="BO28" i="18" s="1"/>
  <c r="BO30" i="18" s="1"/>
  <c r="BO46" i="18"/>
  <c r="CA13" i="18"/>
  <c r="CA18" i="18" s="1"/>
  <c r="CA25" i="18" s="1"/>
  <c r="CA28" i="18" s="1"/>
  <c r="CA30" i="18" s="1"/>
  <c r="CA46" i="18"/>
  <c r="W16" i="18"/>
  <c r="AX25" i="18"/>
  <c r="AX28" i="18" s="1"/>
  <c r="BT83" i="18"/>
  <c r="BT84" i="18" s="1"/>
  <c r="BT89" i="18" s="1"/>
  <c r="BT96" i="18" s="1"/>
  <c r="BT99" i="18" s="1"/>
  <c r="BT101" i="18" s="1"/>
  <c r="BT47" i="18"/>
  <c r="BT52" i="18" s="1"/>
  <c r="BT59" i="18" s="1"/>
  <c r="BT62" i="18" s="1"/>
  <c r="BT64" i="18" s="1"/>
  <c r="X19" i="15"/>
  <c r="AI12" i="18"/>
  <c r="X20" i="15"/>
  <c r="AL12" i="18"/>
  <c r="BW83" i="18"/>
  <c r="BW84" i="18" s="1"/>
  <c r="BW89" i="18" s="1"/>
  <c r="BW96" i="18" s="1"/>
  <c r="BW99" i="18" s="1"/>
  <c r="BW101" i="18" s="1"/>
  <c r="BW47" i="18"/>
  <c r="BW52" i="18" s="1"/>
  <c r="BW59" i="18" s="1"/>
  <c r="BW62" i="18" s="1"/>
  <c r="BW64" i="18" s="1"/>
  <c r="CD13" i="18"/>
  <c r="CD18" i="18" s="1"/>
  <c r="CD25" i="18" s="1"/>
  <c r="CD28" i="18" s="1"/>
  <c r="CD30" i="18" s="1"/>
  <c r="CD46" i="18"/>
  <c r="CI83" i="18"/>
  <c r="CI84" i="18" s="1"/>
  <c r="CI89" i="18" s="1"/>
  <c r="CI96" i="18" s="1"/>
  <c r="CI99" i="18" s="1"/>
  <c r="CI101" i="18" s="1"/>
  <c r="CI47" i="18"/>
  <c r="CI52" i="18" s="1"/>
  <c r="CI59" i="18" s="1"/>
  <c r="CI62" i="18" s="1"/>
  <c r="CI64" i="18" s="1"/>
  <c r="K46" i="18"/>
  <c r="L12" i="18"/>
  <c r="K13" i="18"/>
  <c r="K15" i="18" s="1"/>
  <c r="K26" i="18" s="1"/>
  <c r="K28" i="18" s="1"/>
  <c r="K30" i="18" s="1"/>
  <c r="CO83" i="18"/>
  <c r="CO84" i="18" s="1"/>
  <c r="CO89" i="18" s="1"/>
  <c r="CO96" i="18" s="1"/>
  <c r="CO99" i="18" s="1"/>
  <c r="CO101" i="18" s="1"/>
  <c r="CO47" i="18"/>
  <c r="CO52" i="18" s="1"/>
  <c r="CO59" i="18" s="1"/>
  <c r="CO62" i="18" s="1"/>
  <c r="CO64" i="18" s="1"/>
  <c r="BZ83" i="18"/>
  <c r="BZ84" i="18" s="1"/>
  <c r="BZ89" i="18" s="1"/>
  <c r="BZ96" i="18" s="1"/>
  <c r="BZ99" i="18" s="1"/>
  <c r="BZ101" i="18" s="1"/>
  <c r="BZ47" i="18"/>
  <c r="BZ52" i="18" s="1"/>
  <c r="BZ59" i="18" s="1"/>
  <c r="BZ62" i="18" s="1"/>
  <c r="BZ64" i="18" s="1"/>
  <c r="AT41" i="18"/>
  <c r="AT53" i="18" s="1"/>
  <c r="AU55" i="18" s="1"/>
  <c r="W47" i="18"/>
  <c r="W49" i="18" s="1"/>
  <c r="W83" i="18"/>
  <c r="W84" i="18" s="1"/>
  <c r="W86" i="18" s="1"/>
  <c r="W97" i="18" s="1"/>
  <c r="W99" i="18" s="1"/>
  <c r="W101" i="18" s="1"/>
  <c r="X13" i="15"/>
  <c r="N10" i="15"/>
  <c r="U10" i="15" s="1"/>
  <c r="W10" i="15" s="1"/>
  <c r="N12" i="15"/>
  <c r="U12" i="15" s="1"/>
  <c r="W12" i="15" s="1"/>
  <c r="N17" i="15"/>
  <c r="U17" i="15" s="1"/>
  <c r="W17" i="15" s="1"/>
  <c r="N18" i="15"/>
  <c r="U18" i="15" s="1"/>
  <c r="W18" i="15" s="1"/>
  <c r="G15" i="14"/>
  <c r="G16" i="14" s="1"/>
  <c r="R12" i="18" l="1"/>
  <c r="H12" i="18"/>
  <c r="H46" i="18" s="1"/>
  <c r="Q83" i="18"/>
  <c r="Q47" i="18"/>
  <c r="Q49" i="18" s="1"/>
  <c r="Q60" i="18" s="1"/>
  <c r="Q62" i="18" s="1"/>
  <c r="Q64" i="18" s="1"/>
  <c r="W18" i="18"/>
  <c r="W26" i="18" s="1"/>
  <c r="W28" i="18" s="1"/>
  <c r="W30" i="18" s="1"/>
  <c r="X16" i="18"/>
  <c r="X18" i="18" s="1"/>
  <c r="X26" i="18" s="1"/>
  <c r="X28" i="18" s="1"/>
  <c r="X30" i="18" s="1"/>
  <c r="Y16" i="18"/>
  <c r="Y18" i="18" s="1"/>
  <c r="BU83" i="18"/>
  <c r="BU84" i="18" s="1"/>
  <c r="BU89" i="18" s="1"/>
  <c r="BU96" i="18" s="1"/>
  <c r="BU99" i="18" s="1"/>
  <c r="BU101" i="18" s="1"/>
  <c r="BU47" i="18"/>
  <c r="BU52" i="18" s="1"/>
  <c r="BU59" i="18" s="1"/>
  <c r="BU62" i="18" s="1"/>
  <c r="BU64" i="18" s="1"/>
  <c r="CJ83" i="18"/>
  <c r="CJ84" i="18" s="1"/>
  <c r="CJ89" i="18" s="1"/>
  <c r="CJ96" i="18" s="1"/>
  <c r="CJ99" i="18" s="1"/>
  <c r="CJ101" i="18" s="1"/>
  <c r="CJ47" i="18"/>
  <c r="CJ52" i="18" s="1"/>
  <c r="CJ59" i="18" s="1"/>
  <c r="CJ62" i="18" s="1"/>
  <c r="CJ64" i="18" s="1"/>
  <c r="BI83" i="18"/>
  <c r="BI84" i="18" s="1"/>
  <c r="BI89" i="18" s="1"/>
  <c r="BI96" i="18" s="1"/>
  <c r="BI99" i="18" s="1"/>
  <c r="BI101" i="18" s="1"/>
  <c r="BI47" i="18"/>
  <c r="BI52" i="18" s="1"/>
  <c r="BI59" i="18" s="1"/>
  <c r="BI62" i="18" s="1"/>
  <c r="BI64" i="18" s="1"/>
  <c r="X47" i="18"/>
  <c r="X49" i="18" s="1"/>
  <c r="X83" i="18"/>
  <c r="X84" i="18" s="1"/>
  <c r="X86" i="18" s="1"/>
  <c r="X97" i="18" s="1"/>
  <c r="X99" i="18" s="1"/>
  <c r="X101" i="18" s="1"/>
  <c r="AU41" i="18"/>
  <c r="F13" i="18"/>
  <c r="F15" i="18" s="1"/>
  <c r="F26" i="18" s="1"/>
  <c r="F28" i="18" s="1"/>
  <c r="F30" i="18" s="1"/>
  <c r="G12" i="18"/>
  <c r="F46" i="18"/>
  <c r="AX54" i="18"/>
  <c r="W50" i="18"/>
  <c r="AI46" i="18"/>
  <c r="AY1" i="18"/>
  <c r="AY8" i="18" s="1"/>
  <c r="AZ10" i="18" s="1"/>
  <c r="AJ12" i="18"/>
  <c r="AI13" i="18"/>
  <c r="AI15" i="18" s="1"/>
  <c r="BO83" i="18"/>
  <c r="BO84" i="18" s="1"/>
  <c r="BO89" i="18" s="1"/>
  <c r="BO96" i="18" s="1"/>
  <c r="BO99" i="18" s="1"/>
  <c r="BO101" i="18" s="1"/>
  <c r="BO47" i="18"/>
  <c r="BO52" i="18" s="1"/>
  <c r="BO59" i="18" s="1"/>
  <c r="BO62" i="18" s="1"/>
  <c r="BO64" i="18" s="1"/>
  <c r="BX83" i="18"/>
  <c r="BX84" i="18" s="1"/>
  <c r="BX89" i="18" s="1"/>
  <c r="BX96" i="18" s="1"/>
  <c r="BX99" i="18" s="1"/>
  <c r="BX101" i="18" s="1"/>
  <c r="BX47" i="18"/>
  <c r="BX52" i="18" s="1"/>
  <c r="BX59" i="18" s="1"/>
  <c r="BX62" i="18" s="1"/>
  <c r="BX64" i="18" s="1"/>
  <c r="X18" i="15"/>
  <c r="AF12" i="18"/>
  <c r="L13" i="18"/>
  <c r="L15" i="18" s="1"/>
  <c r="L26" i="18" s="1"/>
  <c r="L28" i="18" s="1"/>
  <c r="L30" i="18" s="1"/>
  <c r="L46" i="18"/>
  <c r="M12" i="18"/>
  <c r="CD47" i="18"/>
  <c r="CD52" i="18" s="1"/>
  <c r="CD59" i="18" s="1"/>
  <c r="CD62" i="18" s="1"/>
  <c r="CD64" i="18" s="1"/>
  <c r="CD83" i="18"/>
  <c r="CD84" i="18" s="1"/>
  <c r="CD89" i="18" s="1"/>
  <c r="CD96" i="18" s="1"/>
  <c r="CD99" i="18" s="1"/>
  <c r="CD101" i="18" s="1"/>
  <c r="AL46" i="18"/>
  <c r="AM12" i="18"/>
  <c r="AL13" i="18"/>
  <c r="AL15" i="18" s="1"/>
  <c r="AL26" i="18" s="1"/>
  <c r="AL28" i="18" s="1"/>
  <c r="AL30" i="18" s="1"/>
  <c r="CA83" i="18"/>
  <c r="CA84" i="18" s="1"/>
  <c r="CA89" i="18" s="1"/>
  <c r="CA96" i="18" s="1"/>
  <c r="CA99" i="18" s="1"/>
  <c r="CA101" i="18" s="1"/>
  <c r="CA47" i="18"/>
  <c r="CA52" i="18" s="1"/>
  <c r="CA59" i="18" s="1"/>
  <c r="CA62" i="18" s="1"/>
  <c r="CA64" i="18" s="1"/>
  <c r="BR47" i="18"/>
  <c r="BR52" i="18" s="1"/>
  <c r="BR59" i="18" s="1"/>
  <c r="BR62" i="18" s="1"/>
  <c r="BR64" i="18" s="1"/>
  <c r="BR83" i="18"/>
  <c r="BR84" i="18" s="1"/>
  <c r="BR89" i="18" s="1"/>
  <c r="BR96" i="18" s="1"/>
  <c r="BR99" i="18" s="1"/>
  <c r="BR101" i="18" s="1"/>
  <c r="R46" i="18"/>
  <c r="R13" i="18"/>
  <c r="R15" i="18" s="1"/>
  <c r="R26" i="18" s="1"/>
  <c r="R28" i="18" s="1"/>
  <c r="R30" i="18" s="1"/>
  <c r="S12" i="18"/>
  <c r="E28" i="18"/>
  <c r="E30" i="18" s="1"/>
  <c r="AU18" i="18"/>
  <c r="AT31" i="18" s="1"/>
  <c r="AU33" i="18" s="1"/>
  <c r="Z46" i="18"/>
  <c r="Z13" i="18"/>
  <c r="Z15" i="18" s="1"/>
  <c r="AA12" i="18"/>
  <c r="CP83" i="18"/>
  <c r="CP84" i="18" s="1"/>
  <c r="CP89" i="18" s="1"/>
  <c r="CP96" i="18" s="1"/>
  <c r="CP99" i="18" s="1"/>
  <c r="CP101" i="18" s="1"/>
  <c r="CP47" i="18"/>
  <c r="CP52" i="18" s="1"/>
  <c r="CP59" i="18" s="1"/>
  <c r="CP62" i="18" s="1"/>
  <c r="CP64" i="18" s="1"/>
  <c r="AT18" i="18"/>
  <c r="AQ31" i="18" s="1"/>
  <c r="AR33" i="18" s="1"/>
  <c r="AX30" i="18" s="1"/>
  <c r="Y46" i="18"/>
  <c r="Y13" i="18"/>
  <c r="Y15" i="18" s="1"/>
  <c r="T46" i="18"/>
  <c r="U12" i="18"/>
  <c r="T13" i="18"/>
  <c r="T15" i="18" s="1"/>
  <c r="T26" i="18" s="1"/>
  <c r="T28" i="18" s="1"/>
  <c r="T30" i="18" s="1"/>
  <c r="X17" i="15"/>
  <c r="AC12" i="18"/>
  <c r="X12" i="15"/>
  <c r="N12" i="18"/>
  <c r="K47" i="18"/>
  <c r="K49" i="18" s="1"/>
  <c r="K60" i="18" s="1"/>
  <c r="K62" i="18" s="1"/>
  <c r="K64" i="18" s="1"/>
  <c r="K83" i="18"/>
  <c r="K84" i="18" s="1"/>
  <c r="K86" i="18" s="1"/>
  <c r="K97" i="18" s="1"/>
  <c r="K99" i="18" s="1"/>
  <c r="K101" i="18" s="1"/>
  <c r="CG83" i="18"/>
  <c r="CG84" i="18" s="1"/>
  <c r="CG89" i="18" s="1"/>
  <c r="CG96" i="18" s="1"/>
  <c r="CG99" i="18" s="1"/>
  <c r="CG101" i="18" s="1"/>
  <c r="CG47" i="18"/>
  <c r="CG52" i="18" s="1"/>
  <c r="CG59" i="18" s="1"/>
  <c r="CG62" i="18" s="1"/>
  <c r="CG64" i="18" s="1"/>
  <c r="BL83" i="18"/>
  <c r="BL84" i="18" s="1"/>
  <c r="BL89" i="18" s="1"/>
  <c r="BL96" i="18" s="1"/>
  <c r="BL99" i="18" s="1"/>
  <c r="BL101" i="18" s="1"/>
  <c r="BL47" i="18"/>
  <c r="BL52" i="18" s="1"/>
  <c r="BL59" i="18" s="1"/>
  <c r="BL62" i="18" s="1"/>
  <c r="BL64" i="18" s="1"/>
  <c r="CM83" i="18"/>
  <c r="CM84" i="18" s="1"/>
  <c r="CM89" i="18" s="1"/>
  <c r="CM96" i="18" s="1"/>
  <c r="CM99" i="18" s="1"/>
  <c r="CM101" i="18" s="1"/>
  <c r="CM47" i="18"/>
  <c r="CM52" i="18" s="1"/>
  <c r="CM59" i="18" s="1"/>
  <c r="CM62" i="18" s="1"/>
  <c r="CM64" i="18" s="1"/>
  <c r="E47" i="18"/>
  <c r="E49" i="18" s="1"/>
  <c r="AP39" i="18"/>
  <c r="AQ53" i="18" s="1"/>
  <c r="AR55" i="18" s="1"/>
  <c r="E83" i="18"/>
  <c r="E84" i="18" s="1"/>
  <c r="E86" i="18" s="1"/>
  <c r="E97" i="18" s="1"/>
  <c r="E99" i="18" s="1"/>
  <c r="E101" i="18" s="1"/>
  <c r="X10" i="15"/>
  <c r="H8" i="14"/>
  <c r="I8" i="14" s="1"/>
  <c r="H9" i="14"/>
  <c r="I9" i="14" s="1"/>
  <c r="H13" i="14"/>
  <c r="I13" i="14" s="1"/>
  <c r="H14" i="14"/>
  <c r="I14" i="14" s="1"/>
  <c r="H11" i="14"/>
  <c r="I11" i="14" s="1"/>
  <c r="H12" i="14"/>
  <c r="I12" i="14" s="1"/>
  <c r="H10" i="14"/>
  <c r="I10" i="14" s="1"/>
  <c r="H6" i="14"/>
  <c r="I6" i="14" s="1"/>
  <c r="H5" i="14"/>
  <c r="H7" i="14"/>
  <c r="I7" i="14" s="1"/>
  <c r="H13" i="18" l="1"/>
  <c r="H15" i="18" s="1"/>
  <c r="H26" i="18" s="1"/>
  <c r="H28" i="18" s="1"/>
  <c r="H30" i="18" s="1"/>
  <c r="I12" i="18"/>
  <c r="J12" i="18" s="1"/>
  <c r="Y26" i="18"/>
  <c r="Y28" i="18" s="1"/>
  <c r="Y30" i="18" s="1"/>
  <c r="V12" i="18"/>
  <c r="U46" i="18"/>
  <c r="U13" i="18"/>
  <c r="U15" i="18" s="1"/>
  <c r="AP18" i="18"/>
  <c r="AQ21" i="18" s="1"/>
  <c r="AR23" i="18" s="1"/>
  <c r="U16" i="18" s="1"/>
  <c r="AF13" i="18"/>
  <c r="AF15" i="18" s="1"/>
  <c r="AG12" i="18"/>
  <c r="AV1" i="18"/>
  <c r="AV3" i="18" s="1"/>
  <c r="AW5" i="18" s="1"/>
  <c r="AF16" i="18" s="1"/>
  <c r="AF46" i="18"/>
  <c r="Q84" i="18"/>
  <c r="Q86" i="18" s="1"/>
  <c r="AT72" i="18"/>
  <c r="AU75" i="18" s="1"/>
  <c r="AV77" i="18" s="1"/>
  <c r="E50" i="18"/>
  <c r="AX52" i="18"/>
  <c r="AX55" i="18" s="1"/>
  <c r="AC46" i="18"/>
  <c r="AC13" i="18"/>
  <c r="AC15" i="18" s="1"/>
  <c r="AC26" i="18" s="1"/>
  <c r="AC28" i="18" s="1"/>
  <c r="AC30" i="18" s="1"/>
  <c r="AD12" i="18"/>
  <c r="AQ41" i="18"/>
  <c r="AT48" i="18" s="1"/>
  <c r="AU50" i="18" s="1"/>
  <c r="T47" i="18"/>
  <c r="T49" i="18" s="1"/>
  <c r="T83" i="18"/>
  <c r="T84" i="18" s="1"/>
  <c r="T86" i="18" s="1"/>
  <c r="T97" i="18" s="1"/>
  <c r="T99" i="18" s="1"/>
  <c r="T101" i="18" s="1"/>
  <c r="Z47" i="18"/>
  <c r="Z49" i="18" s="1"/>
  <c r="Z60" i="18" s="1"/>
  <c r="Z62" i="18" s="1"/>
  <c r="Z64" i="18" s="1"/>
  <c r="Z83" i="18"/>
  <c r="Z84" i="18" s="1"/>
  <c r="Z86" i="18" s="1"/>
  <c r="Z97" i="18" s="1"/>
  <c r="Z99" i="18" s="1"/>
  <c r="Z101" i="18" s="1"/>
  <c r="S13" i="18"/>
  <c r="S15" i="18" s="1"/>
  <c r="S26" i="18" s="1"/>
  <c r="S28" i="18" s="1"/>
  <c r="S30" i="18" s="1"/>
  <c r="S46" i="18"/>
  <c r="AM46" i="18"/>
  <c r="AN12" i="18"/>
  <c r="AM13" i="18"/>
  <c r="AM15" i="18" s="1"/>
  <c r="AM26" i="18" s="1"/>
  <c r="AM28" i="18" s="1"/>
  <c r="AM30" i="18" s="1"/>
  <c r="M46" i="18"/>
  <c r="M13" i="18"/>
  <c r="M15" i="18" s="1"/>
  <c r="M26" i="18" s="1"/>
  <c r="M28" i="18" s="1"/>
  <c r="M30" i="18" s="1"/>
  <c r="AI47" i="18"/>
  <c r="AI49" i="18" s="1"/>
  <c r="AI60" i="18" s="1"/>
  <c r="AI62" i="18" s="1"/>
  <c r="AI64" i="18" s="1"/>
  <c r="AI83" i="18"/>
  <c r="AI84" i="18" s="1"/>
  <c r="AI86" i="18" s="1"/>
  <c r="AI97" i="18" s="1"/>
  <c r="AI99" i="18" s="1"/>
  <c r="AI101" i="18" s="1"/>
  <c r="G13" i="18"/>
  <c r="G15" i="18" s="1"/>
  <c r="G26" i="18" s="1"/>
  <c r="G28" i="18" s="1"/>
  <c r="G30" i="18" s="1"/>
  <c r="G46" i="18"/>
  <c r="AQ39" i="18"/>
  <c r="F83" i="18"/>
  <c r="F84" i="18" s="1"/>
  <c r="F86" i="18" s="1"/>
  <c r="F97" i="18" s="1"/>
  <c r="F99" i="18" s="1"/>
  <c r="F101" i="18" s="1"/>
  <c r="F47" i="18"/>
  <c r="F49" i="18" s="1"/>
  <c r="Z16" i="18"/>
  <c r="Z18" i="18" s="1"/>
  <c r="Z26" i="18" s="1"/>
  <c r="Z28" i="18" s="1"/>
  <c r="Z30" i="18" s="1"/>
  <c r="AX32" i="18"/>
  <c r="AX33" i="18" s="1"/>
  <c r="AL47" i="18"/>
  <c r="AL49" i="18" s="1"/>
  <c r="AL60" i="18" s="1"/>
  <c r="AL62" i="18" s="1"/>
  <c r="AL64" i="18" s="1"/>
  <c r="AL83" i="18"/>
  <c r="AL84" i="18" s="1"/>
  <c r="AL86" i="18" s="1"/>
  <c r="AL97" i="18" s="1"/>
  <c r="AL99" i="18" s="1"/>
  <c r="AL101" i="18" s="1"/>
  <c r="L83" i="18"/>
  <c r="L84" i="18" s="1"/>
  <c r="L86" i="18" s="1"/>
  <c r="L97" i="18" s="1"/>
  <c r="L99" i="18" s="1"/>
  <c r="L101" i="18" s="1"/>
  <c r="L47" i="18"/>
  <c r="L49" i="18" s="1"/>
  <c r="L60" i="18" s="1"/>
  <c r="L62" i="18" s="1"/>
  <c r="L64" i="18" s="1"/>
  <c r="X50" i="18"/>
  <c r="X52" i="18" s="1"/>
  <c r="X60" i="18" s="1"/>
  <c r="X62" i="18" s="1"/>
  <c r="X64" i="18" s="1"/>
  <c r="W52" i="18"/>
  <c r="W60" i="18" s="1"/>
  <c r="W62" i="18" s="1"/>
  <c r="W64" i="18" s="1"/>
  <c r="I46" i="18"/>
  <c r="I13" i="18"/>
  <c r="I15" i="18" s="1"/>
  <c r="I26" i="18" s="1"/>
  <c r="I28" i="18" s="1"/>
  <c r="I30" i="18" s="1"/>
  <c r="N46" i="18"/>
  <c r="O12" i="18"/>
  <c r="N13" i="18"/>
  <c r="N15" i="18" s="1"/>
  <c r="N26" i="18" s="1"/>
  <c r="N28" i="18" s="1"/>
  <c r="N30" i="18" s="1"/>
  <c r="Y83" i="18"/>
  <c r="Y84" i="18" s="1"/>
  <c r="Y86" i="18" s="1"/>
  <c r="Y97" i="18" s="1"/>
  <c r="Y99" i="18" s="1"/>
  <c r="Y101" i="18" s="1"/>
  <c r="Y47" i="18"/>
  <c r="Y49" i="18" s="1"/>
  <c r="Y60" i="18" s="1"/>
  <c r="Y62" i="18" s="1"/>
  <c r="Y64" i="18" s="1"/>
  <c r="AA46" i="18"/>
  <c r="AB12" i="18"/>
  <c r="AA13" i="18"/>
  <c r="AA15" i="18" s="1"/>
  <c r="AA26" i="18" s="1"/>
  <c r="AA28" i="18" s="1"/>
  <c r="AA30" i="18" s="1"/>
  <c r="R47" i="18"/>
  <c r="R49" i="18" s="1"/>
  <c r="R60" i="18" s="1"/>
  <c r="R62" i="18" s="1"/>
  <c r="R64" i="18" s="1"/>
  <c r="R83" i="18"/>
  <c r="AJ46" i="18"/>
  <c r="AZ1" i="18"/>
  <c r="AV13" i="18" s="1"/>
  <c r="AW15" i="18" s="1"/>
  <c r="AI16" i="18" s="1"/>
  <c r="AK12" i="18"/>
  <c r="AJ13" i="18"/>
  <c r="AJ15" i="18" s="1"/>
  <c r="AS39" i="18"/>
  <c r="AQ48" i="18" s="1"/>
  <c r="AR50" i="18" s="1"/>
  <c r="H83" i="18"/>
  <c r="H84" i="18" s="1"/>
  <c r="H86" i="18" s="1"/>
  <c r="H97" i="18" s="1"/>
  <c r="H99" i="18" s="1"/>
  <c r="H101" i="18" s="1"/>
  <c r="H47" i="18"/>
  <c r="H49" i="18" s="1"/>
  <c r="D18" i="14"/>
  <c r="I5" i="14"/>
  <c r="D17" i="14"/>
  <c r="D19" i="14" s="1"/>
  <c r="F17" i="14" s="1"/>
  <c r="H18" i="14" s="1"/>
  <c r="H50" i="18" l="1"/>
  <c r="AX47" i="18"/>
  <c r="AJ83" i="18"/>
  <c r="AJ84" i="18" s="1"/>
  <c r="AJ86" i="18" s="1"/>
  <c r="AJ97" i="18" s="1"/>
  <c r="AJ99" i="18" s="1"/>
  <c r="AJ101" i="18" s="1"/>
  <c r="AJ47" i="18"/>
  <c r="AJ49" i="18" s="1"/>
  <c r="AJ60" i="18" s="1"/>
  <c r="AJ62" i="18" s="1"/>
  <c r="AJ64" i="18" s="1"/>
  <c r="AB13" i="18"/>
  <c r="AB15" i="18" s="1"/>
  <c r="AB26" i="18" s="1"/>
  <c r="AB28" i="18" s="1"/>
  <c r="AB30" i="18" s="1"/>
  <c r="AB46" i="18"/>
  <c r="AF47" i="18"/>
  <c r="AF49" i="18" s="1"/>
  <c r="AF60" i="18" s="1"/>
  <c r="AF62" i="18" s="1"/>
  <c r="AF64" i="18" s="1"/>
  <c r="AF83" i="18"/>
  <c r="AF84" i="18" s="1"/>
  <c r="AF86" i="18" s="1"/>
  <c r="AF97" i="18" s="1"/>
  <c r="AF99" i="18" s="1"/>
  <c r="AF101" i="18" s="1"/>
  <c r="V16" i="18"/>
  <c r="V18" i="18" s="1"/>
  <c r="U18" i="18"/>
  <c r="U26" i="18" s="1"/>
  <c r="U28" i="18" s="1"/>
  <c r="U30" i="18" s="1"/>
  <c r="AU72" i="18"/>
  <c r="R84" i="18"/>
  <c r="R86" i="18" s="1"/>
  <c r="AA47" i="18"/>
  <c r="AA49" i="18" s="1"/>
  <c r="AA60" i="18" s="1"/>
  <c r="AA62" i="18" s="1"/>
  <c r="AA64" i="18" s="1"/>
  <c r="AA83" i="18"/>
  <c r="AA84" i="18" s="1"/>
  <c r="AA86" i="18" s="1"/>
  <c r="AA97" i="18" s="1"/>
  <c r="AA99" i="18" s="1"/>
  <c r="AA101" i="18" s="1"/>
  <c r="O46" i="18"/>
  <c r="P12" i="18"/>
  <c r="O13" i="18"/>
  <c r="O15" i="18" s="1"/>
  <c r="O26" i="18" s="1"/>
  <c r="O28" i="18" s="1"/>
  <c r="O30" i="18" s="1"/>
  <c r="AT39" i="18"/>
  <c r="I83" i="18"/>
  <c r="I84" i="18" s="1"/>
  <c r="I86" i="18" s="1"/>
  <c r="I97" i="18" s="1"/>
  <c r="I99" i="18" s="1"/>
  <c r="I101" i="18" s="1"/>
  <c r="I47" i="18"/>
  <c r="I49" i="18" s="1"/>
  <c r="G47" i="18"/>
  <c r="G49" i="18" s="1"/>
  <c r="G83" i="18"/>
  <c r="G84" i="18" s="1"/>
  <c r="G86" i="18" s="1"/>
  <c r="G97" i="18" s="1"/>
  <c r="G99" i="18" s="1"/>
  <c r="G101" i="18" s="1"/>
  <c r="AR39" i="18"/>
  <c r="AM83" i="18"/>
  <c r="AM84" i="18" s="1"/>
  <c r="AM86" i="18" s="1"/>
  <c r="AM97" i="18" s="1"/>
  <c r="AM99" i="18" s="1"/>
  <c r="AM101" i="18" s="1"/>
  <c r="AM47" i="18"/>
  <c r="AM49" i="18" s="1"/>
  <c r="AM60" i="18" s="1"/>
  <c r="AM62" i="18" s="1"/>
  <c r="AM64" i="18" s="1"/>
  <c r="AD13" i="18"/>
  <c r="AD15" i="18" s="1"/>
  <c r="AD26" i="18" s="1"/>
  <c r="AD28" i="18" s="1"/>
  <c r="AD30" i="18" s="1"/>
  <c r="AE12" i="18"/>
  <c r="AD46" i="18"/>
  <c r="F50" i="18"/>
  <c r="E52" i="18"/>
  <c r="E60" i="18" s="1"/>
  <c r="E62" i="18" s="1"/>
  <c r="E64" i="18" s="1"/>
  <c r="AG16" i="18"/>
  <c r="AF18" i="18"/>
  <c r="AF26" i="18" s="1"/>
  <c r="AF28" i="18" s="1"/>
  <c r="AF30" i="18" s="1"/>
  <c r="AN46" i="18"/>
  <c r="AN13" i="18"/>
  <c r="AN15" i="18" s="1"/>
  <c r="AN26" i="18" s="1"/>
  <c r="AN28" i="18" s="1"/>
  <c r="AN30" i="18" s="1"/>
  <c r="AX49" i="18"/>
  <c r="T50" i="18"/>
  <c r="AK13" i="18"/>
  <c r="AK15" i="18" s="1"/>
  <c r="BA1" i="18"/>
  <c r="AY13" i="18" s="1"/>
  <c r="AZ15" i="18" s="1"/>
  <c r="AK46" i="18"/>
  <c r="N83" i="18"/>
  <c r="N47" i="18"/>
  <c r="N49" i="18" s="1"/>
  <c r="N60" i="18" s="1"/>
  <c r="N62" i="18" s="1"/>
  <c r="N64" i="18" s="1"/>
  <c r="M47" i="18"/>
  <c r="M49" i="18" s="1"/>
  <c r="M60" i="18" s="1"/>
  <c r="M62" i="18" s="1"/>
  <c r="M64" i="18" s="1"/>
  <c r="M83" i="18"/>
  <c r="M84" i="18" s="1"/>
  <c r="M86" i="18" s="1"/>
  <c r="M97" i="18" s="1"/>
  <c r="M99" i="18" s="1"/>
  <c r="M101" i="18" s="1"/>
  <c r="AP41" i="18"/>
  <c r="AT43" i="18" s="1"/>
  <c r="AU45" i="18" s="1"/>
  <c r="S83" i="18"/>
  <c r="S47" i="18"/>
  <c r="S49" i="18" s="1"/>
  <c r="Q87" i="18"/>
  <c r="AY76" i="18"/>
  <c r="AH12" i="18"/>
  <c r="AG46" i="18"/>
  <c r="AG13" i="18"/>
  <c r="AG15" i="18" s="1"/>
  <c r="AW1" i="18"/>
  <c r="AY3" i="18" s="1"/>
  <c r="AZ5" i="18" s="1"/>
  <c r="AR41" i="18"/>
  <c r="U47" i="18"/>
  <c r="U49" i="18" s="1"/>
  <c r="U83" i="18"/>
  <c r="U84" i="18" s="1"/>
  <c r="U86" i="18" s="1"/>
  <c r="U97" i="18" s="1"/>
  <c r="U99" i="18" s="1"/>
  <c r="U101" i="18" s="1"/>
  <c r="AJ16" i="18"/>
  <c r="AI18" i="18"/>
  <c r="AI26" i="18" s="1"/>
  <c r="AI28" i="18" s="1"/>
  <c r="AI30" i="18" s="1"/>
  <c r="J46" i="18"/>
  <c r="J13" i="18"/>
  <c r="J15" i="18" s="1"/>
  <c r="J26" i="18" s="1"/>
  <c r="J28" i="18" s="1"/>
  <c r="J30" i="18" s="1"/>
  <c r="AC83" i="18"/>
  <c r="AC84" i="18" s="1"/>
  <c r="AC86" i="18" s="1"/>
  <c r="AC97" i="18" s="1"/>
  <c r="AC99" i="18" s="1"/>
  <c r="AC101" i="18" s="1"/>
  <c r="AC47" i="18"/>
  <c r="AC49" i="18" s="1"/>
  <c r="AC60" i="18" s="1"/>
  <c r="AC62" i="18" s="1"/>
  <c r="AC64" i="18" s="1"/>
  <c r="V46" i="18"/>
  <c r="AQ18" i="18"/>
  <c r="AT21" i="18" s="1"/>
  <c r="AU23" i="18" s="1"/>
  <c r="V13" i="18"/>
  <c r="V15" i="18" s="1"/>
  <c r="D20" i="14"/>
  <c r="F19" i="14" s="1"/>
  <c r="I18" i="14" s="1"/>
  <c r="AK16" i="18" l="1"/>
  <c r="AK18" i="18" s="1"/>
  <c r="AK26" i="18" s="1"/>
  <c r="AK28" i="18" s="1"/>
  <c r="AK30" i="18" s="1"/>
  <c r="AJ18" i="18"/>
  <c r="AJ26" i="18" s="1"/>
  <c r="AJ28" i="18" s="1"/>
  <c r="AJ30" i="18" s="1"/>
  <c r="R87" i="18"/>
  <c r="Q89" i="18"/>
  <c r="Q97" i="18" s="1"/>
  <c r="Q99" i="18" s="1"/>
  <c r="Q101" i="18" s="1"/>
  <c r="AK83" i="18"/>
  <c r="AK84" i="18" s="1"/>
  <c r="AK86" i="18" s="1"/>
  <c r="AK97" i="18" s="1"/>
  <c r="AK99" i="18" s="1"/>
  <c r="AK101" i="18" s="1"/>
  <c r="AK47" i="18"/>
  <c r="AK49" i="18" s="1"/>
  <c r="AK60" i="18" s="1"/>
  <c r="AK62" i="18" s="1"/>
  <c r="AK64" i="18" s="1"/>
  <c r="AH16" i="18"/>
  <c r="AH18" i="18" s="1"/>
  <c r="AG18" i="18"/>
  <c r="AG26" i="18" s="1"/>
  <c r="AG28" i="18" s="1"/>
  <c r="AG30" i="18" s="1"/>
  <c r="AE13" i="18"/>
  <c r="AE15" i="18" s="1"/>
  <c r="AE26" i="18" s="1"/>
  <c r="AE28" i="18" s="1"/>
  <c r="AE30" i="18" s="1"/>
  <c r="AE46" i="18"/>
  <c r="O83" i="18"/>
  <c r="O47" i="18"/>
  <c r="O49" i="18" s="1"/>
  <c r="O60" i="18" s="1"/>
  <c r="O62" i="18" s="1"/>
  <c r="O64" i="18" s="1"/>
  <c r="S50" i="18"/>
  <c r="S52" i="18" s="1"/>
  <c r="S60" i="18" s="1"/>
  <c r="S62" i="18" s="1"/>
  <c r="S64" i="18" s="1"/>
  <c r="AX44" i="18"/>
  <c r="AX45" i="18" s="1"/>
  <c r="N84" i="18"/>
  <c r="N86" i="18" s="1"/>
  <c r="AQ72" i="18"/>
  <c r="AR75" i="18" s="1"/>
  <c r="AS77" i="18" s="1"/>
  <c r="U50" i="18"/>
  <c r="T52" i="18"/>
  <c r="T60" i="18" s="1"/>
  <c r="T62" i="18" s="1"/>
  <c r="T64" i="18" s="1"/>
  <c r="AD83" i="18"/>
  <c r="AD84" i="18" s="1"/>
  <c r="AD86" i="18" s="1"/>
  <c r="AD97" i="18" s="1"/>
  <c r="AD99" i="18" s="1"/>
  <c r="AD101" i="18" s="1"/>
  <c r="AD47" i="18"/>
  <c r="AD49" i="18" s="1"/>
  <c r="AD60" i="18" s="1"/>
  <c r="AD62" i="18" s="1"/>
  <c r="AD64" i="18" s="1"/>
  <c r="P46" i="18"/>
  <c r="P13" i="18"/>
  <c r="P15" i="18" s="1"/>
  <c r="P26" i="18" s="1"/>
  <c r="P28" i="18" s="1"/>
  <c r="P30" i="18" s="1"/>
  <c r="J47" i="18"/>
  <c r="J49" i="18" s="1"/>
  <c r="J83" i="18"/>
  <c r="J84" i="18" s="1"/>
  <c r="J86" i="18" s="1"/>
  <c r="J97" i="18" s="1"/>
  <c r="J99" i="18" s="1"/>
  <c r="J101" i="18" s="1"/>
  <c r="AU39" i="18"/>
  <c r="AB83" i="18"/>
  <c r="AB84" i="18" s="1"/>
  <c r="AB86" i="18" s="1"/>
  <c r="AB97" i="18" s="1"/>
  <c r="AB99" i="18" s="1"/>
  <c r="AB101" i="18" s="1"/>
  <c r="AB47" i="18"/>
  <c r="AB49" i="18" s="1"/>
  <c r="AB60" i="18" s="1"/>
  <c r="AB62" i="18" s="1"/>
  <c r="AB64" i="18" s="1"/>
  <c r="AX50" i="18"/>
  <c r="V47" i="18"/>
  <c r="V49" i="18" s="1"/>
  <c r="V83" i="18"/>
  <c r="V84" i="18" s="1"/>
  <c r="V86" i="18" s="1"/>
  <c r="V97" i="18" s="1"/>
  <c r="V99" i="18" s="1"/>
  <c r="V101" i="18" s="1"/>
  <c r="AS41" i="18"/>
  <c r="AG47" i="18"/>
  <c r="AG49" i="18" s="1"/>
  <c r="AG60" i="18" s="1"/>
  <c r="AG62" i="18" s="1"/>
  <c r="AG64" i="18" s="1"/>
  <c r="AG83" i="18"/>
  <c r="AG84" i="18" s="1"/>
  <c r="AG86" i="18" s="1"/>
  <c r="AG97" i="18" s="1"/>
  <c r="AG99" i="18" s="1"/>
  <c r="AG101" i="18" s="1"/>
  <c r="AX1" i="18"/>
  <c r="AV8" i="18" s="1"/>
  <c r="AW10" i="18" s="1"/>
  <c r="AH46" i="18"/>
  <c r="AH13" i="18"/>
  <c r="AH15" i="18" s="1"/>
  <c r="AV72" i="18"/>
  <c r="S84" i="18"/>
  <c r="S86" i="18" s="1"/>
  <c r="AN83" i="18"/>
  <c r="AN84" i="18" s="1"/>
  <c r="AN86" i="18" s="1"/>
  <c r="AN97" i="18" s="1"/>
  <c r="AN99" i="18" s="1"/>
  <c r="AN101" i="18" s="1"/>
  <c r="AN47" i="18"/>
  <c r="AN49" i="18" s="1"/>
  <c r="AN60" i="18" s="1"/>
  <c r="AN62" i="18" s="1"/>
  <c r="AN64" i="18" s="1"/>
  <c r="F52" i="18"/>
  <c r="F60" i="18" s="1"/>
  <c r="F62" i="18" s="1"/>
  <c r="F64" i="18" s="1"/>
  <c r="G50" i="18"/>
  <c r="G52" i="18" s="1"/>
  <c r="G60" i="18" s="1"/>
  <c r="G62" i="18" s="1"/>
  <c r="G64" i="18" s="1"/>
  <c r="V26" i="18"/>
  <c r="V28" i="18" s="1"/>
  <c r="V30" i="18" s="1"/>
  <c r="H52" i="18"/>
  <c r="H60" i="18" s="1"/>
  <c r="H62" i="18" s="1"/>
  <c r="H64" i="18" s="1"/>
  <c r="I50" i="18"/>
  <c r="AY74" i="18" l="1"/>
  <c r="AY77" i="18" s="1"/>
  <c r="N87" i="18"/>
  <c r="AR72" i="18"/>
  <c r="O84" i="18"/>
  <c r="O86" i="18" s="1"/>
  <c r="AH26" i="18"/>
  <c r="AH28" i="18" s="1"/>
  <c r="AH30" i="18" s="1"/>
  <c r="R89" i="18"/>
  <c r="R97" i="18" s="1"/>
  <c r="R99" i="18" s="1"/>
  <c r="R101" i="18" s="1"/>
  <c r="S87" i="18"/>
  <c r="S89" i="18" s="1"/>
  <c r="S97" i="18" s="1"/>
  <c r="S99" i="18" s="1"/>
  <c r="S101" i="18" s="1"/>
  <c r="AE83" i="18"/>
  <c r="AE84" i="18" s="1"/>
  <c r="AE86" i="18" s="1"/>
  <c r="AE97" i="18" s="1"/>
  <c r="AE99" i="18" s="1"/>
  <c r="AE101" i="18" s="1"/>
  <c r="AE47" i="18"/>
  <c r="AE49" i="18" s="1"/>
  <c r="AE60" i="18" s="1"/>
  <c r="AE62" i="18" s="1"/>
  <c r="AE64" i="18" s="1"/>
  <c r="AH83" i="18"/>
  <c r="AH84" i="18" s="1"/>
  <c r="AH86" i="18" s="1"/>
  <c r="AH97" i="18" s="1"/>
  <c r="AH99" i="18" s="1"/>
  <c r="AH101" i="18" s="1"/>
  <c r="AH47" i="18"/>
  <c r="AH49" i="18" s="1"/>
  <c r="AH60" i="18" s="1"/>
  <c r="AH62" i="18" s="1"/>
  <c r="AH64" i="18" s="1"/>
  <c r="I52" i="18"/>
  <c r="I60" i="18" s="1"/>
  <c r="I62" i="18" s="1"/>
  <c r="I64" i="18" s="1"/>
  <c r="J50" i="18"/>
  <c r="J52" i="18" s="1"/>
  <c r="J60" i="18" s="1"/>
  <c r="J62" i="18" s="1"/>
  <c r="J64" i="18" s="1"/>
  <c r="P83" i="18"/>
  <c r="P47" i="18"/>
  <c r="P49" i="18" s="1"/>
  <c r="P60" i="18" s="1"/>
  <c r="P62" i="18" s="1"/>
  <c r="P64" i="18" s="1"/>
  <c r="V50" i="18"/>
  <c r="V52" i="18" s="1"/>
  <c r="V60" i="18" s="1"/>
  <c r="V62" i="18" s="1"/>
  <c r="V64" i="18" s="1"/>
  <c r="U52" i="18"/>
  <c r="U60" i="18" s="1"/>
  <c r="U62" i="18" s="1"/>
  <c r="U64" i="18" s="1"/>
  <c r="N89" i="18" l="1"/>
  <c r="N97" i="18" s="1"/>
  <c r="N99" i="18" s="1"/>
  <c r="N101" i="18" s="1"/>
  <c r="O87" i="18"/>
  <c r="P84" i="18"/>
  <c r="P86" i="18" s="1"/>
  <c r="AS72" i="18"/>
  <c r="P87" i="18" l="1"/>
  <c r="P89" i="18" s="1"/>
  <c r="P97" i="18" s="1"/>
  <c r="P99" i="18" s="1"/>
  <c r="P101" i="18" s="1"/>
  <c r="O89" i="18"/>
  <c r="O97" i="18" s="1"/>
  <c r="O99" i="18" s="1"/>
  <c r="O101" i="18" s="1"/>
</calcChain>
</file>

<file path=xl/sharedStrings.xml><?xml version="1.0" encoding="utf-8"?>
<sst xmlns="http://schemas.openxmlformats.org/spreadsheetml/2006/main" count="1121" uniqueCount="205">
  <si>
    <t>Tanggal</t>
  </si>
  <si>
    <t>Jan</t>
  </si>
  <si>
    <t>Feb</t>
  </si>
  <si>
    <t>Mar</t>
  </si>
  <si>
    <t>April</t>
  </si>
  <si>
    <t>Mei</t>
  </si>
  <si>
    <t>Juni</t>
  </si>
  <si>
    <t>Juli</t>
  </si>
  <si>
    <t>Agustus</t>
  </si>
  <si>
    <t>Sept</t>
  </si>
  <si>
    <t>Oktober</t>
  </si>
  <si>
    <t>Nov</t>
  </si>
  <si>
    <t>Des</t>
  </si>
  <si>
    <t>Jumlah</t>
  </si>
  <si>
    <t>Max.</t>
  </si>
  <si>
    <t>Min</t>
  </si>
  <si>
    <t>Rata-rata</t>
  </si>
  <si>
    <t xml:space="preserve"> </t>
  </si>
  <si>
    <t>Bulan</t>
  </si>
  <si>
    <t>Suhu Udara</t>
  </si>
  <si>
    <t>Kelembaban</t>
  </si>
  <si>
    <t>n/N</t>
  </si>
  <si>
    <t>Wind Speed</t>
  </si>
  <si>
    <t>Max</t>
  </si>
  <si>
    <t>(%)</t>
  </si>
  <si>
    <t>(m/det)</t>
  </si>
  <si>
    <t>Januari</t>
  </si>
  <si>
    <t>Februari</t>
  </si>
  <si>
    <t>Maret</t>
  </si>
  <si>
    <t>September</t>
  </si>
  <si>
    <t>November</t>
  </si>
  <si>
    <t>Desember</t>
  </si>
  <si>
    <t>ANGKA FAKTOR TANAMAN</t>
  </si>
  <si>
    <t>Jagung</t>
  </si>
  <si>
    <t>3 Bulan</t>
  </si>
  <si>
    <t>Kedelai</t>
  </si>
  <si>
    <t>3,5 Bulan</t>
  </si>
  <si>
    <t>Padi</t>
  </si>
  <si>
    <t>4 Bulan</t>
  </si>
  <si>
    <t>Semangka</t>
  </si>
  <si>
    <t xml:space="preserve">DATA KLIMATOLOGI </t>
  </si>
  <si>
    <t>No.</t>
  </si>
  <si>
    <t>Tahun</t>
  </si>
  <si>
    <t xml:space="preserve">Hujan </t>
  </si>
  <si>
    <t>Sk*</t>
  </si>
  <si>
    <t>[ sk *]</t>
  </si>
  <si>
    <t>Dy2</t>
  </si>
  <si>
    <t>Sk**</t>
  </si>
  <si>
    <t>[sk**]</t>
  </si>
  <si>
    <t xml:space="preserve">Jumlah </t>
  </si>
  <si>
    <t>Dy</t>
  </si>
  <si>
    <t>sk**max</t>
  </si>
  <si>
    <t>n</t>
  </si>
  <si>
    <r>
      <t>Q/n</t>
    </r>
    <r>
      <rPr>
        <vertAlign val="superscript"/>
        <sz val="12"/>
        <color theme="1"/>
        <rFont val="Times New Roman"/>
        <family val="1"/>
      </rPr>
      <t>0,5</t>
    </r>
  </si>
  <si>
    <r>
      <t>R/n</t>
    </r>
    <r>
      <rPr>
        <vertAlign val="superscript"/>
        <sz val="12"/>
        <color theme="1"/>
        <rFont val="Times New Roman"/>
        <family val="1"/>
      </rPr>
      <t>0,5</t>
    </r>
  </si>
  <si>
    <t>sk**min</t>
  </si>
  <si>
    <t>Q</t>
  </si>
  <si>
    <t>Nilai Probabilitas 90 %</t>
  </si>
  <si>
    <t>R</t>
  </si>
  <si>
    <t>UJI KONSISTENSI DATA</t>
  </si>
  <si>
    <t>BULAN</t>
  </si>
  <si>
    <r>
      <t>Suhu (C</t>
    </r>
    <r>
      <rPr>
        <vertAlign val="superscript"/>
        <sz val="12"/>
        <rFont val="Times New Roman"/>
        <family val="1"/>
      </rPr>
      <t>o</t>
    </r>
    <r>
      <rPr>
        <sz val="12"/>
        <rFont val="Times New Roman"/>
        <family val="1"/>
      </rPr>
      <t>)</t>
    </r>
  </si>
  <si>
    <t>Rh (%)</t>
  </si>
  <si>
    <t>U</t>
  </si>
  <si>
    <t>ea</t>
  </si>
  <si>
    <t>w</t>
  </si>
  <si>
    <t>1-w</t>
  </si>
  <si>
    <t>f(t)</t>
  </si>
  <si>
    <t>ed(%)</t>
  </si>
  <si>
    <t>ea-ed</t>
  </si>
  <si>
    <t>Ra</t>
  </si>
  <si>
    <t>Rs</t>
  </si>
  <si>
    <t>f(ed)</t>
  </si>
  <si>
    <t>f(n/N)</t>
  </si>
  <si>
    <t>F(u)</t>
  </si>
  <si>
    <t>Rn1</t>
  </si>
  <si>
    <t>Eto*</t>
  </si>
  <si>
    <t>c</t>
  </si>
  <si>
    <t>Eto</t>
  </si>
  <si>
    <t>Rerata</t>
  </si>
  <si>
    <t>(m/s)</t>
  </si>
  <si>
    <t>(mbar)</t>
  </si>
  <si>
    <t>(mm/hr)</t>
  </si>
  <si>
    <t>(mm/bulan)</t>
  </si>
  <si>
    <t>JAN</t>
  </si>
  <si>
    <t>FEB</t>
  </si>
  <si>
    <t>MRT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</si>
  <si>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</si>
  <si>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</si>
  <si>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</si>
  <si>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</si>
  <si>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</si>
  <si>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</si>
  <si>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</si>
  <si>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</si>
  <si>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</si>
  <si>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LANGKAH PERHITUNGAN</t>
  </si>
  <si>
    <t>EVAPOTRANSPIRASI DENGAN METODE PENNMANN</t>
  </si>
  <si>
    <t>1) Bulan</t>
  </si>
  <si>
    <t>7) W (Tabel )</t>
  </si>
  <si>
    <t>13) Rs = (0,25 + (0,54 x n/N)) x Ra</t>
  </si>
  <si>
    <t>2) Suhu (ditentukan)</t>
  </si>
  <si>
    <t>8) 1-w</t>
  </si>
  <si>
    <t>14) f(ed) = 0,34 – (0,044 x (ed^0,5))</t>
  </si>
  <si>
    <t>3) Kelembaban Relatif (RH) (ditentukan)</t>
  </si>
  <si>
    <t>9) f(t) (Tabel )</t>
  </si>
  <si>
    <t>15) f(n/N) = 0,1 + (0,9 x n/N)</t>
  </si>
  <si>
    <t>4) Kecepatan angin (U) (km/jam) (ditentukan)</t>
  </si>
  <si>
    <t>10) ed = (ea x RH)/100</t>
  </si>
  <si>
    <t>16) f(u) = 0,27 x(1 +0,864 x u)</t>
  </si>
  <si>
    <t>5) n/N (%) (ditentukan)</t>
  </si>
  <si>
    <t>11) ea – ed</t>
  </si>
  <si>
    <t>17) Rn1 = f(t) x f(ed) x f(n/N)</t>
  </si>
  <si>
    <t>6) ea (Tabel )</t>
  </si>
  <si>
    <t>12) Ra (Tabel )</t>
  </si>
  <si>
    <t>18) Eto* = {(w x Rn) + (1-w) x f(u) x (ea-ed)}</t>
  </si>
  <si>
    <t>19) C (Tabel)</t>
  </si>
  <si>
    <t>20) Eto = c x Eto*</t>
  </si>
  <si>
    <t>Rata-rata suhu udara</t>
  </si>
  <si>
    <t>Mencari W</t>
  </si>
  <si>
    <t>x</t>
  </si>
  <si>
    <t>x =</t>
  </si>
  <si>
    <t>Mencari ea</t>
  </si>
  <si>
    <t>Mencari f(t)</t>
  </si>
  <si>
    <t>Mencari Ra</t>
  </si>
  <si>
    <t>PERHITUNGAN EVAPOTRANSPIRASI METODE PENNMAN MODIFIKASI</t>
  </si>
  <si>
    <t>P</t>
  </si>
  <si>
    <t>Eto *</t>
  </si>
  <si>
    <t>Eto (mm/hari)</t>
  </si>
  <si>
    <t>Eto (mm/bulan)</t>
  </si>
  <si>
    <t>Mencari P</t>
  </si>
  <si>
    <t>R andalan</t>
  </si>
  <si>
    <t>CURAH HUJAN ANDALAN</t>
  </si>
  <si>
    <t>Pu</t>
  </si>
  <si>
    <t>Hathi</t>
  </si>
  <si>
    <t>Sanyu</t>
  </si>
  <si>
    <t xml:space="preserve">Padi </t>
  </si>
  <si>
    <t>Palawija</t>
  </si>
  <si>
    <t>CURAH HUJAN EFEKTIF</t>
  </si>
  <si>
    <t>R andalan =</t>
  </si>
  <si>
    <t>Satuan</t>
  </si>
  <si>
    <t>Periode</t>
  </si>
  <si>
    <t>I</t>
  </si>
  <si>
    <t>II</t>
  </si>
  <si>
    <t>III</t>
  </si>
  <si>
    <t>Pola Tata Tanam</t>
  </si>
  <si>
    <t>Kofisien Tanaman</t>
  </si>
  <si>
    <t>k1</t>
  </si>
  <si>
    <t>k2</t>
  </si>
  <si>
    <t>k3</t>
  </si>
  <si>
    <t>Rerata Koefisien Tanaman</t>
  </si>
  <si>
    <t>Evapotranspirasi Potensial</t>
  </si>
  <si>
    <t>mm/hr</t>
  </si>
  <si>
    <t>Penggunaan Air Konsumtif (PAK)</t>
  </si>
  <si>
    <t>Rasio Luas PAK</t>
  </si>
  <si>
    <t>PAK Dengan Rasio Luas</t>
  </si>
  <si>
    <t>Kebutuhan Air untuk Penyiapan Lahan</t>
  </si>
  <si>
    <t>Rasio Luas Penyiapan Lahan</t>
  </si>
  <si>
    <t>PL dengan Rasio Luas</t>
  </si>
  <si>
    <t>Perkolasi</t>
  </si>
  <si>
    <t>Rasio Luas Perkolasi</t>
  </si>
  <si>
    <t>Perkolasi dengan Rasio Luas</t>
  </si>
  <si>
    <t>Penggantian Lapisan Air (WLR)</t>
  </si>
  <si>
    <t>Rasio Luas WLR</t>
  </si>
  <si>
    <t>WLR dengan Rasio Luas</t>
  </si>
  <si>
    <t>Rasio Luas Total</t>
  </si>
  <si>
    <t>Kebutuhan Air Kotor</t>
  </si>
  <si>
    <t>Curah Hujan Efektif</t>
  </si>
  <si>
    <t>Kebutuhan Air Sawah (NFR)</t>
  </si>
  <si>
    <t>l/dt/ha</t>
  </si>
  <si>
    <t>Efisiensi Irigasi</t>
  </si>
  <si>
    <t>%</t>
  </si>
  <si>
    <t>Kebutuhan Air di Intake</t>
  </si>
  <si>
    <t>jan</t>
  </si>
  <si>
    <t>feb</t>
  </si>
  <si>
    <t>mar</t>
  </si>
  <si>
    <t>apr</t>
  </si>
  <si>
    <t>mei</t>
  </si>
  <si>
    <t>jun</t>
  </si>
  <si>
    <t>jul</t>
  </si>
  <si>
    <t>agus</t>
  </si>
  <si>
    <t>sep</t>
  </si>
  <si>
    <t>okt</t>
  </si>
  <si>
    <t>nov</t>
  </si>
  <si>
    <t>des</t>
  </si>
  <si>
    <t>agustus</t>
  </si>
  <si>
    <t>Rasio Luas Tanaman</t>
  </si>
  <si>
    <t>Kebutuhan Air Tanaman</t>
  </si>
  <si>
    <t>Pembibitan</t>
  </si>
  <si>
    <t>Rasio Luas Pembibitan</t>
  </si>
  <si>
    <t>Air Untuk Pembibitan</t>
  </si>
  <si>
    <t>Rasio Luas Pengolahan Lahan</t>
  </si>
  <si>
    <t>Pengolahan Lahan</t>
  </si>
  <si>
    <t>Air Pengolahan Lahan</t>
  </si>
  <si>
    <t>Rasio Luas</t>
  </si>
  <si>
    <t>Jadi Probabilitas yang diambil adalah 90% dengan nilai Q/n^0,5 adalah 1,05 dan R/n^0,5 adalah 1,21 hasil lebih kecil dari nilai Probabilitas, jadi data bisa diterima</t>
  </si>
  <si>
    <t>hal 20</t>
  </si>
  <si>
    <t>hal 31</t>
  </si>
  <si>
    <t>hal 28</t>
  </si>
  <si>
    <t>a</t>
  </si>
  <si>
    <t>b</t>
  </si>
  <si>
    <t>AWAL TANAM TANGGAL 1 NOVEMBER</t>
  </si>
  <si>
    <t>AWAL TANAM TANGGAL 1 FEBRUARI</t>
  </si>
  <si>
    <t>AWAL TANAM TANGGAL 1 MEI</t>
  </si>
  <si>
    <r>
      <rPr>
        <sz val="14"/>
        <rFont val="Times New Roman"/>
        <family val="1"/>
      </rPr>
      <t>PERHITUNGAN EVAPOTRANSPIRASI METODE BLANEY CRIDLE MODIFIKASI</t>
    </r>
    <r>
      <rPr>
        <sz val="12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</si>
</sst>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1"/>
      <color theme="1"/>
      <name val="Adobe Fangsong Std R"/>
      <family val="1"/>
      <charset val="128"/>
    </font>
    <font>
      <b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2"/>
      <name val="Times New Roman"/>
      <family val="1"/>
    </font>
    <font>
      <vertAlign val="superscript"/>
      <sz val="12"/>
      <name val="Times New Roman"/>
      <family val="1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name val="Times New Roman"/>
    </font>
    <font>
      <sz val="11"/>
      <name val="Calibri"/>
      <family val="2"/>
      <scheme val="minor"/>
    </font>
    <font>
      <sz val="14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8EA9DB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rgb="FF9BC2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4B08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rgb="FFE6B8B7"/>
      </patternFill>
    </fill>
    <fill>
      <patternFill patternType="solid">
        <fgColor theme="3" tint="0.79998168889431442"/>
        <bgColor rgb="FFF2DCDB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95">
    <xf numFmtId="0" fontId="0" fillId="0" borderId="0"/>
    <xf numFmtId="0" fontId="2" fillId="0" borderId="0"/>
    <xf numFmtId="0" fontId="12" fillId="0" borderId="0"/>
    <xf numFmtId="0" fontId="2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74">
    <xf numFmtId="0" fontId="0" fillId="0" borderId="0" xfId="0"/>
    <xf numFmtId="0" fontId="0" fillId="5" borderId="1" xfId="0" applyFill="1" applyBorder="1"/>
    <xf numFmtId="0" fontId="0" fillId="0" borderId="0" xfId="0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10" fillId="0" borderId="0" xfId="0" applyFont="1" applyAlignment="1">
      <alignment vertical="center" wrapText="1"/>
    </xf>
    <xf numFmtId="164" fontId="7" fillId="7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5" fillId="0" borderId="1" xfId="1" applyFont="1" applyBorder="1"/>
    <xf numFmtId="0" fontId="5" fillId="0" borderId="1" xfId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164" fontId="15" fillId="0" borderId="1" xfId="1" applyNumberFormat="1" applyFont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/>
    </xf>
    <xf numFmtId="0" fontId="5" fillId="0" borderId="0" xfId="1" applyFont="1"/>
    <xf numFmtId="0" fontId="13" fillId="0" borderId="25" xfId="2" applyFont="1" applyBorder="1" applyAlignment="1">
      <alignment vertical="top" wrapText="1"/>
    </xf>
    <xf numFmtId="0" fontId="13" fillId="0" borderId="0" xfId="2" applyFont="1" applyAlignment="1">
      <alignment vertical="top" wrapText="1"/>
    </xf>
    <xf numFmtId="0" fontId="15" fillId="0" borderId="0" xfId="2" applyFont="1" applyAlignment="1">
      <alignment horizontal="left" vertical="top" wrapText="1"/>
    </xf>
    <xf numFmtId="0" fontId="15" fillId="0" borderId="26" xfId="2" applyFont="1" applyBorder="1" applyAlignment="1">
      <alignment horizontal="left" vertical="top" wrapText="1"/>
    </xf>
    <xf numFmtId="0" fontId="15" fillId="0" borderId="23" xfId="2" applyFont="1" applyBorder="1" applyAlignment="1">
      <alignment horizontal="left" vertical="top" wrapText="1"/>
    </xf>
    <xf numFmtId="0" fontId="15" fillId="0" borderId="24" xfId="2" applyFont="1" applyBorder="1" applyAlignment="1">
      <alignment horizontal="left" vertical="top" wrapText="1"/>
    </xf>
    <xf numFmtId="0" fontId="5" fillId="0" borderId="1" xfId="3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164" fontId="5" fillId="4" borderId="1" xfId="3" applyNumberFormat="1" applyFont="1" applyFill="1" applyBorder="1" applyAlignment="1">
      <alignment horizontal="center" vertical="center"/>
    </xf>
    <xf numFmtId="0" fontId="5" fillId="4" borderId="1" xfId="3" applyFont="1" applyFill="1" applyBorder="1" applyAlignment="1">
      <alignment horizontal="center"/>
    </xf>
    <xf numFmtId="164" fontId="15" fillId="4" borderId="1" xfId="3" applyNumberFormat="1" applyFont="1" applyFill="1" applyBorder="1" applyAlignment="1">
      <alignment horizontal="center"/>
    </xf>
    <xf numFmtId="164" fontId="5" fillId="4" borderId="1" xfId="3" applyNumberFormat="1" applyFont="1" applyFill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3" fillId="10" borderId="1" xfId="4" applyNumberFormat="1" applyFont="1" applyFill="1" applyBorder="1" applyAlignment="1">
      <alignment horizontal="center" vertical="center"/>
    </xf>
    <xf numFmtId="164" fontId="3" fillId="10" borderId="9" xfId="4" applyNumberFormat="1" applyFont="1" applyFill="1" applyBorder="1" applyAlignment="1">
      <alignment horizontal="center" vertical="center"/>
    </xf>
    <xf numFmtId="164" fontId="3" fillId="10" borderId="9" xfId="4" applyNumberFormat="1" applyFont="1" applyFill="1" applyBorder="1" applyAlignment="1">
      <alignment horizontal="center"/>
    </xf>
    <xf numFmtId="1" fontId="3" fillId="0" borderId="9" xfId="4" applyNumberFormat="1" applyFont="1" applyBorder="1" applyAlignment="1">
      <alignment horizontal="center" vertical="center"/>
    </xf>
    <xf numFmtId="164" fontId="3" fillId="0" borderId="9" xfId="4" applyNumberFormat="1" applyFont="1" applyBorder="1" applyAlignment="1">
      <alignment horizontal="center" vertical="center"/>
    </xf>
    <xf numFmtId="164" fontId="3" fillId="0" borderId="20" xfId="4" applyNumberFormat="1" applyFont="1" applyBorder="1" applyAlignment="1">
      <alignment horizontal="center" vertical="center"/>
    </xf>
    <xf numFmtId="164" fontId="1" fillId="0" borderId="20" xfId="4" applyNumberFormat="1" applyBorder="1"/>
    <xf numFmtId="164" fontId="1" fillId="0" borderId="0" xfId="4" applyNumberFormat="1"/>
    <xf numFmtId="164" fontId="1" fillId="0" borderId="21" xfId="4" applyNumberFormat="1" applyBorder="1"/>
    <xf numFmtId="1" fontId="3" fillId="0" borderId="10" xfId="4" applyNumberFormat="1" applyFont="1" applyBorder="1" applyAlignment="1">
      <alignment horizontal="center" vertical="center"/>
    </xf>
    <xf numFmtId="164" fontId="3" fillId="0" borderId="10" xfId="4" applyNumberFormat="1" applyFont="1" applyBorder="1" applyAlignment="1">
      <alignment horizontal="center" vertical="center"/>
    </xf>
    <xf numFmtId="164" fontId="3" fillId="0" borderId="0" xfId="4" applyNumberFormat="1" applyFont="1" applyAlignment="1">
      <alignment horizontal="center" vertical="center"/>
    </xf>
    <xf numFmtId="0" fontId="1" fillId="0" borderId="0" xfId="4"/>
    <xf numFmtId="164" fontId="1" fillId="0" borderId="26" xfId="4" applyNumberFormat="1" applyBorder="1"/>
    <xf numFmtId="1" fontId="3" fillId="0" borderId="11" xfId="4" applyNumberFormat="1" applyFont="1" applyBorder="1" applyAlignment="1">
      <alignment horizontal="center" vertical="center"/>
    </xf>
    <xf numFmtId="164" fontId="3" fillId="0" borderId="11" xfId="4" applyNumberFormat="1" applyFont="1" applyBorder="1" applyAlignment="1">
      <alignment horizontal="center" vertical="center"/>
    </xf>
    <xf numFmtId="164" fontId="3" fillId="0" borderId="23" xfId="4" applyNumberFormat="1" applyFont="1" applyBorder="1" applyAlignment="1">
      <alignment horizontal="center" vertical="center"/>
    </xf>
    <xf numFmtId="164" fontId="1" fillId="0" borderId="23" xfId="4" applyNumberFormat="1" applyBorder="1"/>
    <xf numFmtId="164" fontId="1" fillId="0" borderId="24" xfId="4" applyNumberFormat="1" applyBorder="1"/>
    <xf numFmtId="1" fontId="3" fillId="0" borderId="1" xfId="4" applyNumberFormat="1" applyFont="1" applyBorder="1" applyAlignment="1">
      <alignment horizontal="center"/>
    </xf>
    <xf numFmtId="164" fontId="3" fillId="0" borderId="1" xfId="4" applyNumberFormat="1" applyFont="1" applyBorder="1" applyAlignment="1">
      <alignment horizontal="left"/>
    </xf>
    <xf numFmtId="164" fontId="3" fillId="0" borderId="11" xfId="4" applyNumberFormat="1" applyFont="1" applyBorder="1" applyAlignment="1">
      <alignment horizontal="center"/>
    </xf>
    <xf numFmtId="164" fontId="3" fillId="0" borderId="1" xfId="4" applyNumberFormat="1" applyFont="1" applyBorder="1" applyAlignment="1">
      <alignment horizontal="center"/>
    </xf>
    <xf numFmtId="0" fontId="15" fillId="0" borderId="12" xfId="3" applyFont="1" applyBorder="1" applyAlignment="1">
      <alignment horizontal="center"/>
    </xf>
    <xf numFmtId="0" fontId="15" fillId="0" borderId="12" xfId="3" applyFont="1" applyBorder="1" applyAlignment="1">
      <alignment horizontal="left" vertical="center"/>
    </xf>
    <xf numFmtId="0" fontId="15" fillId="0" borderId="12" xfId="3" applyFont="1" applyBorder="1" applyAlignment="1">
      <alignment horizontal="center" vertical="center"/>
    </xf>
    <xf numFmtId="0" fontId="15" fillId="4" borderId="12" xfId="3" applyFont="1" applyFill="1" applyBorder="1" applyAlignment="1">
      <alignment horizontal="center"/>
    </xf>
    <xf numFmtId="0" fontId="15" fillId="4" borderId="12" xfId="3" applyFont="1" applyFill="1" applyBorder="1" applyAlignment="1">
      <alignment horizontal="left" vertical="center"/>
    </xf>
    <xf numFmtId="0" fontId="15" fillId="4" borderId="12" xfId="3" applyFont="1" applyFill="1" applyBorder="1" applyAlignment="1">
      <alignment horizontal="center" vertical="center"/>
    </xf>
    <xf numFmtId="164" fontId="7" fillId="0" borderId="11" xfId="4" applyNumberFormat="1" applyFont="1" applyBorder="1" applyAlignment="1">
      <alignment horizontal="center" vertical="center"/>
    </xf>
    <xf numFmtId="164" fontId="7" fillId="0" borderId="1" xfId="4" applyNumberFormat="1" applyFont="1" applyBorder="1" applyAlignment="1">
      <alignment horizontal="center" vertical="center"/>
    </xf>
    <xf numFmtId="164" fontId="7" fillId="0" borderId="1" xfId="4" applyNumberFormat="1" applyFont="1" applyBorder="1" applyAlignment="1">
      <alignment horizontal="center"/>
    </xf>
    <xf numFmtId="164" fontId="3" fillId="0" borderId="12" xfId="3" applyNumberFormat="1" applyFont="1" applyBorder="1" applyAlignment="1">
      <alignment horizontal="center"/>
    </xf>
    <xf numFmtId="164" fontId="3" fillId="0" borderId="14" xfId="3" applyNumberFormat="1" applyFont="1" applyBorder="1" applyAlignment="1">
      <alignment horizontal="center"/>
    </xf>
    <xf numFmtId="164" fontId="3" fillId="0" borderId="18" xfId="3" applyNumberFormat="1" applyFont="1" applyBorder="1" applyAlignment="1">
      <alignment horizontal="center"/>
    </xf>
    <xf numFmtId="164" fontId="3" fillId="0" borderId="15" xfId="3" applyNumberFormat="1" applyFont="1" applyBorder="1" applyAlignment="1">
      <alignment horizontal="center"/>
    </xf>
    <xf numFmtId="0" fontId="8" fillId="0" borderId="1" xfId="3" applyFont="1" applyBorder="1"/>
    <xf numFmtId="164" fontId="3" fillId="0" borderId="1" xfId="3" applyNumberFormat="1" applyFont="1" applyBorder="1" applyAlignment="1">
      <alignment horizontal="center"/>
    </xf>
    <xf numFmtId="164" fontId="3" fillId="0" borderId="17" xfId="3" applyNumberFormat="1" applyFont="1" applyBorder="1" applyAlignment="1">
      <alignment horizontal="center"/>
    </xf>
    <xf numFmtId="0" fontId="3" fillId="0" borderId="12" xfId="3" applyFont="1" applyBorder="1" applyAlignment="1">
      <alignment horizontal="center"/>
    </xf>
    <xf numFmtId="0" fontId="3" fillId="0" borderId="30" xfId="3" applyFont="1" applyBorder="1" applyAlignment="1">
      <alignment horizontal="center"/>
    </xf>
    <xf numFmtId="165" fontId="3" fillId="0" borderId="18" xfId="3" applyNumberFormat="1" applyFont="1" applyBorder="1" applyAlignment="1">
      <alignment horizontal="center"/>
    </xf>
    <xf numFmtId="165" fontId="3" fillId="0" borderId="12" xfId="3" applyNumberFormat="1" applyFont="1" applyBorder="1" applyAlignment="1">
      <alignment horizontal="center"/>
    </xf>
    <xf numFmtId="165" fontId="3" fillId="0" borderId="15" xfId="3" applyNumberFormat="1" applyFont="1" applyBorder="1" applyAlignment="1">
      <alignment horizontal="center"/>
    </xf>
    <xf numFmtId="164" fontId="8" fillId="0" borderId="1" xfId="3" applyNumberFormat="1" applyFont="1" applyBorder="1" applyAlignment="1">
      <alignment horizontal="center"/>
    </xf>
    <xf numFmtId="164" fontId="3" fillId="0" borderId="30" xfId="3" applyNumberFormat="1" applyFont="1" applyBorder="1" applyAlignment="1">
      <alignment horizontal="center"/>
    </xf>
    <xf numFmtId="164" fontId="8" fillId="0" borderId="12" xfId="3" applyNumberFormat="1" applyFont="1" applyBorder="1" applyAlignment="1">
      <alignment horizontal="center" vertical="center"/>
    </xf>
    <xf numFmtId="164" fontId="8" fillId="0" borderId="12" xfId="3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8" fillId="4" borderId="12" xfId="3" applyNumberFormat="1" applyFont="1" applyFill="1" applyBorder="1" applyAlignment="1">
      <alignment horizontal="center"/>
    </xf>
    <xf numFmtId="0" fontId="15" fillId="4" borderId="15" xfId="3" applyFont="1" applyFill="1" applyBorder="1" applyAlignment="1">
      <alignment horizontal="center" vertical="center"/>
    </xf>
    <xf numFmtId="164" fontId="3" fillId="10" borderId="1" xfId="4" applyNumberFormat="1" applyFont="1" applyFill="1" applyBorder="1" applyAlignment="1">
      <alignment horizontal="center"/>
    </xf>
    <xf numFmtId="0" fontId="0" fillId="0" borderId="23" xfId="0" applyBorder="1"/>
    <xf numFmtId="164" fontId="0" fillId="0" borderId="0" xfId="0" applyNumberFormat="1"/>
    <xf numFmtId="164" fontId="5" fillId="8" borderId="1" xfId="0" applyNumberFormat="1" applyFont="1" applyFill="1" applyBorder="1" applyAlignment="1">
      <alignment horizontal="center" vertical="center"/>
    </xf>
    <xf numFmtId="2" fontId="3" fillId="0" borderId="12" xfId="3" applyNumberFormat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center"/>
    </xf>
    <xf numFmtId="164" fontId="8" fillId="0" borderId="1" xfId="3" applyNumberFormat="1" applyFont="1" applyBorder="1"/>
    <xf numFmtId="1" fontId="3" fillId="0" borderId="1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left"/>
    </xf>
    <xf numFmtId="0" fontId="15" fillId="0" borderId="17" xfId="0" applyFont="1" applyBorder="1" applyAlignment="1">
      <alignment horizontal="center"/>
    </xf>
    <xf numFmtId="0" fontId="15" fillId="0" borderId="36" xfId="0" applyFont="1" applyBorder="1" applyAlignment="1">
      <alignment horizontal="left" vertical="center"/>
    </xf>
    <xf numFmtId="0" fontId="20" fillId="0" borderId="0" xfId="0" applyFont="1"/>
    <xf numFmtId="0" fontId="15" fillId="0" borderId="38" xfId="0" applyFont="1" applyBorder="1" applyAlignment="1">
      <alignment horizontal="left" vertical="center"/>
    </xf>
    <xf numFmtId="0" fontId="20" fillId="0" borderId="1" xfId="0" applyFont="1" applyBorder="1"/>
    <xf numFmtId="0" fontId="15" fillId="0" borderId="36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164" fontId="8" fillId="0" borderId="26" xfId="0" applyNumberFormat="1" applyFont="1" applyBorder="1" applyAlignment="1">
      <alignment horizontal="center" vertical="center"/>
    </xf>
    <xf numFmtId="164" fontId="7" fillId="13" borderId="11" xfId="4" applyNumberFormat="1" applyFont="1" applyFill="1" applyBorder="1" applyAlignment="1">
      <alignment horizontal="center" vertical="center"/>
    </xf>
    <xf numFmtId="164" fontId="7" fillId="14" borderId="11" xfId="4" applyNumberFormat="1" applyFont="1" applyFill="1" applyBorder="1" applyAlignment="1">
      <alignment horizontal="center" vertical="center"/>
    </xf>
    <xf numFmtId="164" fontId="7" fillId="15" borderId="11" xfId="4" applyNumberFormat="1" applyFont="1" applyFill="1" applyBorder="1" applyAlignment="1">
      <alignment horizontal="center" vertical="center"/>
    </xf>
    <xf numFmtId="164" fontId="7" fillId="14" borderId="24" xfId="0" applyNumberFormat="1" applyFont="1" applyFill="1" applyBorder="1" applyAlignment="1">
      <alignment horizontal="center" vertical="center"/>
    </xf>
    <xf numFmtId="164" fontId="7" fillId="0" borderId="24" xfId="0" applyNumberFormat="1" applyFont="1" applyBorder="1" applyAlignment="1">
      <alignment horizontal="center" vertical="center"/>
    </xf>
    <xf numFmtId="164" fontId="7" fillId="0" borderId="26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13" borderId="24" xfId="0" applyNumberFormat="1" applyFont="1" applyFill="1" applyBorder="1" applyAlignment="1">
      <alignment horizontal="center" vertical="center"/>
    </xf>
    <xf numFmtId="164" fontId="3" fillId="12" borderId="12" xfId="3" applyNumberFormat="1" applyFont="1" applyFill="1" applyBorder="1" applyAlignment="1">
      <alignment horizontal="center"/>
    </xf>
    <xf numFmtId="164" fontId="3" fillId="17" borderId="17" xfId="3" applyNumberFormat="1" applyFont="1" applyFill="1" applyBorder="1" applyAlignment="1">
      <alignment horizontal="center"/>
    </xf>
    <xf numFmtId="164" fontId="3" fillId="17" borderId="12" xfId="3" applyNumberFormat="1" applyFont="1" applyFill="1" applyBorder="1" applyAlignment="1">
      <alignment horizontal="center"/>
    </xf>
    <xf numFmtId="164" fontId="3" fillId="17" borderId="18" xfId="3" applyNumberFormat="1" applyFont="1" applyFill="1" applyBorder="1" applyAlignment="1">
      <alignment horizontal="center"/>
    </xf>
    <xf numFmtId="164" fontId="3" fillId="0" borderId="37" xfId="3" applyNumberFormat="1" applyFont="1" applyBorder="1" applyAlignment="1">
      <alignment horizontal="center"/>
    </xf>
    <xf numFmtId="164" fontId="3" fillId="0" borderId="13" xfId="3" applyNumberFormat="1" applyFont="1" applyBorder="1" applyAlignment="1">
      <alignment horizontal="center"/>
    </xf>
    <xf numFmtId="0" fontId="8" fillId="0" borderId="9" xfId="3" applyFont="1" applyBorder="1"/>
    <xf numFmtId="164" fontId="8" fillId="0" borderId="9" xfId="3" applyNumberFormat="1" applyFont="1" applyBorder="1"/>
    <xf numFmtId="164" fontId="7" fillId="18" borderId="24" xfId="0" applyNumberFormat="1" applyFont="1" applyFill="1" applyBorder="1" applyAlignment="1">
      <alignment horizontal="center" vertical="center"/>
    </xf>
    <xf numFmtId="164" fontId="7" fillId="4" borderId="1" xfId="4" applyNumberFormat="1" applyFont="1" applyFill="1" applyBorder="1" applyAlignment="1">
      <alignment horizontal="center"/>
    </xf>
    <xf numFmtId="164" fontId="7" fillId="4" borderId="1" xfId="4" applyNumberFormat="1" applyFont="1" applyFill="1" applyBorder="1" applyAlignment="1">
      <alignment horizontal="center" vertical="center"/>
    </xf>
    <xf numFmtId="164" fontId="3" fillId="4" borderId="12" xfId="3" applyNumberFormat="1" applyFont="1" applyFill="1" applyBorder="1" applyAlignment="1">
      <alignment horizontal="center"/>
    </xf>
    <xf numFmtId="164" fontId="3" fillId="4" borderId="18" xfId="3" applyNumberFormat="1" applyFont="1" applyFill="1" applyBorder="1" applyAlignment="1">
      <alignment horizontal="center"/>
    </xf>
    <xf numFmtId="164" fontId="3" fillId="4" borderId="15" xfId="3" applyNumberFormat="1" applyFont="1" applyFill="1" applyBorder="1" applyAlignment="1">
      <alignment horizontal="center"/>
    </xf>
    <xf numFmtId="0" fontId="8" fillId="4" borderId="1" xfId="3" applyFont="1" applyFill="1" applyBorder="1"/>
    <xf numFmtId="164" fontId="3" fillId="4" borderId="1" xfId="3" applyNumberFormat="1" applyFont="1" applyFill="1" applyBorder="1" applyAlignment="1">
      <alignment horizontal="center"/>
    </xf>
    <xf numFmtId="164" fontId="8" fillId="4" borderId="1" xfId="3" applyNumberFormat="1" applyFont="1" applyFill="1" applyBorder="1"/>
    <xf numFmtId="164" fontId="8" fillId="4" borderId="1" xfId="3" applyNumberFormat="1" applyFont="1" applyFill="1" applyBorder="1" applyAlignment="1">
      <alignment horizontal="center"/>
    </xf>
    <xf numFmtId="0" fontId="3" fillId="4" borderId="12" xfId="3" applyFont="1" applyFill="1" applyBorder="1" applyAlignment="1">
      <alignment horizontal="center"/>
    </xf>
    <xf numFmtId="0" fontId="3" fillId="4" borderId="30" xfId="3" applyFont="1" applyFill="1" applyBorder="1" applyAlignment="1">
      <alignment horizontal="center"/>
    </xf>
    <xf numFmtId="165" fontId="3" fillId="4" borderId="12" xfId="3" applyNumberFormat="1" applyFont="1" applyFill="1" applyBorder="1" applyAlignment="1">
      <alignment horizontal="center"/>
    </xf>
    <xf numFmtId="164" fontId="3" fillId="4" borderId="30" xfId="3" applyNumberFormat="1" applyFont="1" applyFill="1" applyBorder="1" applyAlignment="1">
      <alignment horizontal="center"/>
    </xf>
    <xf numFmtId="164" fontId="8" fillId="4" borderId="12" xfId="3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7" fillId="16" borderId="11" xfId="4" applyNumberFormat="1" applyFont="1" applyFill="1" applyBorder="1" applyAlignment="1">
      <alignment horizontal="center" vertical="center"/>
    </xf>
    <xf numFmtId="164" fontId="7" fillId="20" borderId="11" xfId="0" applyNumberFormat="1" applyFont="1" applyFill="1" applyBorder="1" applyAlignment="1">
      <alignment horizontal="center" vertical="center"/>
    </xf>
    <xf numFmtId="164" fontId="7" fillId="12" borderId="11" xfId="4" applyNumberFormat="1" applyFont="1" applyFill="1" applyBorder="1" applyAlignment="1">
      <alignment horizontal="center" vertical="center"/>
    </xf>
    <xf numFmtId="164" fontId="7" fillId="12" borderId="24" xfId="0" applyNumberFormat="1" applyFont="1" applyFill="1" applyBorder="1" applyAlignment="1">
      <alignment horizontal="center" vertical="center"/>
    </xf>
    <xf numFmtId="164" fontId="7" fillId="22" borderId="11" xfId="4" applyNumberFormat="1" applyFont="1" applyFill="1" applyBorder="1" applyAlignment="1">
      <alignment horizontal="center" vertical="center"/>
    </xf>
    <xf numFmtId="164" fontId="7" fillId="15" borderId="24" xfId="0" applyNumberFormat="1" applyFont="1" applyFill="1" applyBorder="1" applyAlignment="1">
      <alignment horizontal="center" vertical="center"/>
    </xf>
    <xf numFmtId="164" fontId="7" fillId="21" borderId="11" xfId="0" applyNumberFormat="1" applyFont="1" applyFill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64" fontId="22" fillId="21" borderId="24" xfId="0" applyNumberFormat="1" applyFont="1" applyFill="1" applyBorder="1" applyAlignment="1">
      <alignment horizontal="center" vertical="center"/>
    </xf>
    <xf numFmtId="164" fontId="22" fillId="22" borderId="24" xfId="0" applyNumberFormat="1" applyFont="1" applyFill="1" applyBorder="1" applyAlignment="1">
      <alignment horizontal="center" vertical="center"/>
    </xf>
    <xf numFmtId="164" fontId="22" fillId="0" borderId="11" xfId="0" applyNumberFormat="1" applyFont="1" applyBorder="1" applyAlignment="1">
      <alignment horizontal="center" vertical="center"/>
    </xf>
    <xf numFmtId="164" fontId="7" fillId="0" borderId="12" xfId="3" applyNumberFormat="1" applyFont="1" applyBorder="1" applyAlignment="1">
      <alignment horizontal="center"/>
    </xf>
    <xf numFmtId="164" fontId="7" fillId="0" borderId="18" xfId="3" applyNumberFormat="1" applyFont="1" applyBorder="1" applyAlignment="1">
      <alignment horizontal="center"/>
    </xf>
    <xf numFmtId="164" fontId="7" fillId="0" borderId="15" xfId="3" applyNumberFormat="1" applyFont="1" applyBorder="1" applyAlignment="1">
      <alignment horizontal="center"/>
    </xf>
    <xf numFmtId="0" fontId="7" fillId="0" borderId="1" xfId="3" applyFont="1" applyBorder="1"/>
    <xf numFmtId="164" fontId="7" fillId="0" borderId="1" xfId="3" applyNumberFormat="1" applyFont="1" applyBorder="1" applyAlignment="1">
      <alignment horizontal="center"/>
    </xf>
    <xf numFmtId="0" fontId="23" fillId="0" borderId="0" xfId="0" applyFont="1"/>
    <xf numFmtId="164" fontId="7" fillId="0" borderId="14" xfId="3" applyNumberFormat="1" applyFont="1" applyBorder="1" applyAlignment="1">
      <alignment horizontal="center"/>
    </xf>
    <xf numFmtId="0" fontId="7" fillId="0" borderId="12" xfId="3" applyFont="1" applyBorder="1" applyAlignment="1">
      <alignment horizontal="center"/>
    </xf>
    <xf numFmtId="0" fontId="23" fillId="0" borderId="33" xfId="0" applyFont="1" applyBorder="1"/>
    <xf numFmtId="0" fontId="23" fillId="0" borderId="34" xfId="0" applyFont="1" applyBorder="1"/>
    <xf numFmtId="0" fontId="7" fillId="0" borderId="34" xfId="3" applyFont="1" applyBorder="1" applyAlignment="1">
      <alignment horizontal="center"/>
    </xf>
    <xf numFmtId="0" fontId="7" fillId="0" borderId="34" xfId="3" applyFont="1" applyBorder="1"/>
    <xf numFmtId="164" fontId="7" fillId="0" borderId="30" xfId="3" applyNumberFormat="1" applyFont="1" applyBorder="1" applyAlignment="1">
      <alignment horizontal="center"/>
    </xf>
    <xf numFmtId="0" fontId="7" fillId="0" borderId="30" xfId="3" applyFont="1" applyBorder="1" applyAlignment="1">
      <alignment horizontal="center"/>
    </xf>
    <xf numFmtId="0" fontId="23" fillId="0" borderId="35" xfId="0" applyFont="1" applyBorder="1"/>
    <xf numFmtId="0" fontId="23" fillId="0" borderId="1" xfId="0" applyFont="1" applyBorder="1"/>
    <xf numFmtId="165" fontId="7" fillId="0" borderId="18" xfId="3" applyNumberFormat="1" applyFont="1" applyBorder="1" applyAlignment="1">
      <alignment horizontal="center"/>
    </xf>
    <xf numFmtId="165" fontId="7" fillId="0" borderId="12" xfId="3" applyNumberFormat="1" applyFont="1" applyBorder="1" applyAlignment="1">
      <alignment horizontal="center"/>
    </xf>
    <xf numFmtId="165" fontId="7" fillId="0" borderId="15" xfId="3" applyNumberFormat="1" applyFont="1" applyBorder="1" applyAlignment="1">
      <alignment horizontal="center"/>
    </xf>
    <xf numFmtId="0" fontId="7" fillId="0" borderId="17" xfId="3" applyFont="1" applyBorder="1" applyAlignment="1">
      <alignment horizontal="center"/>
    </xf>
    <xf numFmtId="164" fontId="7" fillId="0" borderId="16" xfId="3" applyNumberFormat="1" applyFont="1" applyBorder="1" applyAlignment="1">
      <alignment horizontal="center"/>
    </xf>
    <xf numFmtId="0" fontId="7" fillId="0" borderId="11" xfId="3" applyFont="1" applyBorder="1"/>
    <xf numFmtId="164" fontId="7" fillId="0" borderId="27" xfId="3" applyNumberFormat="1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164" fontId="7" fillId="0" borderId="12" xfId="3" applyNumberFormat="1" applyFont="1" applyBorder="1" applyAlignment="1">
      <alignment horizontal="center" vertical="center"/>
    </xf>
    <xf numFmtId="164" fontId="7" fillId="16" borderId="24" xfId="0" applyNumberFormat="1" applyFont="1" applyFill="1" applyBorder="1" applyAlignment="1">
      <alignment horizontal="center" vertical="center"/>
    </xf>
    <xf numFmtId="164" fontId="7" fillId="19" borderId="24" xfId="0" applyNumberFormat="1" applyFont="1" applyFill="1" applyBorder="1" applyAlignment="1">
      <alignment horizontal="center" vertical="center"/>
    </xf>
    <xf numFmtId="164" fontId="7" fillId="20" borderId="1" xfId="0" applyNumberFormat="1" applyFont="1" applyFill="1" applyBorder="1" applyAlignment="1">
      <alignment horizontal="center" vertical="center"/>
    </xf>
    <xf numFmtId="164" fontId="3" fillId="6" borderId="12" xfId="3" applyNumberFormat="1" applyFont="1" applyFill="1" applyBorder="1" applyAlignment="1">
      <alignment horizontal="center"/>
    </xf>
    <xf numFmtId="164" fontId="3" fillId="0" borderId="32" xfId="0" applyNumberFormat="1" applyFont="1" applyBorder="1" applyAlignment="1">
      <alignment horizontal="center"/>
    </xf>
    <xf numFmtId="164" fontId="3" fillId="0" borderId="31" xfId="0" applyNumberFormat="1" applyFont="1" applyBorder="1" applyAlignment="1">
      <alignment horizontal="center"/>
    </xf>
    <xf numFmtId="164" fontId="3" fillId="0" borderId="22" xfId="4" applyNumberFormat="1" applyFont="1" applyBorder="1" applyAlignment="1">
      <alignment horizontal="center"/>
    </xf>
    <xf numFmtId="164" fontId="3" fillId="0" borderId="27" xfId="4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0" fontId="15" fillId="0" borderId="39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/>
    </xf>
    <xf numFmtId="164" fontId="22" fillId="0" borderId="1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/>
    </xf>
    <xf numFmtId="164" fontId="7" fillId="0" borderId="36" xfId="0" applyNumberFormat="1" applyFont="1" applyBorder="1" applyAlignment="1">
      <alignment horizontal="center"/>
    </xf>
    <xf numFmtId="164" fontId="7" fillId="0" borderId="11" xfId="0" applyNumberFormat="1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164" fontId="7" fillId="0" borderId="36" xfId="0" applyNumberFormat="1" applyFont="1" applyBorder="1" applyAlignment="1">
      <alignment horizontal="center" vertical="center"/>
    </xf>
    <xf numFmtId="164" fontId="7" fillId="0" borderId="29" xfId="0" applyNumberFormat="1" applyFont="1" applyBorder="1" applyAlignment="1">
      <alignment horizontal="center" vertical="center"/>
    </xf>
    <xf numFmtId="164" fontId="22" fillId="15" borderId="1" xfId="0" applyNumberFormat="1" applyFont="1" applyFill="1" applyBorder="1" applyAlignment="1">
      <alignment horizontal="center" vertical="center"/>
    </xf>
    <xf numFmtId="164" fontId="22" fillId="13" borderId="1" xfId="0" applyNumberFormat="1" applyFont="1" applyFill="1" applyBorder="1" applyAlignment="1">
      <alignment horizontal="center" vertical="center"/>
    </xf>
    <xf numFmtId="164" fontId="22" fillId="14" borderId="1" xfId="0" applyNumberFormat="1" applyFont="1" applyFill="1" applyBorder="1" applyAlignment="1">
      <alignment horizontal="center" vertical="center"/>
    </xf>
    <xf numFmtId="164" fontId="7" fillId="19" borderId="11" xfId="0" applyNumberFormat="1" applyFont="1" applyFill="1" applyBorder="1" applyAlignment="1">
      <alignment horizontal="center" vertical="center"/>
    </xf>
    <xf numFmtId="0" fontId="15" fillId="0" borderId="15" xfId="3" applyFont="1" applyBorder="1" applyAlignment="1">
      <alignment horizontal="center" vertical="center"/>
    </xf>
    <xf numFmtId="165" fontId="7" fillId="0" borderId="1" xfId="3" applyNumberFormat="1" applyFont="1" applyBorder="1" applyAlignment="1">
      <alignment horizontal="center"/>
    </xf>
    <xf numFmtId="164" fontId="7" fillId="0" borderId="1" xfId="3" applyNumberFormat="1" applyFont="1" applyBorder="1" applyAlignment="1">
      <alignment horizontal="center" vertical="center"/>
    </xf>
    <xf numFmtId="164" fontId="22" fillId="21" borderId="1" xfId="0" applyNumberFormat="1" applyFont="1" applyFill="1" applyBorder="1" applyAlignment="1">
      <alignment horizontal="center" vertical="center"/>
    </xf>
    <xf numFmtId="164" fontId="7" fillId="16" borderId="11" xfId="0" applyNumberFormat="1" applyFont="1" applyFill="1" applyBorder="1" applyAlignment="1">
      <alignment horizontal="center" vertical="center"/>
    </xf>
    <xf numFmtId="164" fontId="7" fillId="12" borderId="11" xfId="0" applyNumberFormat="1" applyFont="1" applyFill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/>
    </xf>
    <xf numFmtId="0" fontId="3" fillId="25" borderId="1" xfId="0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3" fillId="24" borderId="1" xfId="2" applyFont="1" applyFill="1" applyBorder="1" applyAlignment="1">
      <alignment horizontal="center" vertical="center" wrapText="1"/>
    </xf>
    <xf numFmtId="165" fontId="5" fillId="5" borderId="1" xfId="1" applyNumberFormat="1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/>
    </xf>
    <xf numFmtId="0" fontId="13" fillId="16" borderId="1" xfId="2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19" borderId="0" xfId="0" applyFill="1"/>
    <xf numFmtId="0" fontId="0" fillId="19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3" fillId="16" borderId="1" xfId="0" applyFont="1" applyFill="1" applyBorder="1" applyAlignment="1">
      <alignment horizontal="center"/>
    </xf>
    <xf numFmtId="164" fontId="3" fillId="24" borderId="1" xfId="4" applyNumberFormat="1" applyFont="1" applyFill="1" applyBorder="1" applyAlignment="1">
      <alignment horizontal="center" vertical="center"/>
    </xf>
    <xf numFmtId="164" fontId="3" fillId="24" borderId="9" xfId="4" applyNumberFormat="1" applyFont="1" applyFill="1" applyBorder="1" applyAlignment="1">
      <alignment horizontal="center" vertical="center"/>
    </xf>
    <xf numFmtId="164" fontId="3" fillId="24" borderId="9" xfId="4" applyNumberFormat="1" applyFont="1" applyFill="1" applyBorder="1" applyAlignment="1">
      <alignment horizontal="center"/>
    </xf>
    <xf numFmtId="164" fontId="3" fillId="24" borderId="1" xfId="4" applyNumberFormat="1" applyFont="1" applyFill="1" applyBorder="1" applyAlignment="1">
      <alignment horizontal="center"/>
    </xf>
    <xf numFmtId="164" fontId="26" fillId="0" borderId="24" xfId="0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/>
    </xf>
    <xf numFmtId="0" fontId="3" fillId="0" borderId="12" xfId="3" applyFont="1" applyBorder="1" applyAlignment="1">
      <alignment horizontal="left" vertical="center"/>
    </xf>
    <xf numFmtId="0" fontId="3" fillId="0" borderId="12" xfId="3" applyFont="1" applyBorder="1" applyAlignment="1">
      <alignment horizontal="center" vertical="center"/>
    </xf>
    <xf numFmtId="0" fontId="3" fillId="4" borderId="12" xfId="3" applyFont="1" applyFill="1" applyBorder="1" applyAlignment="1">
      <alignment horizontal="left" vertical="center"/>
    </xf>
    <xf numFmtId="0" fontId="3" fillId="4" borderId="15" xfId="3" applyFont="1" applyFill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 vertical="center"/>
    </xf>
    <xf numFmtId="0" fontId="3" fillId="4" borderId="12" xfId="3" applyFont="1" applyFill="1" applyBorder="1" applyAlignment="1">
      <alignment horizontal="center" vertical="center"/>
    </xf>
    <xf numFmtId="1" fontId="3" fillId="14" borderId="9" xfId="4" applyNumberFormat="1" applyFont="1" applyFill="1" applyBorder="1" applyAlignment="1">
      <alignment horizontal="center" vertical="center"/>
    </xf>
    <xf numFmtId="164" fontId="3" fillId="14" borderId="1" xfId="4" applyNumberFormat="1" applyFont="1" applyFill="1" applyBorder="1" applyAlignment="1">
      <alignment horizontal="center" vertical="center"/>
    </xf>
    <xf numFmtId="0" fontId="16" fillId="14" borderId="27" xfId="5" applyFont="1" applyFill="1" applyBorder="1" applyAlignment="1">
      <alignment horizontal="center"/>
    </xf>
    <xf numFmtId="0" fontId="16" fillId="14" borderId="28" xfId="5" applyFont="1" applyFill="1" applyBorder="1" applyAlignment="1">
      <alignment horizontal="center"/>
    </xf>
    <xf numFmtId="0" fontId="16" fillId="14" borderId="29" xfId="5" applyFont="1" applyFill="1" applyBorder="1" applyAlignment="1">
      <alignment horizontal="center"/>
    </xf>
    <xf numFmtId="1" fontId="3" fillId="14" borderId="11" xfId="4" applyNumberFormat="1" applyFont="1" applyFill="1" applyBorder="1" applyAlignment="1">
      <alignment horizontal="center" vertical="center"/>
    </xf>
    <xf numFmtId="164" fontId="3" fillId="14" borderId="9" xfId="4" applyNumberFormat="1" applyFont="1" applyFill="1" applyBorder="1" applyAlignment="1">
      <alignment horizontal="center" vertical="center"/>
    </xf>
    <xf numFmtId="164" fontId="3" fillId="14" borderId="9" xfId="4" applyNumberFormat="1" applyFont="1" applyFill="1" applyBorder="1" applyAlignment="1">
      <alignment horizontal="center"/>
    </xf>
    <xf numFmtId="164" fontId="3" fillId="14" borderId="1" xfId="4" applyNumberFormat="1" applyFont="1" applyFill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left"/>
    </xf>
    <xf numFmtId="164" fontId="3" fillId="0" borderId="23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8" xfId="0" applyFont="1" applyBorder="1" applyAlignment="1">
      <alignment horizontal="left" vertical="center"/>
    </xf>
    <xf numFmtId="0" fontId="15" fillId="0" borderId="30" xfId="0" applyFont="1" applyBorder="1" applyAlignment="1">
      <alignment horizontal="center" vertical="center"/>
    </xf>
    <xf numFmtId="164" fontId="3" fillId="11" borderId="1" xfId="4" applyNumberFormat="1" applyFont="1" applyFill="1" applyBorder="1" applyAlignment="1">
      <alignment horizontal="center" vertical="center"/>
    </xf>
    <xf numFmtId="164" fontId="3" fillId="11" borderId="9" xfId="4" applyNumberFormat="1" applyFont="1" applyFill="1" applyBorder="1" applyAlignment="1">
      <alignment horizontal="center" vertical="center"/>
    </xf>
    <xf numFmtId="164" fontId="3" fillId="11" borderId="9" xfId="4" applyNumberFormat="1" applyFont="1" applyFill="1" applyBorder="1" applyAlignment="1">
      <alignment horizontal="center"/>
    </xf>
    <xf numFmtId="164" fontId="3" fillId="11" borderId="1" xfId="4" applyNumberFormat="1" applyFont="1" applyFill="1" applyBorder="1" applyAlignment="1">
      <alignment horizontal="center"/>
    </xf>
    <xf numFmtId="1" fontId="3" fillId="11" borderId="9" xfId="4" applyNumberFormat="1" applyFont="1" applyFill="1" applyBorder="1" applyAlignment="1">
      <alignment horizontal="center" vertical="center"/>
    </xf>
    <xf numFmtId="0" fontId="16" fillId="11" borderId="27" xfId="5" applyFont="1" applyFill="1" applyBorder="1" applyAlignment="1">
      <alignment horizontal="center"/>
    </xf>
    <xf numFmtId="0" fontId="16" fillId="11" borderId="28" xfId="5" applyFont="1" applyFill="1" applyBorder="1" applyAlignment="1">
      <alignment horizontal="center"/>
    </xf>
    <xf numFmtId="0" fontId="16" fillId="11" borderId="29" xfId="5" applyFont="1" applyFill="1" applyBorder="1" applyAlignment="1">
      <alignment horizontal="center"/>
    </xf>
    <xf numFmtId="1" fontId="3" fillId="11" borderId="11" xfId="4" applyNumberFormat="1" applyFont="1" applyFill="1" applyBorder="1" applyAlignment="1">
      <alignment horizontal="center" vertical="center"/>
    </xf>
    <xf numFmtId="0" fontId="0" fillId="5" borderId="29" xfId="0" applyFill="1" applyBorder="1"/>
    <xf numFmtId="0" fontId="8" fillId="6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8" fillId="26" borderId="1" xfId="0" applyFont="1" applyFill="1" applyBorder="1" applyAlignment="1">
      <alignment horizontal="center"/>
    </xf>
    <xf numFmtId="166" fontId="8" fillId="6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5" fillId="26" borderId="1" xfId="0" applyFont="1" applyFill="1" applyBorder="1" applyAlignment="1">
      <alignment horizontal="center"/>
    </xf>
    <xf numFmtId="166" fontId="5" fillId="6" borderId="1" xfId="0" applyNumberFormat="1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6" fontId="5" fillId="12" borderId="1" xfId="0" applyNumberFormat="1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5" fillId="17" borderId="5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5" fillId="26" borderId="2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26" borderId="5" xfId="0" applyFont="1" applyFill="1" applyBorder="1" applyAlignment="1">
      <alignment horizontal="center" vertical="center"/>
    </xf>
    <xf numFmtId="0" fontId="5" fillId="26" borderId="6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/>
    </xf>
    <xf numFmtId="0" fontId="0" fillId="5" borderId="26" xfId="0" applyFill="1" applyBorder="1"/>
    <xf numFmtId="166" fontId="5" fillId="6" borderId="1" xfId="0" applyNumberFormat="1" applyFont="1" applyFill="1" applyBorder="1" applyAlignment="1">
      <alignment horizontal="center" vertical="center"/>
    </xf>
    <xf numFmtId="0" fontId="3" fillId="28" borderId="12" xfId="0" applyFont="1" applyFill="1" applyBorder="1" applyAlignment="1">
      <alignment horizontal="center" vertical="center"/>
    </xf>
    <xf numFmtId="0" fontId="3" fillId="27" borderId="13" xfId="0" applyFont="1" applyFill="1" applyBorder="1" applyAlignment="1">
      <alignment horizontal="center" vertical="center"/>
    </xf>
    <xf numFmtId="0" fontId="3" fillId="27" borderId="12" xfId="0" applyFont="1" applyFill="1" applyBorder="1" applyAlignment="1">
      <alignment horizontal="center" vertical="center"/>
    </xf>
    <xf numFmtId="0" fontId="3" fillId="27" borderId="15" xfId="0" applyFont="1" applyFill="1" applyBorder="1" applyAlignment="1">
      <alignment horizontal="center" vertical="center"/>
    </xf>
    <xf numFmtId="0" fontId="3" fillId="27" borderId="1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24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27" borderId="12" xfId="0" applyFont="1" applyFill="1" applyBorder="1" applyAlignment="1">
      <alignment horizontal="center" vertical="center"/>
    </xf>
    <xf numFmtId="0" fontId="3" fillId="27" borderId="14" xfId="0" applyFont="1" applyFill="1" applyBorder="1" applyAlignment="1">
      <alignment horizontal="center" vertical="center"/>
    </xf>
    <xf numFmtId="0" fontId="3" fillId="27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15" fillId="0" borderId="25" xfId="2" applyFont="1" applyBorder="1" applyAlignment="1">
      <alignment horizontal="left" vertical="top" wrapText="1"/>
    </xf>
    <xf numFmtId="0" fontId="15" fillId="0" borderId="0" xfId="2" applyFont="1" applyAlignment="1">
      <alignment horizontal="left" vertical="top" wrapText="1"/>
    </xf>
    <xf numFmtId="0" fontId="13" fillId="0" borderId="0" xfId="2" applyFont="1" applyAlignment="1">
      <alignment horizontal="left" vertical="top" wrapText="1"/>
    </xf>
    <xf numFmtId="0" fontId="15" fillId="0" borderId="22" xfId="2" applyFont="1" applyBorder="1" applyAlignment="1">
      <alignment horizontal="left" vertical="top" wrapText="1"/>
    </xf>
    <xf numFmtId="0" fontId="15" fillId="0" borderId="23" xfId="2" applyFont="1" applyBorder="1" applyAlignment="1">
      <alignment horizontal="left" vertical="top" wrapText="1"/>
    </xf>
    <xf numFmtId="0" fontId="13" fillId="0" borderId="23" xfId="2" applyFont="1" applyBorder="1" applyAlignment="1">
      <alignment horizontal="left" vertical="top" wrapText="1"/>
    </xf>
    <xf numFmtId="0" fontId="13" fillId="0" borderId="25" xfId="2" applyFont="1" applyBorder="1" applyAlignment="1">
      <alignment horizontal="left" vertical="top" wrapText="1"/>
    </xf>
    <xf numFmtId="0" fontId="13" fillId="11" borderId="19" xfId="2" applyFont="1" applyFill="1" applyBorder="1" applyAlignment="1">
      <alignment horizontal="center" vertical="center" wrapText="1"/>
    </xf>
    <xf numFmtId="0" fontId="13" fillId="11" borderId="20" xfId="2" applyFont="1" applyFill="1" applyBorder="1" applyAlignment="1">
      <alignment horizontal="center" vertical="center" wrapText="1"/>
    </xf>
    <xf numFmtId="0" fontId="13" fillId="11" borderId="21" xfId="2" applyFont="1" applyFill="1" applyBorder="1" applyAlignment="1">
      <alignment horizontal="center" vertical="center" wrapText="1"/>
    </xf>
    <xf numFmtId="0" fontId="13" fillId="11" borderId="22" xfId="2" applyFont="1" applyFill="1" applyBorder="1" applyAlignment="1">
      <alignment horizontal="center" vertical="center" wrapText="1"/>
    </xf>
    <xf numFmtId="0" fontId="13" fillId="11" borderId="23" xfId="2" applyFont="1" applyFill="1" applyBorder="1" applyAlignment="1">
      <alignment horizontal="center" vertical="center" wrapText="1"/>
    </xf>
    <xf numFmtId="0" fontId="13" fillId="11" borderId="24" xfId="2" applyFont="1" applyFill="1" applyBorder="1" applyAlignment="1">
      <alignment horizontal="center" vertical="center" wrapText="1"/>
    </xf>
    <xf numFmtId="0" fontId="13" fillId="11" borderId="19" xfId="1" applyFont="1" applyFill="1" applyBorder="1" applyAlignment="1">
      <alignment horizontal="center" vertical="center"/>
    </xf>
    <xf numFmtId="0" fontId="13" fillId="11" borderId="20" xfId="1" applyFont="1" applyFill="1" applyBorder="1" applyAlignment="1">
      <alignment horizontal="center" vertical="center"/>
    </xf>
    <xf numFmtId="0" fontId="13" fillId="11" borderId="21" xfId="1" applyFont="1" applyFill="1" applyBorder="1" applyAlignment="1">
      <alignment horizontal="center" vertical="center"/>
    </xf>
    <xf numFmtId="0" fontId="13" fillId="11" borderId="22" xfId="1" applyFont="1" applyFill="1" applyBorder="1" applyAlignment="1">
      <alignment horizontal="center" vertical="center"/>
    </xf>
    <xf numFmtId="0" fontId="13" fillId="11" borderId="23" xfId="1" applyFont="1" applyFill="1" applyBorder="1" applyAlignment="1">
      <alignment horizontal="center" vertical="center"/>
    </xf>
    <xf numFmtId="0" fontId="13" fillId="11" borderId="24" xfId="1" applyFont="1" applyFill="1" applyBorder="1" applyAlignment="1">
      <alignment horizontal="center" vertical="center"/>
    </xf>
    <xf numFmtId="0" fontId="13" fillId="24" borderId="1" xfId="2" applyFont="1" applyFill="1" applyBorder="1" applyAlignment="1">
      <alignment horizontal="center" vertical="center" wrapText="1"/>
    </xf>
    <xf numFmtId="0" fontId="13" fillId="11" borderId="25" xfId="3" applyFont="1" applyFill="1" applyBorder="1" applyAlignment="1">
      <alignment horizontal="center" vertical="center" wrapText="1"/>
    </xf>
    <xf numFmtId="0" fontId="13" fillId="11" borderId="0" xfId="3" applyFont="1" applyFill="1" applyAlignment="1">
      <alignment horizontal="center" vertical="center" wrapText="1"/>
    </xf>
    <xf numFmtId="0" fontId="13" fillId="11" borderId="22" xfId="3" applyFont="1" applyFill="1" applyBorder="1" applyAlignment="1">
      <alignment horizontal="center" vertical="center" wrapText="1"/>
    </xf>
    <xf numFmtId="0" fontId="13" fillId="11" borderId="23" xfId="3" applyFont="1" applyFill="1" applyBorder="1" applyAlignment="1">
      <alignment horizontal="center" vertical="center" wrapText="1"/>
    </xf>
    <xf numFmtId="0" fontId="13" fillId="16" borderId="1" xfId="2" applyFont="1" applyFill="1" applyBorder="1" applyAlignment="1">
      <alignment horizontal="center" vertical="center" wrapText="1"/>
    </xf>
    <xf numFmtId="0" fontId="5" fillId="16" borderId="1" xfId="3" applyFont="1" applyFill="1" applyBorder="1" applyAlignment="1">
      <alignment horizontal="center" vertical="center"/>
    </xf>
    <xf numFmtId="0" fontId="13" fillId="16" borderId="1" xfId="3" applyFont="1" applyFill="1" applyBorder="1" applyAlignment="1">
      <alignment horizontal="center" vertical="center"/>
    </xf>
    <xf numFmtId="0" fontId="5" fillId="16" borderId="1" xfId="3" applyFont="1" applyFill="1" applyBorder="1" applyAlignment="1">
      <alignment horizontal="center" vertical="center" wrapText="1"/>
    </xf>
    <xf numFmtId="0" fontId="23" fillId="16" borderId="9" xfId="0" applyFont="1" applyFill="1" applyBorder="1" applyAlignment="1">
      <alignment horizontal="center" vertical="center"/>
    </xf>
    <xf numFmtId="0" fontId="23" fillId="16" borderId="10" xfId="0" applyFont="1" applyFill="1" applyBorder="1" applyAlignment="1">
      <alignment horizontal="center" vertical="center"/>
    </xf>
    <xf numFmtId="0" fontId="23" fillId="16" borderId="11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23" fillId="16" borderId="27" xfId="0" applyFont="1" applyFill="1" applyBorder="1" applyAlignment="1">
      <alignment horizontal="center"/>
    </xf>
    <xf numFmtId="0" fontId="23" fillId="16" borderId="29" xfId="0" applyFont="1" applyFill="1" applyBorder="1" applyAlignment="1">
      <alignment horizontal="center"/>
    </xf>
    <xf numFmtId="0" fontId="16" fillId="10" borderId="27" xfId="5" applyFont="1" applyFill="1" applyBorder="1" applyAlignment="1">
      <alignment horizontal="center"/>
    </xf>
    <xf numFmtId="0" fontId="16" fillId="10" borderId="28" xfId="5" applyFont="1" applyFill="1" applyBorder="1" applyAlignment="1">
      <alignment horizontal="center"/>
    </xf>
    <xf numFmtId="0" fontId="16" fillId="10" borderId="29" xfId="5" applyFont="1" applyFill="1" applyBorder="1" applyAlignment="1">
      <alignment horizontal="center"/>
    </xf>
    <xf numFmtId="0" fontId="16" fillId="24" borderId="27" xfId="5" applyFont="1" applyFill="1" applyBorder="1" applyAlignment="1">
      <alignment horizontal="center"/>
    </xf>
    <xf numFmtId="0" fontId="16" fillId="24" borderId="28" xfId="5" applyFont="1" applyFill="1" applyBorder="1" applyAlignment="1">
      <alignment horizontal="center"/>
    </xf>
    <xf numFmtId="0" fontId="16" fillId="24" borderId="29" xfId="5" applyFont="1" applyFill="1" applyBorder="1" applyAlignment="1">
      <alignment horizontal="center"/>
    </xf>
    <xf numFmtId="164" fontId="3" fillId="0" borderId="9" xfId="4" applyNumberFormat="1" applyFont="1" applyBorder="1" applyAlignment="1">
      <alignment horizontal="left" vertical="center"/>
    </xf>
    <xf numFmtId="164" fontId="3" fillId="0" borderId="10" xfId="4" applyNumberFormat="1" applyFont="1" applyBorder="1" applyAlignment="1">
      <alignment horizontal="left" vertical="center"/>
    </xf>
    <xf numFmtId="164" fontId="3" fillId="0" borderId="11" xfId="4" applyNumberFormat="1" applyFont="1" applyBorder="1" applyAlignment="1">
      <alignment horizontal="left" vertical="center"/>
    </xf>
    <xf numFmtId="0" fontId="17" fillId="11" borderId="0" xfId="0" applyFont="1" applyFill="1" applyAlignment="1">
      <alignment horizontal="center"/>
    </xf>
    <xf numFmtId="1" fontId="3" fillId="0" borderId="9" xfId="4" applyNumberFormat="1" applyFont="1" applyBorder="1" applyAlignment="1">
      <alignment horizontal="center" vertical="center"/>
    </xf>
    <xf numFmtId="1" fontId="3" fillId="0" borderId="10" xfId="4" applyNumberFormat="1" applyFont="1" applyBorder="1" applyAlignment="1">
      <alignment horizontal="center" vertical="center"/>
    </xf>
    <xf numFmtId="1" fontId="3" fillId="0" borderId="11" xfId="4" applyNumberFormat="1" applyFont="1" applyBorder="1" applyAlignment="1">
      <alignment horizontal="center" vertical="center"/>
    </xf>
    <xf numFmtId="164" fontId="3" fillId="0" borderId="19" xfId="4" applyNumberFormat="1" applyFont="1" applyBorder="1" applyAlignment="1">
      <alignment horizontal="left" vertical="center"/>
    </xf>
    <xf numFmtId="164" fontId="3" fillId="0" borderId="25" xfId="4" applyNumberFormat="1" applyFont="1" applyBorder="1" applyAlignment="1">
      <alignment horizontal="left" vertical="center"/>
    </xf>
    <xf numFmtId="164" fontId="3" fillId="0" borderId="22" xfId="4" applyNumberFormat="1" applyFont="1" applyBorder="1" applyAlignment="1">
      <alignment horizontal="left" vertical="center"/>
    </xf>
    <xf numFmtId="164" fontId="3" fillId="0" borderId="9" xfId="4" applyNumberFormat="1" applyFont="1" applyBorder="1" applyAlignment="1">
      <alignment horizontal="center" vertical="center"/>
    </xf>
    <xf numFmtId="164" fontId="3" fillId="0" borderId="10" xfId="4" applyNumberFormat="1" applyFont="1" applyBorder="1" applyAlignment="1">
      <alignment horizontal="center" vertical="center"/>
    </xf>
    <xf numFmtId="164" fontId="3" fillId="0" borderId="11" xfId="4" applyNumberFormat="1" applyFont="1" applyBorder="1" applyAlignment="1">
      <alignment horizontal="center" vertical="center"/>
    </xf>
    <xf numFmtId="1" fontId="3" fillId="10" borderId="9" xfId="4" applyNumberFormat="1" applyFont="1" applyFill="1" applyBorder="1" applyAlignment="1">
      <alignment horizontal="center" vertical="center"/>
    </xf>
    <xf numFmtId="1" fontId="3" fillId="10" borderId="11" xfId="4" applyNumberFormat="1" applyFont="1" applyFill="1" applyBorder="1" applyAlignment="1">
      <alignment horizontal="center" vertical="center"/>
    </xf>
    <xf numFmtId="1" fontId="3" fillId="24" borderId="9" xfId="4" applyNumberFormat="1" applyFont="1" applyFill="1" applyBorder="1" applyAlignment="1">
      <alignment horizontal="center" vertical="center"/>
    </xf>
    <xf numFmtId="1" fontId="3" fillId="24" borderId="11" xfId="4" applyNumberFormat="1" applyFont="1" applyFill="1" applyBorder="1" applyAlignment="1">
      <alignment horizontal="center" vertical="center"/>
    </xf>
    <xf numFmtId="1" fontId="3" fillId="11" borderId="9" xfId="4" applyNumberFormat="1" applyFont="1" applyFill="1" applyBorder="1" applyAlignment="1">
      <alignment horizontal="center" vertical="center"/>
    </xf>
    <xf numFmtId="1" fontId="3" fillId="11" borderId="11" xfId="4" applyNumberFormat="1" applyFont="1" applyFill="1" applyBorder="1" applyAlignment="1">
      <alignment horizontal="center" vertical="center"/>
    </xf>
    <xf numFmtId="0" fontId="16" fillId="11" borderId="27" xfId="5" applyFont="1" applyFill="1" applyBorder="1" applyAlignment="1">
      <alignment horizontal="center"/>
    </xf>
    <xf numFmtId="0" fontId="16" fillId="11" borderId="28" xfId="5" applyFont="1" applyFill="1" applyBorder="1" applyAlignment="1">
      <alignment horizontal="center"/>
    </xf>
    <xf numFmtId="0" fontId="16" fillId="11" borderId="29" xfId="5" applyFont="1" applyFill="1" applyBorder="1" applyAlignment="1">
      <alignment horizontal="center"/>
    </xf>
  </cellXfs>
  <cellStyles count="95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4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3" builtinId="8" hidden="1"/>
    <cellStyle name="Normal" xfId="0" builtinId="0"/>
    <cellStyle name="Normal 2" xfId="1" xr:uid="{00000000-0005-0000-0000-000059000000}"/>
    <cellStyle name="Normal 2 2" xfId="2" xr:uid="{00000000-0005-0000-0000-00005A000000}"/>
    <cellStyle name="Normal 2_POLA TATA TANAM" xfId="92" xr:uid="{00000000-0005-0000-0000-00005B000000}"/>
    <cellStyle name="Normal 3" xfId="3" xr:uid="{00000000-0005-0000-0000-00005C000000}"/>
    <cellStyle name="Normal 5" xfId="4" xr:uid="{00000000-0005-0000-0000-00005D000000}"/>
    <cellStyle name="Normal 7" xfId="5" xr:uid="{00000000-0005-0000-0000-00005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114300</xdr:colOff>
      <xdr:row>3</xdr:row>
      <xdr:rowOff>28575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2495550" y="266700"/>
          <a:ext cx="65" cy="172227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6</xdr:col>
      <xdr:colOff>190496</xdr:colOff>
      <xdr:row>3</xdr:row>
      <xdr:rowOff>9528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3333746" y="247653"/>
          <a:ext cx="65" cy="172227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8</xdr:col>
      <xdr:colOff>123828</xdr:colOff>
      <xdr:row>2</xdr:row>
      <xdr:rowOff>180978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4524378" y="180978"/>
          <a:ext cx="65" cy="172227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31750</xdr:colOff>
          <xdr:row>14</xdr:row>
          <xdr:rowOff>19050</xdr:rowOff>
        </xdr:from>
        <xdr:to>
          <xdr:col>4</xdr:col>
          <xdr:colOff>704850</xdr:colOff>
          <xdr:row>15</xdr:row>
          <xdr:rowOff>171450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A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31750</xdr:colOff>
          <xdr:row>17</xdr:row>
          <xdr:rowOff>50800</xdr:rowOff>
        </xdr:from>
        <xdr:to>
          <xdr:col>4</xdr:col>
          <xdr:colOff>704850</xdr:colOff>
          <xdr:row>19</xdr:row>
          <xdr:rowOff>171450</xdr:rowOff>
        </xdr:to>
        <xdr:sp macro="" textlink="">
          <xdr:nvSpPr>
            <xdr:cNvPr id="12290" name="Object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A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5</xdr:col>
      <xdr:colOff>114300</xdr:colOff>
      <xdr:row>4</xdr:row>
      <xdr:rowOff>28575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3276600" y="600075"/>
          <a:ext cx="65" cy="172227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5</xdr:col>
      <xdr:colOff>114300</xdr:colOff>
      <xdr:row>5</xdr:row>
      <xdr:rowOff>28575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3276600" y="600075"/>
          <a:ext cx="65" cy="172227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5</xdr:col>
      <xdr:colOff>114300</xdr:colOff>
      <xdr:row>6</xdr:row>
      <xdr:rowOff>28575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3276600" y="790575"/>
          <a:ext cx="65" cy="172227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5</xdr:col>
      <xdr:colOff>114300</xdr:colOff>
      <xdr:row>6</xdr:row>
      <xdr:rowOff>28575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/>
      </xdr:nvSpPr>
      <xdr:spPr>
        <a:xfrm>
          <a:off x="3276600" y="600075"/>
          <a:ext cx="65" cy="172227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5</xdr:col>
      <xdr:colOff>114300</xdr:colOff>
      <xdr:row>7</xdr:row>
      <xdr:rowOff>28575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3276600" y="790575"/>
          <a:ext cx="65" cy="172227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5</xdr:col>
      <xdr:colOff>114300</xdr:colOff>
      <xdr:row>7</xdr:row>
      <xdr:rowOff>28575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3276600" y="600075"/>
          <a:ext cx="65" cy="172227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5</xdr:col>
      <xdr:colOff>114300</xdr:colOff>
      <xdr:row>8</xdr:row>
      <xdr:rowOff>28575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276600" y="790575"/>
          <a:ext cx="65" cy="172227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5</xdr:col>
      <xdr:colOff>114300</xdr:colOff>
      <xdr:row>8</xdr:row>
      <xdr:rowOff>28575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 txBox="1"/>
      </xdr:nvSpPr>
      <xdr:spPr>
        <a:xfrm>
          <a:off x="3276600" y="600075"/>
          <a:ext cx="65" cy="172227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5</xdr:col>
      <xdr:colOff>114300</xdr:colOff>
      <xdr:row>9</xdr:row>
      <xdr:rowOff>28575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3276600" y="790575"/>
          <a:ext cx="65" cy="172227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5</xdr:col>
      <xdr:colOff>114300</xdr:colOff>
      <xdr:row>9</xdr:row>
      <xdr:rowOff>28575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3276600" y="600075"/>
          <a:ext cx="65" cy="172227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5</xdr:col>
      <xdr:colOff>114300</xdr:colOff>
      <xdr:row>10</xdr:row>
      <xdr:rowOff>28575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3276600" y="790575"/>
          <a:ext cx="65" cy="172227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5</xdr:col>
      <xdr:colOff>114300</xdr:colOff>
      <xdr:row>10</xdr:row>
      <xdr:rowOff>28575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3276600" y="600075"/>
          <a:ext cx="65" cy="172227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5</xdr:col>
      <xdr:colOff>114300</xdr:colOff>
      <xdr:row>11</xdr:row>
      <xdr:rowOff>28575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3276600" y="790575"/>
          <a:ext cx="65" cy="172227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5</xdr:col>
      <xdr:colOff>114300</xdr:colOff>
      <xdr:row>11</xdr:row>
      <xdr:rowOff>28575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3276600" y="600075"/>
          <a:ext cx="65" cy="172227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5</xdr:col>
      <xdr:colOff>114300</xdr:colOff>
      <xdr:row>12</xdr:row>
      <xdr:rowOff>28575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3276600" y="790575"/>
          <a:ext cx="65" cy="172227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5</xdr:col>
      <xdr:colOff>114300</xdr:colOff>
      <xdr:row>12</xdr:row>
      <xdr:rowOff>28575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3276600" y="600075"/>
          <a:ext cx="65" cy="172227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5</xdr:col>
      <xdr:colOff>114300</xdr:colOff>
      <xdr:row>13</xdr:row>
      <xdr:rowOff>28575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3276600" y="790575"/>
          <a:ext cx="65" cy="172227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twoCellAnchor editAs="oneCell">
    <xdr:from>
      <xdr:col>10</xdr:col>
      <xdr:colOff>247650</xdr:colOff>
      <xdr:row>3</xdr:row>
      <xdr:rowOff>171450</xdr:rowOff>
    </xdr:from>
    <xdr:to>
      <xdr:col>18</xdr:col>
      <xdr:colOff>533400</xdr:colOff>
      <xdr:row>16</xdr:row>
      <xdr:rowOff>0</xdr:rowOff>
    </xdr:to>
    <xdr:pic>
      <xdr:nvPicPr>
        <xdr:cNvPr id="24" name="Picture 23" descr="Hasil gambar untuk tabel uji konsistensi data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7950" y="742950"/>
          <a:ext cx="5162550" cy="230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2</xdr:row>
      <xdr:rowOff>0</xdr:rowOff>
    </xdr:from>
    <xdr:to>
      <xdr:col>41</xdr:col>
      <xdr:colOff>9525</xdr:colOff>
      <xdr:row>20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1216938" y="381000"/>
          <a:ext cx="4867275" cy="3457574"/>
        </a:xfrm>
        <a:prstGeom prst="rect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id-ID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 </a:t>
          </a:r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Metode PU</a:t>
          </a:r>
          <a:endParaRPr lang="id-ID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Didapat dengan rumus : (0,7 x R80)/n</a:t>
          </a:r>
          <a:endParaRPr lang="id-ID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Dimana : R80 = Jumlah data curah hujan setiap 10 harian</a:t>
          </a:r>
          <a:endParaRPr lang="id-ID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id-ID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	</a:t>
          </a:r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     = Pembagian pola tata tanam</a:t>
          </a:r>
          <a:endParaRPr lang="id-ID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 </a:t>
          </a:r>
          <a:r>
            <a:rPr lang="id-ID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</a:t>
          </a:r>
          <a:r>
            <a:rPr lang="id-ID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Metode HATHI</a:t>
          </a:r>
          <a:endParaRPr lang="id-ID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Didapat dengan rumus :</a:t>
          </a:r>
          <a:endParaRPr lang="id-ID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3" algn="l"/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Ra &lt; 6,7	→ </a:t>
          </a:r>
          <a:r>
            <a:rPr lang="en-US" sz="1200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Reff</a:t>
          </a:r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= 0</a:t>
          </a:r>
          <a:endParaRPr lang="id-ID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3" algn="l"/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6,7 &lt; Ra &lt; 30	→ </a:t>
          </a:r>
          <a:r>
            <a:rPr lang="en-US" sz="1200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Reff</a:t>
          </a:r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= Ra – 6,7</a:t>
          </a:r>
          <a:endParaRPr lang="id-ID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3" algn="l"/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30 &lt; Ra &lt; 100	→ </a:t>
          </a:r>
          <a:r>
            <a:rPr lang="en-US" sz="1200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Reff</a:t>
          </a:r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= (43.Ra – 747)^0,5</a:t>
          </a:r>
          <a:endParaRPr lang="id-ID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3" algn="l"/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Ra &gt; 100	→ </a:t>
          </a:r>
          <a:r>
            <a:rPr lang="en-US" sz="1200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Reff</a:t>
          </a:r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= 0,3 . (Ra – 100) + 60</a:t>
          </a:r>
          <a:endParaRPr lang="id-ID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 </a:t>
          </a:r>
          <a:r>
            <a:rPr lang="id-ID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3.</a:t>
          </a:r>
          <a:r>
            <a:rPr lang="id-ID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Metode SANYU CONSULTANT</a:t>
          </a:r>
          <a:endParaRPr lang="id-ID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Didapat dengan rumus : 30 + 6X</a:t>
          </a:r>
          <a:endParaRPr lang="id-ID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Dimana : X = Jumlah data hujan yang diperhitungkan</a:t>
          </a:r>
          <a:endParaRPr lang="id-ID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id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11206</xdr:colOff>
      <xdr:row>4</xdr:row>
      <xdr:rowOff>22412</xdr:rowOff>
    </xdr:from>
    <xdr:to>
      <xdr:col>22</xdr:col>
      <xdr:colOff>56029</xdr:colOff>
      <xdr:row>7</xdr:row>
      <xdr:rowOff>2401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>
          <a:off x="13603941" y="885265"/>
          <a:ext cx="1826559" cy="5514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593053</xdr:colOff>
      <xdr:row>4</xdr:row>
      <xdr:rowOff>13074</xdr:rowOff>
    </xdr:from>
    <xdr:to>
      <xdr:col>26</xdr:col>
      <xdr:colOff>11206</xdr:colOff>
      <xdr:row>7</xdr:row>
      <xdr:rowOff>22412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15967524" y="875927"/>
          <a:ext cx="1793800" cy="5808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587315</xdr:colOff>
      <xdr:row>4</xdr:row>
      <xdr:rowOff>6420</xdr:rowOff>
    </xdr:from>
    <xdr:to>
      <xdr:col>34</xdr:col>
      <xdr:colOff>69481</xdr:colOff>
      <xdr:row>6</xdr:row>
      <xdr:rowOff>189593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CxnSpPr/>
      </xdr:nvCxnSpPr>
      <xdr:spPr>
        <a:xfrm>
          <a:off x="20713080" y="869273"/>
          <a:ext cx="1857813" cy="5641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586455</xdr:colOff>
      <xdr:row>4</xdr:row>
      <xdr:rowOff>70901</xdr:rowOff>
    </xdr:from>
    <xdr:to>
      <xdr:col>16</xdr:col>
      <xdr:colOff>324970</xdr:colOff>
      <xdr:row>5</xdr:row>
      <xdr:rowOff>100854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 txBox="1"/>
      </xdr:nvSpPr>
      <xdr:spPr>
        <a:xfrm>
          <a:off x="11153602" y="967372"/>
          <a:ext cx="926339" cy="2316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BUNCIS</a:t>
          </a:r>
        </a:p>
      </xdr:txBody>
    </xdr:sp>
    <xdr:clientData/>
  </xdr:twoCellAnchor>
  <xdr:twoCellAnchor>
    <xdr:from>
      <xdr:col>34</xdr:col>
      <xdr:colOff>24204</xdr:colOff>
      <xdr:row>4</xdr:row>
      <xdr:rowOff>166394</xdr:rowOff>
    </xdr:from>
    <xdr:to>
      <xdr:col>36</xdr:col>
      <xdr:colOff>78069</xdr:colOff>
      <xdr:row>6</xdr:row>
      <xdr:rowOff>76747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 txBox="1"/>
      </xdr:nvSpPr>
      <xdr:spPr>
        <a:xfrm>
          <a:off x="22525616" y="1029247"/>
          <a:ext cx="1241688" cy="291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PL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247454</xdr:colOff>
      <xdr:row>43</xdr:row>
      <xdr:rowOff>0</xdr:rowOff>
    </xdr:from>
    <xdr:to>
      <xdr:col>36</xdr:col>
      <xdr:colOff>459246</xdr:colOff>
      <xdr:row>43</xdr:row>
      <xdr:rowOff>1273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F00-000059000000}"/>
            </a:ext>
          </a:extLst>
        </xdr:cNvPr>
        <xdr:cNvSpPr txBox="1"/>
      </xdr:nvSpPr>
      <xdr:spPr>
        <a:xfrm>
          <a:off x="21237090" y="8485909"/>
          <a:ext cx="2030201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8</xdr:col>
      <xdr:colOff>33618</xdr:colOff>
      <xdr:row>3</xdr:row>
      <xdr:rowOff>181694</xdr:rowOff>
    </xdr:from>
    <xdr:to>
      <xdr:col>11</xdr:col>
      <xdr:colOff>33617</xdr:colOff>
      <xdr:row>6</xdr:row>
      <xdr:rowOff>190499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00000000-0008-0000-0F00-000047000000}"/>
            </a:ext>
          </a:extLst>
        </xdr:cNvPr>
        <xdr:cNvCxnSpPr/>
      </xdr:nvCxnSpPr>
      <xdr:spPr>
        <a:xfrm>
          <a:off x="7003677" y="854047"/>
          <a:ext cx="1781734" cy="5803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371475</xdr:colOff>
      <xdr:row>5</xdr:row>
      <xdr:rowOff>96397</xdr:rowOff>
    </xdr:from>
    <xdr:to>
      <xdr:col>27</xdr:col>
      <xdr:colOff>495300</xdr:colOff>
      <xdr:row>6</xdr:row>
      <xdr:rowOff>170034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F00-000049000000}"/>
            </a:ext>
          </a:extLst>
        </xdr:cNvPr>
        <xdr:cNvSpPr txBox="1"/>
      </xdr:nvSpPr>
      <xdr:spPr>
        <a:xfrm>
          <a:off x="17487900" y="1191772"/>
          <a:ext cx="1304925" cy="2641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34</xdr:col>
      <xdr:colOff>11206</xdr:colOff>
      <xdr:row>4</xdr:row>
      <xdr:rowOff>11206</xdr:rowOff>
    </xdr:from>
    <xdr:to>
      <xdr:col>37</xdr:col>
      <xdr:colOff>0</xdr:colOff>
      <xdr:row>6</xdr:row>
      <xdr:rowOff>168088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00000000-0008-0000-0F00-00004A000000}"/>
            </a:ext>
          </a:extLst>
        </xdr:cNvPr>
        <xdr:cNvCxnSpPr/>
      </xdr:nvCxnSpPr>
      <xdr:spPr>
        <a:xfrm>
          <a:off x="22512618" y="874059"/>
          <a:ext cx="1770529" cy="53788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11205</xdr:colOff>
      <xdr:row>4</xdr:row>
      <xdr:rowOff>0</xdr:rowOff>
    </xdr:from>
    <xdr:to>
      <xdr:col>7</xdr:col>
      <xdr:colOff>593911</xdr:colOff>
      <xdr:row>7</xdr:row>
      <xdr:rowOff>14194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00000000-0008-0000-0F00-00004E000000}"/>
            </a:ext>
          </a:extLst>
        </xdr:cNvPr>
        <xdr:cNvCxnSpPr/>
      </xdr:nvCxnSpPr>
      <xdr:spPr>
        <a:xfrm>
          <a:off x="5199529" y="862853"/>
          <a:ext cx="1770529" cy="585694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155528</xdr:colOff>
      <xdr:row>4</xdr:row>
      <xdr:rowOff>159064</xdr:rowOff>
    </xdr:from>
    <xdr:to>
      <xdr:col>5</xdr:col>
      <xdr:colOff>277326</xdr:colOff>
      <xdr:row>6</xdr:row>
      <xdr:rowOff>69417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F00-00004F000000}"/>
            </a:ext>
          </a:extLst>
        </xdr:cNvPr>
        <xdr:cNvSpPr txBox="1"/>
      </xdr:nvSpPr>
      <xdr:spPr>
        <a:xfrm>
          <a:off x="4749940" y="1021917"/>
          <a:ext cx="715710" cy="291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WLR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36</xdr:col>
      <xdr:colOff>40269</xdr:colOff>
      <xdr:row>4</xdr:row>
      <xdr:rowOff>103153</xdr:rowOff>
    </xdr:from>
    <xdr:to>
      <xdr:col>38</xdr:col>
      <xdr:colOff>109071</xdr:colOff>
      <xdr:row>5</xdr:row>
      <xdr:rowOff>181594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F00-000053000000}"/>
            </a:ext>
          </a:extLst>
        </xdr:cNvPr>
        <xdr:cNvSpPr txBox="1"/>
      </xdr:nvSpPr>
      <xdr:spPr>
        <a:xfrm>
          <a:off x="23729504" y="966006"/>
          <a:ext cx="1256626" cy="268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PADI I</a:t>
          </a:r>
        </a:p>
      </xdr:txBody>
    </xdr:sp>
    <xdr:clientData/>
  </xdr:twoCellAnchor>
  <xdr:twoCellAnchor>
    <xdr:from>
      <xdr:col>36</xdr:col>
      <xdr:colOff>438711</xdr:colOff>
      <xdr:row>5</xdr:row>
      <xdr:rowOff>73239</xdr:rowOff>
    </xdr:from>
    <xdr:to>
      <xdr:col>40</xdr:col>
      <xdr:colOff>493140</xdr:colOff>
      <xdr:row>6</xdr:row>
      <xdr:rowOff>146876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F00-000056000000}"/>
            </a:ext>
          </a:extLst>
        </xdr:cNvPr>
        <xdr:cNvSpPr txBox="1"/>
      </xdr:nvSpPr>
      <xdr:spPr>
        <a:xfrm>
          <a:off x="24127946" y="1126592"/>
          <a:ext cx="2430076" cy="2641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36</xdr:col>
      <xdr:colOff>588818</xdr:colOff>
      <xdr:row>4</xdr:row>
      <xdr:rowOff>10143</xdr:rowOff>
    </xdr:from>
    <xdr:to>
      <xdr:col>40</xdr:col>
      <xdr:colOff>0</xdr:colOff>
      <xdr:row>6</xdr:row>
      <xdr:rowOff>168088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CxnSpPr/>
      </xdr:nvCxnSpPr>
      <xdr:spPr>
        <a:xfrm>
          <a:off x="24278053" y="872996"/>
          <a:ext cx="1786829" cy="538945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570749</xdr:colOff>
      <xdr:row>37</xdr:row>
      <xdr:rowOff>188516</xdr:rowOff>
    </xdr:from>
    <xdr:to>
      <xdr:col>31</xdr:col>
      <xdr:colOff>581025</xdr:colOff>
      <xdr:row>40</xdr:row>
      <xdr:rowOff>180975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00000000-0008-0000-0F00-00005B000000}"/>
            </a:ext>
          </a:extLst>
        </xdr:cNvPr>
        <xdr:cNvCxnSpPr/>
      </xdr:nvCxnSpPr>
      <xdr:spPr>
        <a:xfrm>
          <a:off x="19420724" y="7732316"/>
          <a:ext cx="1781926" cy="5639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591731</xdr:colOff>
      <xdr:row>38</xdr:row>
      <xdr:rowOff>20000</xdr:rowOff>
    </xdr:from>
    <xdr:to>
      <xdr:col>13</xdr:col>
      <xdr:colOff>13553</xdr:colOff>
      <xdr:row>40</xdr:row>
      <xdr:rowOff>179009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00000000-0008-0000-0F00-00005F000000}"/>
            </a:ext>
          </a:extLst>
        </xdr:cNvPr>
        <xdr:cNvCxnSpPr/>
      </xdr:nvCxnSpPr>
      <xdr:spPr>
        <a:xfrm>
          <a:off x="8155702" y="7796882"/>
          <a:ext cx="1797469" cy="540009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4771</xdr:colOff>
      <xdr:row>38</xdr:row>
      <xdr:rowOff>13074</xdr:rowOff>
    </xdr:from>
    <xdr:to>
      <xdr:col>6</xdr:col>
      <xdr:colOff>581025</xdr:colOff>
      <xdr:row>40</xdr:row>
      <xdr:rowOff>180975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00000000-0008-0000-0F00-000061000000}"/>
            </a:ext>
          </a:extLst>
        </xdr:cNvPr>
        <xdr:cNvCxnSpPr/>
      </xdr:nvCxnSpPr>
      <xdr:spPr>
        <a:xfrm>
          <a:off x="4586296" y="7747374"/>
          <a:ext cx="1757354" cy="54890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11237</xdr:colOff>
      <xdr:row>38</xdr:row>
      <xdr:rowOff>14568</xdr:rowOff>
    </xdr:from>
    <xdr:to>
      <xdr:col>10</xdr:col>
      <xdr:colOff>24796</xdr:colOff>
      <xdr:row>40</xdr:row>
      <xdr:rowOff>179294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00000000-0008-0000-0F00-000062000000}"/>
            </a:ext>
          </a:extLst>
        </xdr:cNvPr>
        <xdr:cNvCxnSpPr/>
      </xdr:nvCxnSpPr>
      <xdr:spPr>
        <a:xfrm>
          <a:off x="6387384" y="7791450"/>
          <a:ext cx="1795294" cy="5457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38</xdr:row>
      <xdr:rowOff>19050</xdr:rowOff>
    </xdr:from>
    <xdr:to>
      <xdr:col>20</xdr:col>
      <xdr:colOff>582705</xdr:colOff>
      <xdr:row>41</xdr:row>
      <xdr:rowOff>1681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00000000-0008-0000-0F00-000063000000}"/>
            </a:ext>
          </a:extLst>
        </xdr:cNvPr>
        <xdr:cNvCxnSpPr/>
      </xdr:nvCxnSpPr>
      <xdr:spPr>
        <a:xfrm>
          <a:off x="12849225" y="7753350"/>
          <a:ext cx="1859055" cy="5541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76707</xdr:colOff>
      <xdr:row>38</xdr:row>
      <xdr:rowOff>67165</xdr:rowOff>
    </xdr:from>
    <xdr:to>
      <xdr:col>24</xdr:col>
      <xdr:colOff>15687</xdr:colOff>
      <xdr:row>40</xdr:row>
      <xdr:rowOff>184151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0000000-0008-0000-0F00-000064000000}"/>
            </a:ext>
          </a:extLst>
        </xdr:cNvPr>
        <xdr:cNvCxnSpPr>
          <a:stCxn id="108" idx="0"/>
        </xdr:cNvCxnSpPr>
      </xdr:nvCxnSpPr>
      <xdr:spPr>
        <a:xfrm>
          <a:off x="14792832" y="7801465"/>
          <a:ext cx="1710630" cy="49798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74446</xdr:colOff>
      <xdr:row>38</xdr:row>
      <xdr:rowOff>28818</xdr:rowOff>
    </xdr:from>
    <xdr:to>
      <xdr:col>25</xdr:col>
      <xdr:colOff>133723</xdr:colOff>
      <xdr:row>39</xdr:row>
      <xdr:rowOff>132659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F00-000065000000}"/>
            </a:ext>
          </a:extLst>
        </xdr:cNvPr>
        <xdr:cNvSpPr txBox="1"/>
      </xdr:nvSpPr>
      <xdr:spPr>
        <a:xfrm>
          <a:off x="15971671" y="7763118"/>
          <a:ext cx="1240377" cy="294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PADI II</a:t>
          </a:r>
        </a:p>
      </xdr:txBody>
    </xdr:sp>
    <xdr:clientData/>
  </xdr:twoCellAnchor>
  <xdr:twoCellAnchor>
    <xdr:from>
      <xdr:col>23</xdr:col>
      <xdr:colOff>420780</xdr:colOff>
      <xdr:row>39</xdr:row>
      <xdr:rowOff>51387</xdr:rowOff>
    </xdr:from>
    <xdr:to>
      <xdr:col>25</xdr:col>
      <xdr:colOff>394447</xdr:colOff>
      <xdr:row>40</xdr:row>
      <xdr:rowOff>137724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F00-000066000000}"/>
            </a:ext>
          </a:extLst>
        </xdr:cNvPr>
        <xdr:cNvSpPr txBox="1"/>
      </xdr:nvSpPr>
      <xdr:spPr>
        <a:xfrm>
          <a:off x="16318005" y="7976187"/>
          <a:ext cx="1154767" cy="276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9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9</xdr:col>
      <xdr:colOff>80743</xdr:colOff>
      <xdr:row>38</xdr:row>
      <xdr:rowOff>22292</xdr:rowOff>
    </xdr:from>
    <xdr:to>
      <xdr:col>11</xdr:col>
      <xdr:colOff>219209</xdr:colOff>
      <xdr:row>39</xdr:row>
      <xdr:rowOff>113433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F00-000068000000}"/>
            </a:ext>
          </a:extLst>
        </xdr:cNvPr>
        <xdr:cNvSpPr txBox="1"/>
      </xdr:nvSpPr>
      <xdr:spPr>
        <a:xfrm>
          <a:off x="7644714" y="7799174"/>
          <a:ext cx="1326289" cy="2816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PADI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1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415524</xdr:colOff>
      <xdr:row>39</xdr:row>
      <xdr:rowOff>57096</xdr:rowOff>
    </xdr:from>
    <xdr:to>
      <xdr:col>11</xdr:col>
      <xdr:colOff>529880</xdr:colOff>
      <xdr:row>40</xdr:row>
      <xdr:rowOff>173603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F00-000069000000}"/>
            </a:ext>
          </a:extLst>
        </xdr:cNvPr>
        <xdr:cNvSpPr txBox="1"/>
      </xdr:nvSpPr>
      <xdr:spPr>
        <a:xfrm>
          <a:off x="7979495" y="8024478"/>
          <a:ext cx="1302179" cy="3070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12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0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35</xdr:col>
      <xdr:colOff>51219</xdr:colOff>
      <xdr:row>39</xdr:row>
      <xdr:rowOff>95558</xdr:rowOff>
    </xdr:from>
    <xdr:to>
      <xdr:col>37</xdr:col>
      <xdr:colOff>52526</xdr:colOff>
      <xdr:row>40</xdr:row>
      <xdr:rowOff>189832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F00-00006A000000}"/>
            </a:ext>
          </a:extLst>
        </xdr:cNvPr>
        <xdr:cNvSpPr txBox="1"/>
      </xdr:nvSpPr>
      <xdr:spPr>
        <a:xfrm>
          <a:off x="23248563" y="8033058"/>
          <a:ext cx="1191932" cy="292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34</xdr:col>
      <xdr:colOff>485096</xdr:colOff>
      <xdr:row>38</xdr:row>
      <xdr:rowOff>107214</xdr:rowOff>
    </xdr:from>
    <xdr:to>
      <xdr:col>37</xdr:col>
      <xdr:colOff>59532</xdr:colOff>
      <xdr:row>40</xdr:row>
      <xdr:rowOff>7855</xdr:rowOff>
    </xdr:to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F00-00006B000000}"/>
            </a:ext>
          </a:extLst>
        </xdr:cNvPr>
        <xdr:cNvSpPr txBox="1"/>
      </xdr:nvSpPr>
      <xdr:spPr>
        <a:xfrm>
          <a:off x="23087127" y="7846277"/>
          <a:ext cx="1360374" cy="297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KACANG TANAH</a:t>
          </a:r>
        </a:p>
      </xdr:txBody>
    </xdr:sp>
    <xdr:clientData/>
  </xdr:twoCellAnchor>
  <xdr:twoCellAnchor>
    <xdr:from>
      <xdr:col>20</xdr:col>
      <xdr:colOff>396141</xdr:colOff>
      <xdr:row>38</xdr:row>
      <xdr:rowOff>67165</xdr:rowOff>
    </xdr:from>
    <xdr:to>
      <xdr:col>21</xdr:col>
      <xdr:colOff>347823</xdr:colOff>
      <xdr:row>40</xdr:row>
      <xdr:rowOff>14122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F00-00006C000000}"/>
            </a:ext>
          </a:extLst>
        </xdr:cNvPr>
        <xdr:cNvSpPr txBox="1"/>
      </xdr:nvSpPr>
      <xdr:spPr>
        <a:xfrm>
          <a:off x="14521716" y="7801465"/>
          <a:ext cx="542232" cy="327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PL</a:t>
          </a:r>
        </a:p>
      </xdr:txBody>
    </xdr:sp>
    <xdr:clientData/>
  </xdr:twoCellAnchor>
  <xdr:twoCellAnchor>
    <xdr:from>
      <xdr:col>27</xdr:col>
      <xdr:colOff>36868</xdr:colOff>
      <xdr:row>75</xdr:row>
      <xdr:rowOff>25401</xdr:rowOff>
    </xdr:from>
    <xdr:to>
      <xdr:col>30</xdr:col>
      <xdr:colOff>37539</xdr:colOff>
      <xdr:row>77</xdr:row>
      <xdr:rowOff>175746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00000000-0008-0000-0F00-00006E000000}"/>
            </a:ext>
          </a:extLst>
        </xdr:cNvPr>
        <xdr:cNvCxnSpPr/>
      </xdr:nvCxnSpPr>
      <xdr:spPr>
        <a:xfrm>
          <a:off x="18380897" y="15231783"/>
          <a:ext cx="1782407" cy="5537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588824</xdr:colOff>
      <xdr:row>74</xdr:row>
      <xdr:rowOff>175560</xdr:rowOff>
    </xdr:from>
    <xdr:to>
      <xdr:col>25</xdr:col>
      <xdr:colOff>582706</xdr:colOff>
      <xdr:row>77</xdr:row>
      <xdr:rowOff>145677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00000000-0008-0000-0F00-000070000000}"/>
            </a:ext>
          </a:extLst>
        </xdr:cNvPr>
        <xdr:cNvCxnSpPr/>
      </xdr:nvCxnSpPr>
      <xdr:spPr>
        <a:xfrm>
          <a:off x="15963295" y="15180236"/>
          <a:ext cx="1775617" cy="575235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75</xdr:row>
      <xdr:rowOff>11206</xdr:rowOff>
    </xdr:from>
    <xdr:to>
      <xdr:col>40</xdr:col>
      <xdr:colOff>11206</xdr:colOff>
      <xdr:row>76</xdr:row>
      <xdr:rowOff>190500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00000000-0008-0000-0F00-000072000000}"/>
            </a:ext>
          </a:extLst>
        </xdr:cNvPr>
        <xdr:cNvCxnSpPr/>
      </xdr:nvCxnSpPr>
      <xdr:spPr>
        <a:xfrm>
          <a:off x="24877059" y="15217588"/>
          <a:ext cx="1199029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7172</xdr:colOff>
      <xdr:row>77</xdr:row>
      <xdr:rowOff>22786</xdr:rowOff>
    </xdr:from>
    <xdr:to>
      <xdr:col>5</xdr:col>
      <xdr:colOff>11205</xdr:colOff>
      <xdr:row>78</xdr:row>
      <xdr:rowOff>11206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00000000-0008-0000-0F00-000073000000}"/>
            </a:ext>
          </a:extLst>
        </xdr:cNvPr>
        <xdr:cNvCxnSpPr/>
      </xdr:nvCxnSpPr>
      <xdr:spPr>
        <a:xfrm>
          <a:off x="4601584" y="15632580"/>
          <a:ext cx="597945" cy="1789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1382</xdr:colOff>
      <xdr:row>75</xdr:row>
      <xdr:rowOff>1308</xdr:rowOff>
    </xdr:from>
    <xdr:to>
      <xdr:col>16</xdr:col>
      <xdr:colOff>11579</xdr:colOff>
      <xdr:row>77</xdr:row>
      <xdr:rowOff>189753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CxnSpPr/>
      </xdr:nvCxnSpPr>
      <xdr:spPr>
        <a:xfrm>
          <a:off x="9941000" y="15207690"/>
          <a:ext cx="1791932" cy="591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671749</xdr:colOff>
      <xdr:row>74</xdr:row>
      <xdr:rowOff>201519</xdr:rowOff>
    </xdr:from>
    <xdr:to>
      <xdr:col>22</xdr:col>
      <xdr:colOff>22411</xdr:colOff>
      <xdr:row>77</xdr:row>
      <xdr:rowOff>168088</xdr:rowOff>
    </xdr:to>
    <xdr:cxnSp macro="">
      <xdr:nvCxnSpPr>
        <xdr:cNvPr id="120" name="Straight Connector 119">
          <a:extLst>
            <a:ext uri="{FF2B5EF4-FFF2-40B4-BE49-F238E27FC236}">
              <a16:creationId xmlns:a16="http://schemas.microsoft.com/office/drawing/2014/main" id="{00000000-0008-0000-0F00-000078000000}"/>
            </a:ext>
          </a:extLst>
        </xdr:cNvPr>
        <xdr:cNvCxnSpPr/>
      </xdr:nvCxnSpPr>
      <xdr:spPr>
        <a:xfrm>
          <a:off x="13580925" y="15206195"/>
          <a:ext cx="1815957" cy="571687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15577</xdr:colOff>
      <xdr:row>75</xdr:row>
      <xdr:rowOff>14755</xdr:rowOff>
    </xdr:from>
    <xdr:to>
      <xdr:col>19</xdr:col>
      <xdr:colOff>11206</xdr:colOff>
      <xdr:row>77</xdr:row>
      <xdr:rowOff>179294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00000000-0008-0000-0F00-00007A000000}"/>
            </a:ext>
          </a:extLst>
        </xdr:cNvPr>
        <xdr:cNvCxnSpPr/>
      </xdr:nvCxnSpPr>
      <xdr:spPr>
        <a:xfrm>
          <a:off x="11736930" y="15221137"/>
          <a:ext cx="1867011" cy="5679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407708</xdr:colOff>
      <xdr:row>76</xdr:row>
      <xdr:rowOff>100133</xdr:rowOff>
    </xdr:from>
    <xdr:to>
      <xdr:col>34</xdr:col>
      <xdr:colOff>452157</xdr:colOff>
      <xdr:row>77</xdr:row>
      <xdr:rowOff>184789</xdr:rowOff>
    </xdr:to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F00-00007B000000}"/>
            </a:ext>
          </a:extLst>
        </xdr:cNvPr>
        <xdr:cNvSpPr txBox="1"/>
      </xdr:nvSpPr>
      <xdr:spPr>
        <a:xfrm>
          <a:off x="21721296" y="15508221"/>
          <a:ext cx="1232273" cy="286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7</xdr:col>
      <xdr:colOff>452906</xdr:colOff>
      <xdr:row>76</xdr:row>
      <xdr:rowOff>84445</xdr:rowOff>
    </xdr:from>
    <xdr:to>
      <xdr:col>9</xdr:col>
      <xdr:colOff>392206</xdr:colOff>
      <xdr:row>77</xdr:row>
      <xdr:rowOff>170782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F00-00007C000000}"/>
            </a:ext>
          </a:extLst>
        </xdr:cNvPr>
        <xdr:cNvSpPr txBox="1"/>
      </xdr:nvSpPr>
      <xdr:spPr>
        <a:xfrm>
          <a:off x="6829053" y="15492533"/>
          <a:ext cx="1127124" cy="288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18</xdr:col>
      <xdr:colOff>487082</xdr:colOff>
      <xdr:row>76</xdr:row>
      <xdr:rowOff>63901</xdr:rowOff>
    </xdr:from>
    <xdr:to>
      <xdr:col>20</xdr:col>
      <xdr:colOff>571499</xdr:colOff>
      <xdr:row>77</xdr:row>
      <xdr:rowOff>161257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F00-00007D000000}"/>
            </a:ext>
          </a:extLst>
        </xdr:cNvPr>
        <xdr:cNvSpPr txBox="1"/>
      </xdr:nvSpPr>
      <xdr:spPr>
        <a:xfrm>
          <a:off x="13336307" y="15389626"/>
          <a:ext cx="1360767" cy="297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12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0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18</xdr:col>
      <xdr:colOff>165027</xdr:colOff>
      <xdr:row>75</xdr:row>
      <xdr:rowOff>92694</xdr:rowOff>
    </xdr:from>
    <xdr:to>
      <xdr:col>20</xdr:col>
      <xdr:colOff>213846</xdr:colOff>
      <xdr:row>76</xdr:row>
      <xdr:rowOff>182154</xdr:rowOff>
    </xdr:to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F00-00007E000000}"/>
            </a:ext>
          </a:extLst>
        </xdr:cNvPr>
        <xdr:cNvSpPr txBox="1"/>
      </xdr:nvSpPr>
      <xdr:spPr>
        <a:xfrm>
          <a:off x="13074203" y="15299076"/>
          <a:ext cx="1326290" cy="291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PADI I</a:t>
          </a:r>
        </a:p>
      </xdr:txBody>
    </xdr:sp>
    <xdr:clientData/>
  </xdr:twoCellAnchor>
  <xdr:twoCellAnchor>
    <xdr:from>
      <xdr:col>7</xdr:col>
      <xdr:colOff>533327</xdr:colOff>
      <xdr:row>75</xdr:row>
      <xdr:rowOff>77753</xdr:rowOff>
    </xdr:from>
    <xdr:to>
      <xdr:col>10</xdr:col>
      <xdr:colOff>8218</xdr:colOff>
      <xdr:row>76</xdr:row>
      <xdr:rowOff>168894</xdr:rowOff>
    </xdr:to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F00-00007F000000}"/>
            </a:ext>
          </a:extLst>
        </xdr:cNvPr>
        <xdr:cNvSpPr txBox="1"/>
      </xdr:nvSpPr>
      <xdr:spPr>
        <a:xfrm>
          <a:off x="6909474" y="15284135"/>
          <a:ext cx="1256626" cy="292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JAGUNG</a:t>
          </a:r>
        </a:p>
        <a:p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523617</xdr:colOff>
      <xdr:row>75</xdr:row>
      <xdr:rowOff>77940</xdr:rowOff>
    </xdr:from>
    <xdr:to>
      <xdr:col>35</xdr:col>
      <xdr:colOff>20545</xdr:colOff>
      <xdr:row>76</xdr:row>
      <xdr:rowOff>169081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F00-000080000000}"/>
            </a:ext>
          </a:extLst>
        </xdr:cNvPr>
        <xdr:cNvSpPr txBox="1"/>
      </xdr:nvSpPr>
      <xdr:spPr>
        <a:xfrm>
          <a:off x="21837205" y="15284322"/>
          <a:ext cx="1278664" cy="292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KEDELAI</a:t>
          </a:r>
        </a:p>
      </xdr:txBody>
    </xdr:sp>
    <xdr:clientData/>
  </xdr:twoCellAnchor>
  <xdr:twoCellAnchor>
    <xdr:from>
      <xdr:col>21</xdr:col>
      <xdr:colOff>132929</xdr:colOff>
      <xdr:row>75</xdr:row>
      <xdr:rowOff>93883</xdr:rowOff>
    </xdr:from>
    <xdr:to>
      <xdr:col>22</xdr:col>
      <xdr:colOff>254728</xdr:colOff>
      <xdr:row>77</xdr:row>
      <xdr:rowOff>29636</xdr:rowOff>
    </xdr:to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F00-000081000000}"/>
            </a:ext>
          </a:extLst>
        </xdr:cNvPr>
        <xdr:cNvSpPr txBox="1"/>
      </xdr:nvSpPr>
      <xdr:spPr>
        <a:xfrm>
          <a:off x="14913488" y="15300265"/>
          <a:ext cx="715711" cy="339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WLR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247454</xdr:colOff>
      <xdr:row>80</xdr:row>
      <xdr:rowOff>0</xdr:rowOff>
    </xdr:from>
    <xdr:to>
      <xdr:col>36</xdr:col>
      <xdr:colOff>459246</xdr:colOff>
      <xdr:row>80</xdr:row>
      <xdr:rowOff>1273</xdr:rowOff>
    </xdr:to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F00-000085000000}"/>
            </a:ext>
          </a:extLst>
        </xdr:cNvPr>
        <xdr:cNvSpPr txBox="1"/>
      </xdr:nvSpPr>
      <xdr:spPr>
        <a:xfrm>
          <a:off x="25114054" y="8242300"/>
          <a:ext cx="2231092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33</xdr:col>
      <xdr:colOff>247454</xdr:colOff>
      <xdr:row>80</xdr:row>
      <xdr:rowOff>0</xdr:rowOff>
    </xdr:from>
    <xdr:to>
      <xdr:col>36</xdr:col>
      <xdr:colOff>459246</xdr:colOff>
      <xdr:row>80</xdr:row>
      <xdr:rowOff>1273</xdr:rowOff>
    </xdr:to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F00-000097000000}"/>
            </a:ext>
          </a:extLst>
        </xdr:cNvPr>
        <xdr:cNvSpPr txBox="1"/>
      </xdr:nvSpPr>
      <xdr:spPr>
        <a:xfrm>
          <a:off x="25114054" y="8242300"/>
          <a:ext cx="2231092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15</xdr:col>
      <xdr:colOff>165301</xdr:colOff>
      <xdr:row>75</xdr:row>
      <xdr:rowOff>118898</xdr:rowOff>
    </xdr:from>
    <xdr:to>
      <xdr:col>16</xdr:col>
      <xdr:colOff>43958</xdr:colOff>
      <xdr:row>77</xdr:row>
      <xdr:rowOff>65855</xdr:rowOff>
    </xdr:to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F00-000098000000}"/>
            </a:ext>
          </a:extLst>
        </xdr:cNvPr>
        <xdr:cNvSpPr txBox="1"/>
      </xdr:nvSpPr>
      <xdr:spPr>
        <a:xfrm>
          <a:off x="11292742" y="15325280"/>
          <a:ext cx="472569" cy="350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PL</a:t>
          </a:r>
        </a:p>
      </xdr:txBody>
    </xdr:sp>
    <xdr:clientData/>
  </xdr:twoCellAnchor>
  <xdr:twoCellAnchor>
    <xdr:from>
      <xdr:col>30</xdr:col>
      <xdr:colOff>247454</xdr:colOff>
      <xdr:row>79</xdr:row>
      <xdr:rowOff>0</xdr:rowOff>
    </xdr:from>
    <xdr:to>
      <xdr:col>33</xdr:col>
      <xdr:colOff>459246</xdr:colOff>
      <xdr:row>79</xdr:row>
      <xdr:rowOff>1273</xdr:rowOff>
    </xdr:to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F00-0000B0000000}"/>
            </a:ext>
          </a:extLst>
        </xdr:cNvPr>
        <xdr:cNvSpPr txBox="1"/>
      </xdr:nvSpPr>
      <xdr:spPr>
        <a:xfrm>
          <a:off x="23767854" y="7861300"/>
          <a:ext cx="2231092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73</xdr:col>
      <xdr:colOff>0</xdr:colOff>
      <xdr:row>4</xdr:row>
      <xdr:rowOff>2401</xdr:rowOff>
    </xdr:from>
    <xdr:to>
      <xdr:col>76</xdr:col>
      <xdr:colOff>0</xdr:colOff>
      <xdr:row>7</xdr:row>
      <xdr:rowOff>2401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00000000-0008-0000-0F00-000074000000}"/>
            </a:ext>
          </a:extLst>
        </xdr:cNvPr>
        <xdr:cNvCxnSpPr/>
      </xdr:nvCxnSpPr>
      <xdr:spPr>
        <a:xfrm>
          <a:off x="47042294" y="898872"/>
          <a:ext cx="1781735" cy="59391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593052</xdr:colOff>
      <xdr:row>4</xdr:row>
      <xdr:rowOff>1868</xdr:rowOff>
    </xdr:from>
    <xdr:to>
      <xdr:col>77</xdr:col>
      <xdr:colOff>0</xdr:colOff>
      <xdr:row>7</xdr:row>
      <xdr:rowOff>0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00000000-0008-0000-0F00-000076000000}"/>
            </a:ext>
          </a:extLst>
        </xdr:cNvPr>
        <xdr:cNvCxnSpPr/>
      </xdr:nvCxnSpPr>
      <xdr:spPr>
        <a:xfrm>
          <a:off x="47635346" y="898339"/>
          <a:ext cx="1782595" cy="5920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590691</xdr:colOff>
      <xdr:row>4</xdr:row>
      <xdr:rowOff>5415</xdr:rowOff>
    </xdr:from>
    <xdr:to>
      <xdr:col>82</xdr:col>
      <xdr:colOff>593724</xdr:colOff>
      <xdr:row>7</xdr:row>
      <xdr:rowOff>14193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00000000-0008-0000-0F00-000086000000}"/>
            </a:ext>
          </a:extLst>
        </xdr:cNvPr>
        <xdr:cNvCxnSpPr/>
      </xdr:nvCxnSpPr>
      <xdr:spPr>
        <a:xfrm>
          <a:off x="51196456" y="901886"/>
          <a:ext cx="1784768" cy="602689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4617</xdr:colOff>
      <xdr:row>4</xdr:row>
      <xdr:rowOff>11637</xdr:rowOff>
    </xdr:from>
    <xdr:to>
      <xdr:col>86</xdr:col>
      <xdr:colOff>593911</xdr:colOff>
      <xdr:row>7</xdr:row>
      <xdr:rowOff>14194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00000000-0008-0000-0F00-000087000000}"/>
            </a:ext>
          </a:extLst>
        </xdr:cNvPr>
        <xdr:cNvCxnSpPr/>
      </xdr:nvCxnSpPr>
      <xdr:spPr>
        <a:xfrm>
          <a:off x="53579941" y="908108"/>
          <a:ext cx="1777117" cy="596468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4610</xdr:colOff>
      <xdr:row>4</xdr:row>
      <xdr:rowOff>6419</xdr:rowOff>
    </xdr:from>
    <xdr:to>
      <xdr:col>80</xdr:col>
      <xdr:colOff>22412</xdr:colOff>
      <xdr:row>7</xdr:row>
      <xdr:rowOff>11206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00000000-0008-0000-0F00-000088000000}"/>
            </a:ext>
          </a:extLst>
        </xdr:cNvPr>
        <xdr:cNvCxnSpPr/>
      </xdr:nvCxnSpPr>
      <xdr:spPr>
        <a:xfrm>
          <a:off x="49422551" y="902890"/>
          <a:ext cx="1799537" cy="59869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171838</xdr:colOff>
      <xdr:row>4</xdr:row>
      <xdr:rowOff>59693</xdr:rowOff>
    </xdr:from>
    <xdr:to>
      <xdr:col>70</xdr:col>
      <xdr:colOff>448236</xdr:colOff>
      <xdr:row>5</xdr:row>
      <xdr:rowOff>171750</xdr:rowOff>
    </xdr:to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F00-000089000000}"/>
            </a:ext>
          </a:extLst>
        </xdr:cNvPr>
        <xdr:cNvSpPr txBox="1"/>
      </xdr:nvSpPr>
      <xdr:spPr>
        <a:xfrm>
          <a:off x="44838485" y="956164"/>
          <a:ext cx="870310" cy="3137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BUNCIS</a:t>
          </a:r>
        </a:p>
      </xdr:txBody>
    </xdr:sp>
    <xdr:clientData/>
  </xdr:twoCellAnchor>
  <xdr:twoCellAnchor>
    <xdr:from>
      <xdr:col>79</xdr:col>
      <xdr:colOff>281381</xdr:colOff>
      <xdr:row>4</xdr:row>
      <xdr:rowOff>110623</xdr:rowOff>
    </xdr:from>
    <xdr:to>
      <xdr:col>81</xdr:col>
      <xdr:colOff>419848</xdr:colOff>
      <xdr:row>5</xdr:row>
      <xdr:rowOff>189064</xdr:rowOff>
    </xdr:to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SpPr txBox="1"/>
      </xdr:nvSpPr>
      <xdr:spPr>
        <a:xfrm>
          <a:off x="50887146" y="1007094"/>
          <a:ext cx="1326290" cy="280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PADI II</a:t>
          </a:r>
        </a:p>
      </xdr:txBody>
    </xdr:sp>
    <xdr:clientData/>
  </xdr:twoCellAnchor>
  <xdr:twoCellAnchor>
    <xdr:from>
      <xdr:col>79</xdr:col>
      <xdr:colOff>296023</xdr:colOff>
      <xdr:row>5</xdr:row>
      <xdr:rowOff>72491</xdr:rowOff>
    </xdr:from>
    <xdr:to>
      <xdr:col>81</xdr:col>
      <xdr:colOff>280148</xdr:colOff>
      <xdr:row>6</xdr:row>
      <xdr:rowOff>157334</xdr:rowOff>
    </xdr:to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SpPr txBox="1"/>
      </xdr:nvSpPr>
      <xdr:spPr>
        <a:xfrm>
          <a:off x="50901788" y="1170667"/>
          <a:ext cx="1171948" cy="2753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9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82</xdr:col>
      <xdr:colOff>309982</xdr:colOff>
      <xdr:row>4</xdr:row>
      <xdr:rowOff>84172</xdr:rowOff>
    </xdr:from>
    <xdr:to>
      <xdr:col>83</xdr:col>
      <xdr:colOff>317481</xdr:colOff>
      <xdr:row>5</xdr:row>
      <xdr:rowOff>185025</xdr:rowOff>
    </xdr:to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SpPr txBox="1"/>
      </xdr:nvSpPr>
      <xdr:spPr>
        <a:xfrm>
          <a:off x="52697482" y="980643"/>
          <a:ext cx="601411" cy="3025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WLR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87</xdr:col>
      <xdr:colOff>225909</xdr:colOff>
      <xdr:row>4</xdr:row>
      <xdr:rowOff>132776</xdr:rowOff>
    </xdr:from>
    <xdr:to>
      <xdr:col>88</xdr:col>
      <xdr:colOff>123264</xdr:colOff>
      <xdr:row>6</xdr:row>
      <xdr:rowOff>43129</xdr:rowOff>
    </xdr:to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F00-00008D000000}"/>
            </a:ext>
          </a:extLst>
        </xdr:cNvPr>
        <xdr:cNvSpPr txBox="1"/>
      </xdr:nvSpPr>
      <xdr:spPr>
        <a:xfrm>
          <a:off x="55582968" y="1029247"/>
          <a:ext cx="491267" cy="3025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PL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87</xdr:col>
      <xdr:colOff>247454</xdr:colOff>
      <xdr:row>43</xdr:row>
      <xdr:rowOff>0</xdr:rowOff>
    </xdr:from>
    <xdr:to>
      <xdr:col>90</xdr:col>
      <xdr:colOff>459246</xdr:colOff>
      <xdr:row>43</xdr:row>
      <xdr:rowOff>1273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F00-00008F000000}"/>
            </a:ext>
          </a:extLst>
        </xdr:cNvPr>
        <xdr:cNvSpPr txBox="1"/>
      </xdr:nvSpPr>
      <xdr:spPr>
        <a:xfrm>
          <a:off x="25520454" y="8458200"/>
          <a:ext cx="2269192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62</xdr:col>
      <xdr:colOff>247454</xdr:colOff>
      <xdr:row>41</xdr:row>
      <xdr:rowOff>0</xdr:rowOff>
    </xdr:from>
    <xdr:to>
      <xdr:col>65</xdr:col>
      <xdr:colOff>459246</xdr:colOff>
      <xdr:row>41</xdr:row>
      <xdr:rowOff>1273</xdr:rowOff>
    </xdr:to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SpPr txBox="1"/>
      </xdr:nvSpPr>
      <xdr:spPr>
        <a:xfrm>
          <a:off x="8273854" y="8051800"/>
          <a:ext cx="2269192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86</xdr:col>
      <xdr:colOff>247454</xdr:colOff>
      <xdr:row>42</xdr:row>
      <xdr:rowOff>0</xdr:rowOff>
    </xdr:from>
    <xdr:to>
      <xdr:col>89</xdr:col>
      <xdr:colOff>459246</xdr:colOff>
      <xdr:row>42</xdr:row>
      <xdr:rowOff>1273</xdr:rowOff>
    </xdr:to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SpPr txBox="1"/>
      </xdr:nvSpPr>
      <xdr:spPr>
        <a:xfrm>
          <a:off x="24834654" y="8255000"/>
          <a:ext cx="2269192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87</xdr:col>
      <xdr:colOff>247454</xdr:colOff>
      <xdr:row>43</xdr:row>
      <xdr:rowOff>0</xdr:rowOff>
    </xdr:from>
    <xdr:to>
      <xdr:col>90</xdr:col>
      <xdr:colOff>459246</xdr:colOff>
      <xdr:row>43</xdr:row>
      <xdr:rowOff>1273</xdr:rowOff>
    </xdr:to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F00-000093000000}"/>
            </a:ext>
          </a:extLst>
        </xdr:cNvPr>
        <xdr:cNvSpPr txBox="1"/>
      </xdr:nvSpPr>
      <xdr:spPr>
        <a:xfrm>
          <a:off x="25520454" y="8458200"/>
          <a:ext cx="2269192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61</xdr:col>
      <xdr:colOff>593911</xdr:colOff>
      <xdr:row>4</xdr:row>
      <xdr:rowOff>2401</xdr:rowOff>
    </xdr:from>
    <xdr:to>
      <xdr:col>65</xdr:col>
      <xdr:colOff>0</xdr:colOff>
      <xdr:row>7</xdr:row>
      <xdr:rowOff>2401</xdr:rowOff>
    </xdr:to>
    <xdr:cxnSp macro="">
      <xdr:nvCxnSpPr>
        <xdr:cNvPr id="148" name="Straight Connector 147">
          <a:extLst>
            <a:ext uri="{FF2B5EF4-FFF2-40B4-BE49-F238E27FC236}">
              <a16:creationId xmlns:a16="http://schemas.microsoft.com/office/drawing/2014/main" id="{00000000-0008-0000-0F00-000094000000}"/>
            </a:ext>
          </a:extLst>
        </xdr:cNvPr>
        <xdr:cNvCxnSpPr/>
      </xdr:nvCxnSpPr>
      <xdr:spPr>
        <a:xfrm>
          <a:off x="40509264" y="898872"/>
          <a:ext cx="1781736" cy="59391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322470</xdr:colOff>
      <xdr:row>4</xdr:row>
      <xdr:rowOff>144240</xdr:rowOff>
    </xdr:from>
    <xdr:to>
      <xdr:col>77</xdr:col>
      <xdr:colOff>112059</xdr:colOff>
      <xdr:row>6</xdr:row>
      <xdr:rowOff>32181</xdr:rowOff>
    </xdr:to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F00-000095000000}"/>
            </a:ext>
          </a:extLst>
        </xdr:cNvPr>
        <xdr:cNvSpPr txBox="1"/>
      </xdr:nvSpPr>
      <xdr:spPr>
        <a:xfrm>
          <a:off x="49146499" y="1040711"/>
          <a:ext cx="383501" cy="280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PL</a:t>
          </a:r>
        </a:p>
      </xdr:txBody>
    </xdr:sp>
    <xdr:clientData/>
  </xdr:twoCellAnchor>
  <xdr:twoCellAnchor>
    <xdr:from>
      <xdr:col>90</xdr:col>
      <xdr:colOff>349064</xdr:colOff>
      <xdr:row>5</xdr:row>
      <xdr:rowOff>85191</xdr:rowOff>
    </xdr:from>
    <xdr:to>
      <xdr:col>92</xdr:col>
      <xdr:colOff>560294</xdr:colOff>
      <xdr:row>6</xdr:row>
      <xdr:rowOff>170034</xdr:rowOff>
    </xdr:to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F00-000096000000}"/>
            </a:ext>
          </a:extLst>
        </xdr:cNvPr>
        <xdr:cNvSpPr txBox="1"/>
      </xdr:nvSpPr>
      <xdr:spPr>
        <a:xfrm>
          <a:off x="57487858" y="1183367"/>
          <a:ext cx="1399054" cy="2753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11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0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87</xdr:col>
      <xdr:colOff>579285</xdr:colOff>
      <xdr:row>3</xdr:row>
      <xdr:rowOff>198414</xdr:rowOff>
    </xdr:from>
    <xdr:to>
      <xdr:col>91</xdr:col>
      <xdr:colOff>22412</xdr:colOff>
      <xdr:row>6</xdr:row>
      <xdr:rowOff>190500</xdr:rowOff>
    </xdr:to>
    <xdr:cxnSp macro="">
      <xdr:nvCxnSpPr>
        <xdr:cNvPr id="153" name="Straight Connector 152">
          <a:extLst>
            <a:ext uri="{FF2B5EF4-FFF2-40B4-BE49-F238E27FC236}">
              <a16:creationId xmlns:a16="http://schemas.microsoft.com/office/drawing/2014/main" id="{00000000-0008-0000-0F00-000099000000}"/>
            </a:ext>
          </a:extLst>
        </xdr:cNvPr>
        <xdr:cNvCxnSpPr/>
      </xdr:nvCxnSpPr>
      <xdr:spPr>
        <a:xfrm>
          <a:off x="55936344" y="893179"/>
          <a:ext cx="1818774" cy="58599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588817</xdr:colOff>
      <xdr:row>3</xdr:row>
      <xdr:rowOff>190931</xdr:rowOff>
    </xdr:from>
    <xdr:to>
      <xdr:col>61</xdr:col>
      <xdr:colOff>593911</xdr:colOff>
      <xdr:row>6</xdr:row>
      <xdr:rowOff>193488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00000000-0008-0000-0F00-00009E000000}"/>
            </a:ext>
          </a:extLst>
        </xdr:cNvPr>
        <xdr:cNvCxnSpPr/>
      </xdr:nvCxnSpPr>
      <xdr:spPr>
        <a:xfrm>
          <a:off x="38722435" y="885696"/>
          <a:ext cx="1786829" cy="596468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82129</xdr:colOff>
      <xdr:row>4</xdr:row>
      <xdr:rowOff>164107</xdr:rowOff>
    </xdr:from>
    <xdr:to>
      <xdr:col>59</xdr:col>
      <xdr:colOff>203929</xdr:colOff>
      <xdr:row>6</xdr:row>
      <xdr:rowOff>74460</xdr:rowOff>
    </xdr:to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F00-0000A0000000}"/>
            </a:ext>
          </a:extLst>
        </xdr:cNvPr>
        <xdr:cNvSpPr txBox="1"/>
      </xdr:nvSpPr>
      <xdr:spPr>
        <a:xfrm>
          <a:off x="38215747" y="1060578"/>
          <a:ext cx="715711" cy="3025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WLR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90</xdr:col>
      <xdr:colOff>62681</xdr:colOff>
      <xdr:row>4</xdr:row>
      <xdr:rowOff>103153</xdr:rowOff>
    </xdr:from>
    <xdr:to>
      <xdr:col>92</xdr:col>
      <xdr:colOff>131483</xdr:colOff>
      <xdr:row>5</xdr:row>
      <xdr:rowOff>181594</xdr:rowOff>
    </xdr:to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F00-0000A1000000}"/>
            </a:ext>
          </a:extLst>
        </xdr:cNvPr>
        <xdr:cNvSpPr txBox="1"/>
      </xdr:nvSpPr>
      <xdr:spPr>
        <a:xfrm>
          <a:off x="57201475" y="999624"/>
          <a:ext cx="1256626" cy="280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PADI I</a:t>
          </a:r>
        </a:p>
      </xdr:txBody>
    </xdr:sp>
    <xdr:clientData/>
  </xdr:twoCellAnchor>
  <xdr:twoCellAnchor>
    <xdr:from>
      <xdr:col>90</xdr:col>
      <xdr:colOff>588819</xdr:colOff>
      <xdr:row>4</xdr:row>
      <xdr:rowOff>21349</xdr:rowOff>
    </xdr:from>
    <xdr:to>
      <xdr:col>94</xdr:col>
      <xdr:colOff>11206</xdr:colOff>
      <xdr:row>6</xdr:row>
      <xdr:rowOff>179295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00000000-0008-0000-0F00-0000A2000000}"/>
            </a:ext>
          </a:extLst>
        </xdr:cNvPr>
        <xdr:cNvCxnSpPr/>
      </xdr:nvCxnSpPr>
      <xdr:spPr>
        <a:xfrm>
          <a:off x="57727613" y="917820"/>
          <a:ext cx="1798034" cy="55015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578672</xdr:colOff>
      <xdr:row>38</xdr:row>
      <xdr:rowOff>1867</xdr:rowOff>
    </xdr:from>
    <xdr:to>
      <xdr:col>89</xdr:col>
      <xdr:colOff>14194</xdr:colOff>
      <xdr:row>41</xdr:row>
      <xdr:rowOff>1493</xdr:rowOff>
    </xdr:to>
    <xdr:cxnSp macro="">
      <xdr:nvCxnSpPr>
        <xdr:cNvPr id="164" name="Straight Connector 163">
          <a:extLst>
            <a:ext uri="{FF2B5EF4-FFF2-40B4-BE49-F238E27FC236}">
              <a16:creationId xmlns:a16="http://schemas.microsoft.com/office/drawing/2014/main" id="{00000000-0008-0000-0F00-0000A4000000}"/>
            </a:ext>
          </a:extLst>
        </xdr:cNvPr>
        <xdr:cNvCxnSpPr/>
      </xdr:nvCxnSpPr>
      <xdr:spPr>
        <a:xfrm>
          <a:off x="54747907" y="7778749"/>
          <a:ext cx="1811169" cy="5711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11161</xdr:colOff>
      <xdr:row>38</xdr:row>
      <xdr:rowOff>16622</xdr:rowOff>
    </xdr:from>
    <xdr:to>
      <xdr:col>85</xdr:col>
      <xdr:colOff>26895</xdr:colOff>
      <xdr:row>41</xdr:row>
      <xdr:rowOff>12700</xdr:rowOff>
    </xdr:to>
    <xdr:cxnSp macro="">
      <xdr:nvCxnSpPr>
        <xdr:cNvPr id="167" name="Straight Connector 166">
          <a:extLst>
            <a:ext uri="{FF2B5EF4-FFF2-40B4-BE49-F238E27FC236}">
              <a16:creationId xmlns:a16="http://schemas.microsoft.com/office/drawing/2014/main" id="{00000000-0008-0000-0F00-0000A7000000}"/>
            </a:ext>
          </a:extLst>
        </xdr:cNvPr>
        <xdr:cNvCxnSpPr/>
      </xdr:nvCxnSpPr>
      <xdr:spPr>
        <a:xfrm>
          <a:off x="52398661" y="7793504"/>
          <a:ext cx="1797469" cy="567578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593053</xdr:colOff>
      <xdr:row>38</xdr:row>
      <xdr:rowOff>13074</xdr:rowOff>
    </xdr:from>
    <xdr:to>
      <xdr:col>61</xdr:col>
      <xdr:colOff>33618</xdr:colOff>
      <xdr:row>41</xdr:row>
      <xdr:rowOff>11206</xdr:rowOff>
    </xdr:to>
    <xdr:cxnSp macro="">
      <xdr:nvCxnSpPr>
        <xdr:cNvPr id="170" name="Straight Connector 169">
          <a:extLst>
            <a:ext uri="{FF2B5EF4-FFF2-40B4-BE49-F238E27FC236}">
              <a16:creationId xmlns:a16="http://schemas.microsoft.com/office/drawing/2014/main" id="{00000000-0008-0000-0F00-0000AA000000}"/>
            </a:ext>
          </a:extLst>
        </xdr:cNvPr>
        <xdr:cNvCxnSpPr/>
      </xdr:nvCxnSpPr>
      <xdr:spPr>
        <a:xfrm>
          <a:off x="38132759" y="7789956"/>
          <a:ext cx="1816212" cy="56963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593054</xdr:colOff>
      <xdr:row>38</xdr:row>
      <xdr:rowOff>14568</xdr:rowOff>
    </xdr:from>
    <xdr:to>
      <xdr:col>64</xdr:col>
      <xdr:colOff>12701</xdr:colOff>
      <xdr:row>40</xdr:row>
      <xdr:rowOff>179294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00000000-0008-0000-0F00-0000AB000000}"/>
            </a:ext>
          </a:extLst>
        </xdr:cNvPr>
        <xdr:cNvCxnSpPr/>
      </xdr:nvCxnSpPr>
      <xdr:spPr>
        <a:xfrm>
          <a:off x="39914495" y="7791450"/>
          <a:ext cx="1795294" cy="5457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669253</xdr:colOff>
      <xdr:row>38</xdr:row>
      <xdr:rowOff>13074</xdr:rowOff>
    </xdr:from>
    <xdr:to>
      <xdr:col>78</xdr:col>
      <xdr:colOff>12700</xdr:colOff>
      <xdr:row>40</xdr:row>
      <xdr:rowOff>165100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00000000-0008-0000-0F00-0000AC000000}"/>
            </a:ext>
          </a:extLst>
        </xdr:cNvPr>
        <xdr:cNvCxnSpPr/>
      </xdr:nvCxnSpPr>
      <xdr:spPr>
        <a:xfrm>
          <a:off x="17026853" y="7531474"/>
          <a:ext cx="2086647" cy="5076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10347</xdr:colOff>
      <xdr:row>38</xdr:row>
      <xdr:rowOff>1868</xdr:rowOff>
    </xdr:from>
    <xdr:to>
      <xdr:col>86</xdr:col>
      <xdr:colOff>0</xdr:colOff>
      <xdr:row>41</xdr:row>
      <xdr:rowOff>22412</xdr:rowOff>
    </xdr:to>
    <xdr:cxnSp macro="">
      <xdr:nvCxnSpPr>
        <xdr:cNvPr id="173" name="Straight Connector 172">
          <a:extLst>
            <a:ext uri="{FF2B5EF4-FFF2-40B4-BE49-F238E27FC236}">
              <a16:creationId xmlns:a16="http://schemas.microsoft.com/office/drawing/2014/main" id="{00000000-0008-0000-0F00-0000AD000000}"/>
            </a:ext>
          </a:extLst>
        </xdr:cNvPr>
        <xdr:cNvCxnSpPr/>
      </xdr:nvCxnSpPr>
      <xdr:spPr>
        <a:xfrm>
          <a:off x="52991759" y="7778750"/>
          <a:ext cx="1771388" cy="59204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168577</xdr:colOff>
      <xdr:row>38</xdr:row>
      <xdr:rowOff>130794</xdr:rowOff>
    </xdr:from>
    <xdr:to>
      <xdr:col>79</xdr:col>
      <xdr:colOff>227854</xdr:colOff>
      <xdr:row>40</xdr:row>
      <xdr:rowOff>44135</xdr:rowOff>
    </xdr:to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F00-0000AE000000}"/>
            </a:ext>
          </a:extLst>
        </xdr:cNvPr>
        <xdr:cNvSpPr txBox="1"/>
      </xdr:nvSpPr>
      <xdr:spPr>
        <a:xfrm>
          <a:off x="49586518" y="7907676"/>
          <a:ext cx="1247101" cy="294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PADI II</a:t>
          </a:r>
        </a:p>
      </xdr:txBody>
    </xdr:sp>
    <xdr:clientData/>
  </xdr:twoCellAnchor>
  <xdr:twoCellAnchor>
    <xdr:from>
      <xdr:col>77</xdr:col>
      <xdr:colOff>496982</xdr:colOff>
      <xdr:row>39</xdr:row>
      <xdr:rowOff>84445</xdr:rowOff>
    </xdr:from>
    <xdr:to>
      <xdr:col>79</xdr:col>
      <xdr:colOff>437030</xdr:colOff>
      <xdr:row>40</xdr:row>
      <xdr:rowOff>170782</xdr:rowOff>
    </xdr:to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F00-0000AF000000}"/>
            </a:ext>
          </a:extLst>
        </xdr:cNvPr>
        <xdr:cNvSpPr txBox="1"/>
      </xdr:nvSpPr>
      <xdr:spPr>
        <a:xfrm>
          <a:off x="49914923" y="8051827"/>
          <a:ext cx="1127872" cy="276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9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80</xdr:col>
      <xdr:colOff>242000</xdr:colOff>
      <xdr:row>38</xdr:row>
      <xdr:rowOff>87907</xdr:rowOff>
    </xdr:from>
    <xdr:to>
      <xdr:col>81</xdr:col>
      <xdr:colOff>363799</xdr:colOff>
      <xdr:row>40</xdr:row>
      <xdr:rowOff>23660</xdr:rowOff>
    </xdr:to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F00-0000B1000000}"/>
            </a:ext>
          </a:extLst>
        </xdr:cNvPr>
        <xdr:cNvSpPr txBox="1"/>
      </xdr:nvSpPr>
      <xdr:spPr>
        <a:xfrm>
          <a:off x="51441676" y="7864789"/>
          <a:ext cx="715711" cy="3167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WLR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19166</xdr:colOff>
      <xdr:row>38</xdr:row>
      <xdr:rowOff>93440</xdr:rowOff>
    </xdr:from>
    <xdr:to>
      <xdr:col>60</xdr:col>
      <xdr:colOff>504266</xdr:colOff>
      <xdr:row>39</xdr:row>
      <xdr:rowOff>184581</xdr:rowOff>
    </xdr:to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SpPr txBox="1"/>
      </xdr:nvSpPr>
      <xdr:spPr>
        <a:xfrm>
          <a:off x="39340607" y="7870322"/>
          <a:ext cx="485100" cy="2816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PL</a:t>
          </a:r>
        </a:p>
      </xdr:txBody>
    </xdr:sp>
    <xdr:clientData/>
  </xdr:twoCellAnchor>
  <xdr:twoCellAnchor>
    <xdr:from>
      <xdr:col>63</xdr:col>
      <xdr:colOff>363258</xdr:colOff>
      <xdr:row>39</xdr:row>
      <xdr:rowOff>65020</xdr:rowOff>
    </xdr:from>
    <xdr:to>
      <xdr:col>65</xdr:col>
      <xdr:colOff>392206</xdr:colOff>
      <xdr:row>40</xdr:row>
      <xdr:rowOff>151357</xdr:rowOff>
    </xdr:to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F00-0000BC000000}"/>
            </a:ext>
          </a:extLst>
        </xdr:cNvPr>
        <xdr:cNvSpPr txBox="1"/>
      </xdr:nvSpPr>
      <xdr:spPr>
        <a:xfrm>
          <a:off x="41466434" y="8032402"/>
          <a:ext cx="1216772" cy="276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12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0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89</xdr:col>
      <xdr:colOff>592605</xdr:colOff>
      <xdr:row>39</xdr:row>
      <xdr:rowOff>79215</xdr:rowOff>
    </xdr:from>
    <xdr:to>
      <xdr:col>92</xdr:col>
      <xdr:colOff>67235</xdr:colOff>
      <xdr:row>40</xdr:row>
      <xdr:rowOff>165552</xdr:rowOff>
    </xdr:to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F00-0000BD000000}"/>
            </a:ext>
          </a:extLst>
        </xdr:cNvPr>
        <xdr:cNvSpPr txBox="1"/>
      </xdr:nvSpPr>
      <xdr:spPr>
        <a:xfrm>
          <a:off x="57137487" y="8046597"/>
          <a:ext cx="1256366" cy="276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89</xdr:col>
      <xdr:colOff>279889</xdr:colOff>
      <xdr:row>38</xdr:row>
      <xdr:rowOff>71029</xdr:rowOff>
    </xdr:from>
    <xdr:to>
      <xdr:col>92</xdr:col>
      <xdr:colOff>67236</xdr:colOff>
      <xdr:row>39</xdr:row>
      <xdr:rowOff>162170</xdr:rowOff>
    </xdr:to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F00-0000BE000000}"/>
            </a:ext>
          </a:extLst>
        </xdr:cNvPr>
        <xdr:cNvSpPr txBox="1"/>
      </xdr:nvSpPr>
      <xdr:spPr>
        <a:xfrm>
          <a:off x="56824771" y="7847911"/>
          <a:ext cx="1569083" cy="2816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KACANG TANAH</a:t>
          </a:r>
        </a:p>
      </xdr:txBody>
    </xdr:sp>
    <xdr:clientData/>
  </xdr:twoCellAnchor>
  <xdr:twoCellAnchor>
    <xdr:from>
      <xdr:col>74</xdr:col>
      <xdr:colOff>457213</xdr:colOff>
      <xdr:row>38</xdr:row>
      <xdr:rowOff>127676</xdr:rowOff>
    </xdr:from>
    <xdr:to>
      <xdr:col>75</xdr:col>
      <xdr:colOff>408895</xdr:colOff>
      <xdr:row>40</xdr:row>
      <xdr:rowOff>112059</xdr:rowOff>
    </xdr:to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SpPr txBox="1"/>
      </xdr:nvSpPr>
      <xdr:spPr>
        <a:xfrm>
          <a:off x="48093419" y="7904558"/>
          <a:ext cx="545594" cy="365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PL</a:t>
          </a:r>
        </a:p>
      </xdr:txBody>
    </xdr:sp>
    <xdr:clientData/>
  </xdr:twoCellAnchor>
  <xdr:oneCellAnchor>
    <xdr:from>
      <xdr:col>62</xdr:col>
      <xdr:colOff>582705</xdr:colOff>
      <xdr:row>38</xdr:row>
      <xdr:rowOff>86659</xdr:rowOff>
    </xdr:from>
    <xdr:ext cx="829236" cy="182284"/>
    <xdr:sp macro="" textlink="">
      <xdr:nvSpPr>
        <xdr:cNvPr id="192" name="TextBox 6">
          <a:extLst>
            <a:ext uri="{FF2B5EF4-FFF2-40B4-BE49-F238E27FC236}">
              <a16:creationId xmlns:a16="http://schemas.microsoft.com/office/drawing/2014/main" id="{00000000-0008-0000-0F00-0000C0000000}"/>
            </a:ext>
          </a:extLst>
        </xdr:cNvPr>
        <xdr:cNvSpPr txBox="1"/>
      </xdr:nvSpPr>
      <xdr:spPr>
        <a:xfrm>
          <a:off x="41091970" y="7863541"/>
          <a:ext cx="829236" cy="182284"/>
        </a:xfrm>
        <a:prstGeom prst="rect">
          <a:avLst/>
        </a:prstGeom>
        <a:solidFill>
          <a:srgbClr val="FFFFFF">
            <a:alpha val="0"/>
          </a:srgbClr>
        </a:solidFill>
        <a:ln w="9528">
          <a:noFill/>
          <a:prstDash val="solid"/>
          <a:miter/>
        </a:ln>
      </xdr:spPr>
      <xdr:txBody>
        <a:bodyPr vert="horz" wrap="square" lIns="91440" tIns="45720" rIns="91440" bIns="45720" anchor="ctr" anchorCtr="1" compatLnSpc="0"/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200" b="1" i="0" u="none" strike="noStrike" kern="0" cap="none" spc="0" baseline="0">
              <a:solidFill>
                <a:srgbClr val="000000"/>
              </a:solidFill>
              <a:uFillTx/>
              <a:latin typeface="Times New Roman" pitchFamily="18"/>
              <a:ea typeface=""/>
              <a:cs typeface="Times New Roman" pitchFamily="18"/>
            </a:rPr>
            <a:t>PADI I</a:t>
          </a:r>
          <a:endParaRPr lang="id-ID" sz="1200" b="1" i="0" u="none" strike="noStrike" kern="0" cap="none" spc="0" baseline="0">
            <a:solidFill>
              <a:srgbClr val="000000"/>
            </a:solidFill>
            <a:uFillTx/>
            <a:latin typeface="Times New Roman" pitchFamily="18"/>
            <a:ea typeface=""/>
            <a:cs typeface="Times New Roman" pitchFamily="18"/>
          </a:endParaRPr>
        </a:p>
      </xdr:txBody>
    </xdr:sp>
    <xdr:clientData/>
  </xdr:oneCellAnchor>
  <xdr:twoCellAnchor>
    <xdr:from>
      <xdr:col>80</xdr:col>
      <xdr:colOff>578672</xdr:colOff>
      <xdr:row>75</xdr:row>
      <xdr:rowOff>13074</xdr:rowOff>
    </xdr:from>
    <xdr:to>
      <xdr:col>83</xdr:col>
      <xdr:colOff>582705</xdr:colOff>
      <xdr:row>77</xdr:row>
      <xdr:rowOff>165100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00000000-0008-0000-0F00-0000C1000000}"/>
            </a:ext>
          </a:extLst>
        </xdr:cNvPr>
        <xdr:cNvCxnSpPr/>
      </xdr:nvCxnSpPr>
      <xdr:spPr>
        <a:xfrm>
          <a:off x="51778348" y="15219456"/>
          <a:ext cx="1785769" cy="5554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593053</xdr:colOff>
      <xdr:row>75</xdr:row>
      <xdr:rowOff>1869</xdr:rowOff>
    </xdr:from>
    <xdr:to>
      <xdr:col>94</xdr:col>
      <xdr:colOff>0</xdr:colOff>
      <xdr:row>77</xdr:row>
      <xdr:rowOff>11206</xdr:rowOff>
    </xdr:to>
    <xdr:cxnSp macro="">
      <xdr:nvCxnSpPr>
        <xdr:cNvPr id="194" name="Straight Connector 193">
          <a:extLst>
            <a:ext uri="{FF2B5EF4-FFF2-40B4-BE49-F238E27FC236}">
              <a16:creationId xmlns:a16="http://schemas.microsoft.com/office/drawing/2014/main" id="{00000000-0008-0000-0F00-0000C2000000}"/>
            </a:ext>
          </a:extLst>
        </xdr:cNvPr>
        <xdr:cNvCxnSpPr/>
      </xdr:nvCxnSpPr>
      <xdr:spPr>
        <a:xfrm>
          <a:off x="58325759" y="15208251"/>
          <a:ext cx="1188682" cy="4127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593867</xdr:colOff>
      <xdr:row>75</xdr:row>
      <xdr:rowOff>18116</xdr:rowOff>
    </xdr:from>
    <xdr:to>
      <xdr:col>80</xdr:col>
      <xdr:colOff>50800</xdr:colOff>
      <xdr:row>77</xdr:row>
      <xdr:rowOff>179294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00000000-0008-0000-0F00-0000C3000000}"/>
            </a:ext>
          </a:extLst>
        </xdr:cNvPr>
        <xdr:cNvCxnSpPr/>
      </xdr:nvCxnSpPr>
      <xdr:spPr>
        <a:xfrm>
          <a:off x="49417896" y="15224498"/>
          <a:ext cx="1832580" cy="56459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581847</xdr:colOff>
      <xdr:row>75</xdr:row>
      <xdr:rowOff>13074</xdr:rowOff>
    </xdr:from>
    <xdr:to>
      <xdr:col>70</xdr:col>
      <xdr:colOff>1494</xdr:colOff>
      <xdr:row>78</xdr:row>
      <xdr:rowOff>12700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00000000-0008-0000-0F00-0000C7000000}"/>
            </a:ext>
          </a:extLst>
        </xdr:cNvPr>
        <xdr:cNvCxnSpPr/>
      </xdr:nvCxnSpPr>
      <xdr:spPr>
        <a:xfrm>
          <a:off x="43466759" y="15219456"/>
          <a:ext cx="1795294" cy="5935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582661</xdr:colOff>
      <xdr:row>75</xdr:row>
      <xdr:rowOff>5416</xdr:rowOff>
    </xdr:from>
    <xdr:to>
      <xdr:col>76</xdr:col>
      <xdr:colOff>22412</xdr:colOff>
      <xdr:row>78</xdr:row>
      <xdr:rowOff>11206</xdr:rowOff>
    </xdr:to>
    <xdr:cxnSp macro="">
      <xdr:nvCxnSpPr>
        <xdr:cNvPr id="201" name="Straight Connector 200">
          <a:extLst>
            <a:ext uri="{FF2B5EF4-FFF2-40B4-BE49-F238E27FC236}">
              <a16:creationId xmlns:a16="http://schemas.microsoft.com/office/drawing/2014/main" id="{00000000-0008-0000-0F00-0000C9000000}"/>
            </a:ext>
          </a:extLst>
        </xdr:cNvPr>
        <xdr:cNvCxnSpPr/>
      </xdr:nvCxnSpPr>
      <xdr:spPr>
        <a:xfrm>
          <a:off x="47031043" y="15211798"/>
          <a:ext cx="1815398" cy="599702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589878</xdr:colOff>
      <xdr:row>75</xdr:row>
      <xdr:rowOff>24280</xdr:rowOff>
    </xdr:from>
    <xdr:to>
      <xdr:col>73</xdr:col>
      <xdr:colOff>0</xdr:colOff>
      <xdr:row>77</xdr:row>
      <xdr:rowOff>176306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00000000-0008-0000-0F00-0000CB000000}"/>
            </a:ext>
          </a:extLst>
        </xdr:cNvPr>
        <xdr:cNvCxnSpPr/>
      </xdr:nvCxnSpPr>
      <xdr:spPr>
        <a:xfrm>
          <a:off x="45256525" y="15230662"/>
          <a:ext cx="1785769" cy="5554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240740</xdr:colOff>
      <xdr:row>76</xdr:row>
      <xdr:rowOff>66515</xdr:rowOff>
    </xdr:from>
    <xdr:to>
      <xdr:col>74</xdr:col>
      <xdr:colOff>224117</xdr:colOff>
      <xdr:row>77</xdr:row>
      <xdr:rowOff>152852</xdr:rowOff>
    </xdr:to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F00-0000CC000000}"/>
            </a:ext>
          </a:extLst>
        </xdr:cNvPr>
        <xdr:cNvSpPr txBox="1"/>
      </xdr:nvSpPr>
      <xdr:spPr>
        <a:xfrm>
          <a:off x="46689122" y="15474603"/>
          <a:ext cx="1171201" cy="288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12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0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62</xdr:col>
      <xdr:colOff>419287</xdr:colOff>
      <xdr:row>76</xdr:row>
      <xdr:rowOff>84445</xdr:rowOff>
    </xdr:from>
    <xdr:to>
      <xdr:col>64</xdr:col>
      <xdr:colOff>392206</xdr:colOff>
      <xdr:row>78</xdr:row>
      <xdr:rowOff>1</xdr:rowOff>
    </xdr:to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F00-0000CD000000}"/>
            </a:ext>
          </a:extLst>
        </xdr:cNvPr>
        <xdr:cNvSpPr txBox="1"/>
      </xdr:nvSpPr>
      <xdr:spPr>
        <a:xfrm>
          <a:off x="40928552" y="15492533"/>
          <a:ext cx="1160742" cy="3077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84</xdr:col>
      <xdr:colOff>564963</xdr:colOff>
      <xdr:row>76</xdr:row>
      <xdr:rowOff>91915</xdr:rowOff>
    </xdr:from>
    <xdr:to>
      <xdr:col>86</xdr:col>
      <xdr:colOff>526677</xdr:colOff>
      <xdr:row>78</xdr:row>
      <xdr:rowOff>452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F00-0000CE000000}"/>
            </a:ext>
          </a:extLst>
        </xdr:cNvPr>
        <xdr:cNvSpPr txBox="1"/>
      </xdr:nvSpPr>
      <xdr:spPr>
        <a:xfrm>
          <a:off x="54140287" y="15500003"/>
          <a:ext cx="1149537" cy="3007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71</xdr:col>
      <xdr:colOff>542105</xdr:colOff>
      <xdr:row>75</xdr:row>
      <xdr:rowOff>83728</xdr:rowOff>
    </xdr:from>
    <xdr:to>
      <xdr:col>73</xdr:col>
      <xdr:colOff>22412</xdr:colOff>
      <xdr:row>76</xdr:row>
      <xdr:rowOff>174869</xdr:rowOff>
    </xdr:to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F00-0000CF000000}"/>
            </a:ext>
          </a:extLst>
        </xdr:cNvPr>
        <xdr:cNvSpPr txBox="1"/>
      </xdr:nvSpPr>
      <xdr:spPr>
        <a:xfrm>
          <a:off x="46396576" y="15290110"/>
          <a:ext cx="668130" cy="292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PADI I</a:t>
          </a:r>
        </a:p>
      </xdr:txBody>
    </xdr:sp>
    <xdr:clientData/>
  </xdr:twoCellAnchor>
  <xdr:twoCellAnchor>
    <xdr:from>
      <xdr:col>62</xdr:col>
      <xdr:colOff>555739</xdr:colOff>
      <xdr:row>75</xdr:row>
      <xdr:rowOff>44134</xdr:rowOff>
    </xdr:from>
    <xdr:to>
      <xdr:col>65</xdr:col>
      <xdr:colOff>30630</xdr:colOff>
      <xdr:row>76</xdr:row>
      <xdr:rowOff>135275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F00-0000D0000000}"/>
            </a:ext>
          </a:extLst>
        </xdr:cNvPr>
        <xdr:cNvSpPr txBox="1"/>
      </xdr:nvSpPr>
      <xdr:spPr>
        <a:xfrm>
          <a:off x="41065004" y="15250516"/>
          <a:ext cx="1256626" cy="292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JAGUNG </a:t>
          </a:r>
        </a:p>
      </xdr:txBody>
    </xdr:sp>
    <xdr:clientData/>
  </xdr:twoCellAnchor>
  <xdr:twoCellAnchor>
    <xdr:from>
      <xdr:col>85</xdr:col>
      <xdr:colOff>110680</xdr:colOff>
      <xdr:row>75</xdr:row>
      <xdr:rowOff>80740</xdr:rowOff>
    </xdr:from>
    <xdr:to>
      <xdr:col>87</xdr:col>
      <xdr:colOff>106270</xdr:colOff>
      <xdr:row>76</xdr:row>
      <xdr:rowOff>171881</xdr:rowOff>
    </xdr:to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F00-0000D1000000}"/>
            </a:ext>
          </a:extLst>
        </xdr:cNvPr>
        <xdr:cNvSpPr txBox="1"/>
      </xdr:nvSpPr>
      <xdr:spPr>
        <a:xfrm>
          <a:off x="54279915" y="15287122"/>
          <a:ext cx="1183414" cy="292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KEDELAI</a:t>
          </a:r>
        </a:p>
      </xdr:txBody>
    </xdr:sp>
    <xdr:clientData/>
  </xdr:twoCellAnchor>
  <xdr:twoCellAnchor>
    <xdr:from>
      <xdr:col>75</xdr:col>
      <xdr:colOff>233781</xdr:colOff>
      <xdr:row>75</xdr:row>
      <xdr:rowOff>127502</xdr:rowOff>
    </xdr:from>
    <xdr:to>
      <xdr:col>76</xdr:col>
      <xdr:colOff>355581</xdr:colOff>
      <xdr:row>77</xdr:row>
      <xdr:rowOff>63255</xdr:rowOff>
    </xdr:to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F00-0000D2000000}"/>
            </a:ext>
          </a:extLst>
        </xdr:cNvPr>
        <xdr:cNvSpPr txBox="1"/>
      </xdr:nvSpPr>
      <xdr:spPr>
        <a:xfrm>
          <a:off x="48463899" y="15333884"/>
          <a:ext cx="715711" cy="339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WLR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69</xdr:col>
      <xdr:colOff>79888</xdr:colOff>
      <xdr:row>75</xdr:row>
      <xdr:rowOff>50554</xdr:rowOff>
    </xdr:from>
    <xdr:to>
      <xdr:col>69</xdr:col>
      <xdr:colOff>515470</xdr:colOff>
      <xdr:row>76</xdr:row>
      <xdr:rowOff>188013</xdr:rowOff>
    </xdr:to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SpPr txBox="1"/>
      </xdr:nvSpPr>
      <xdr:spPr>
        <a:xfrm>
          <a:off x="44746535" y="15256936"/>
          <a:ext cx="435582" cy="339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PL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85</xdr:col>
      <xdr:colOff>247454</xdr:colOff>
      <xdr:row>78</xdr:row>
      <xdr:rowOff>0</xdr:rowOff>
    </xdr:from>
    <xdr:to>
      <xdr:col>88</xdr:col>
      <xdr:colOff>459246</xdr:colOff>
      <xdr:row>78</xdr:row>
      <xdr:rowOff>1273</xdr:rowOff>
    </xdr:to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SpPr txBox="1"/>
      </xdr:nvSpPr>
      <xdr:spPr>
        <a:xfrm>
          <a:off x="24148854" y="15443200"/>
          <a:ext cx="2269192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87</xdr:col>
      <xdr:colOff>247454</xdr:colOff>
      <xdr:row>80</xdr:row>
      <xdr:rowOff>0</xdr:rowOff>
    </xdr:from>
    <xdr:to>
      <xdr:col>90</xdr:col>
      <xdr:colOff>459246</xdr:colOff>
      <xdr:row>80</xdr:row>
      <xdr:rowOff>1273</xdr:rowOff>
    </xdr:to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SpPr txBox="1"/>
      </xdr:nvSpPr>
      <xdr:spPr>
        <a:xfrm>
          <a:off x="25520454" y="15798800"/>
          <a:ext cx="2269192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62</xdr:col>
      <xdr:colOff>247454</xdr:colOff>
      <xdr:row>78</xdr:row>
      <xdr:rowOff>0</xdr:rowOff>
    </xdr:from>
    <xdr:to>
      <xdr:col>65</xdr:col>
      <xdr:colOff>459246</xdr:colOff>
      <xdr:row>78</xdr:row>
      <xdr:rowOff>1273</xdr:rowOff>
    </xdr:to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SpPr txBox="1"/>
      </xdr:nvSpPr>
      <xdr:spPr>
        <a:xfrm>
          <a:off x="8273854" y="15443200"/>
          <a:ext cx="2269192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87</xdr:col>
      <xdr:colOff>247454</xdr:colOff>
      <xdr:row>80</xdr:row>
      <xdr:rowOff>0</xdr:rowOff>
    </xdr:from>
    <xdr:to>
      <xdr:col>90</xdr:col>
      <xdr:colOff>459246</xdr:colOff>
      <xdr:row>80</xdr:row>
      <xdr:rowOff>1273</xdr:rowOff>
    </xdr:to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SpPr txBox="1"/>
      </xdr:nvSpPr>
      <xdr:spPr>
        <a:xfrm>
          <a:off x="25520454" y="15798800"/>
          <a:ext cx="2269192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86</xdr:col>
      <xdr:colOff>247454</xdr:colOff>
      <xdr:row>42</xdr:row>
      <xdr:rowOff>0</xdr:rowOff>
    </xdr:from>
    <xdr:to>
      <xdr:col>89</xdr:col>
      <xdr:colOff>459246</xdr:colOff>
      <xdr:row>42</xdr:row>
      <xdr:rowOff>1273</xdr:rowOff>
    </xdr:to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SpPr txBox="1"/>
      </xdr:nvSpPr>
      <xdr:spPr>
        <a:xfrm>
          <a:off x="24834654" y="8255000"/>
          <a:ext cx="2269192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87</xdr:col>
      <xdr:colOff>247454</xdr:colOff>
      <xdr:row>43</xdr:row>
      <xdr:rowOff>0</xdr:rowOff>
    </xdr:from>
    <xdr:to>
      <xdr:col>90</xdr:col>
      <xdr:colOff>459246</xdr:colOff>
      <xdr:row>43</xdr:row>
      <xdr:rowOff>1273</xdr:rowOff>
    </xdr:to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F00-0000DC000000}"/>
            </a:ext>
          </a:extLst>
        </xdr:cNvPr>
        <xdr:cNvSpPr txBox="1"/>
      </xdr:nvSpPr>
      <xdr:spPr>
        <a:xfrm>
          <a:off x="25520454" y="8458200"/>
          <a:ext cx="2269192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63</xdr:col>
      <xdr:colOff>247454</xdr:colOff>
      <xdr:row>42</xdr:row>
      <xdr:rowOff>0</xdr:rowOff>
    </xdr:from>
    <xdr:to>
      <xdr:col>66</xdr:col>
      <xdr:colOff>459246</xdr:colOff>
      <xdr:row>42</xdr:row>
      <xdr:rowOff>1273</xdr:rowOff>
    </xdr:to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F00-0000DE000000}"/>
            </a:ext>
          </a:extLst>
        </xdr:cNvPr>
        <xdr:cNvSpPr txBox="1"/>
      </xdr:nvSpPr>
      <xdr:spPr>
        <a:xfrm>
          <a:off x="8959654" y="8255000"/>
          <a:ext cx="2269192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64</xdr:col>
      <xdr:colOff>247454</xdr:colOff>
      <xdr:row>43</xdr:row>
      <xdr:rowOff>0</xdr:rowOff>
    </xdr:from>
    <xdr:to>
      <xdr:col>67</xdr:col>
      <xdr:colOff>459246</xdr:colOff>
      <xdr:row>43</xdr:row>
      <xdr:rowOff>1273</xdr:rowOff>
    </xdr:to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SpPr txBox="1"/>
      </xdr:nvSpPr>
      <xdr:spPr>
        <a:xfrm>
          <a:off x="9645454" y="8458200"/>
          <a:ext cx="2269192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84</xdr:col>
      <xdr:colOff>247454</xdr:colOff>
      <xdr:row>79</xdr:row>
      <xdr:rowOff>0</xdr:rowOff>
    </xdr:from>
    <xdr:to>
      <xdr:col>87</xdr:col>
      <xdr:colOff>459246</xdr:colOff>
      <xdr:row>79</xdr:row>
      <xdr:rowOff>1273</xdr:rowOff>
    </xdr:to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SpPr txBox="1"/>
      </xdr:nvSpPr>
      <xdr:spPr>
        <a:xfrm>
          <a:off x="23463054" y="15621000"/>
          <a:ext cx="2269192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62</xdr:col>
      <xdr:colOff>247454</xdr:colOff>
      <xdr:row>78</xdr:row>
      <xdr:rowOff>0</xdr:rowOff>
    </xdr:from>
    <xdr:to>
      <xdr:col>65</xdr:col>
      <xdr:colOff>459246</xdr:colOff>
      <xdr:row>78</xdr:row>
      <xdr:rowOff>1273</xdr:rowOff>
    </xdr:to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SpPr txBox="1"/>
      </xdr:nvSpPr>
      <xdr:spPr>
        <a:xfrm>
          <a:off x="8273854" y="15443200"/>
          <a:ext cx="2269192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62</xdr:col>
      <xdr:colOff>247454</xdr:colOff>
      <xdr:row>79</xdr:row>
      <xdr:rowOff>0</xdr:rowOff>
    </xdr:from>
    <xdr:to>
      <xdr:col>65</xdr:col>
      <xdr:colOff>459246</xdr:colOff>
      <xdr:row>79</xdr:row>
      <xdr:rowOff>1273</xdr:rowOff>
    </xdr:to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SpPr txBox="1"/>
      </xdr:nvSpPr>
      <xdr:spPr>
        <a:xfrm>
          <a:off x="8273854" y="15621000"/>
          <a:ext cx="2269192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62</xdr:col>
      <xdr:colOff>247454</xdr:colOff>
      <xdr:row>79</xdr:row>
      <xdr:rowOff>0</xdr:rowOff>
    </xdr:from>
    <xdr:to>
      <xdr:col>65</xdr:col>
      <xdr:colOff>459246</xdr:colOff>
      <xdr:row>79</xdr:row>
      <xdr:rowOff>1273</xdr:rowOff>
    </xdr:to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SpPr txBox="1"/>
      </xdr:nvSpPr>
      <xdr:spPr>
        <a:xfrm>
          <a:off x="8273854" y="15621000"/>
          <a:ext cx="2269192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60</xdr:col>
      <xdr:colOff>247454</xdr:colOff>
      <xdr:row>79</xdr:row>
      <xdr:rowOff>0</xdr:rowOff>
    </xdr:from>
    <xdr:to>
      <xdr:col>63</xdr:col>
      <xdr:colOff>459246</xdr:colOff>
      <xdr:row>79</xdr:row>
      <xdr:rowOff>1273</xdr:rowOff>
    </xdr:to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SpPr txBox="1"/>
      </xdr:nvSpPr>
      <xdr:spPr>
        <a:xfrm>
          <a:off x="6902254" y="15621000"/>
          <a:ext cx="2269192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62</xdr:col>
      <xdr:colOff>247454</xdr:colOff>
      <xdr:row>80</xdr:row>
      <xdr:rowOff>0</xdr:rowOff>
    </xdr:from>
    <xdr:to>
      <xdr:col>65</xdr:col>
      <xdr:colOff>459246</xdr:colOff>
      <xdr:row>80</xdr:row>
      <xdr:rowOff>1273</xdr:rowOff>
    </xdr:to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F00-0000E8000000}"/>
            </a:ext>
          </a:extLst>
        </xdr:cNvPr>
        <xdr:cNvSpPr txBox="1"/>
      </xdr:nvSpPr>
      <xdr:spPr>
        <a:xfrm>
          <a:off x="8273854" y="15798800"/>
          <a:ext cx="2269192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62</xdr:col>
      <xdr:colOff>247454</xdr:colOff>
      <xdr:row>80</xdr:row>
      <xdr:rowOff>0</xdr:rowOff>
    </xdr:from>
    <xdr:to>
      <xdr:col>65</xdr:col>
      <xdr:colOff>459246</xdr:colOff>
      <xdr:row>80</xdr:row>
      <xdr:rowOff>1273</xdr:rowOff>
    </xdr:to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F00-0000E9000000}"/>
            </a:ext>
          </a:extLst>
        </xdr:cNvPr>
        <xdr:cNvSpPr txBox="1"/>
      </xdr:nvSpPr>
      <xdr:spPr>
        <a:xfrm>
          <a:off x="8273854" y="15798800"/>
          <a:ext cx="2269192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25</xdr:col>
      <xdr:colOff>49793</xdr:colOff>
      <xdr:row>4</xdr:row>
      <xdr:rowOff>108381</xdr:rowOff>
    </xdr:from>
    <xdr:to>
      <xdr:col>27</xdr:col>
      <xdr:colOff>118596</xdr:colOff>
      <xdr:row>5</xdr:row>
      <xdr:rowOff>186822</xdr:rowOff>
    </xdr:to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SpPr txBox="1"/>
      </xdr:nvSpPr>
      <xdr:spPr>
        <a:xfrm>
          <a:off x="17205999" y="971234"/>
          <a:ext cx="1256626" cy="268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PADI II</a:t>
          </a:r>
        </a:p>
      </xdr:txBody>
    </xdr:sp>
    <xdr:clientData/>
  </xdr:twoCellAnchor>
  <xdr:twoCellAnchor>
    <xdr:from>
      <xdr:col>22</xdr:col>
      <xdr:colOff>470646</xdr:colOff>
      <xdr:row>4</xdr:row>
      <xdr:rowOff>145677</xdr:rowOff>
    </xdr:from>
    <xdr:to>
      <xdr:col>24</xdr:col>
      <xdr:colOff>524511</xdr:colOff>
      <xdr:row>6</xdr:row>
      <xdr:rowOff>56030</xdr:rowOff>
    </xdr:to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F00-0000EC000000}"/>
            </a:ext>
          </a:extLst>
        </xdr:cNvPr>
        <xdr:cNvSpPr txBox="1"/>
      </xdr:nvSpPr>
      <xdr:spPr>
        <a:xfrm>
          <a:off x="15845117" y="1008530"/>
          <a:ext cx="1241688" cy="291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PL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636</xdr:colOff>
      <xdr:row>4</xdr:row>
      <xdr:rowOff>10833</xdr:rowOff>
    </xdr:from>
    <xdr:to>
      <xdr:col>23</xdr:col>
      <xdr:colOff>22412</xdr:colOff>
      <xdr:row>7</xdr:row>
      <xdr:rowOff>22412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CxnSpPr/>
      </xdr:nvCxnSpPr>
      <xdr:spPr>
        <a:xfrm>
          <a:off x="14187283" y="873686"/>
          <a:ext cx="1803511" cy="5830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1681</xdr:colOff>
      <xdr:row>4</xdr:row>
      <xdr:rowOff>6750</xdr:rowOff>
    </xdr:from>
    <xdr:to>
      <xdr:col>28</xdr:col>
      <xdr:colOff>584387</xdr:colOff>
      <xdr:row>7</xdr:row>
      <xdr:rowOff>20944</xdr:rowOff>
    </xdr:to>
    <xdr:cxnSp macro="">
      <xdr:nvCxnSpPr>
        <xdr:cNvPr id="238" name="Straight Connector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CxnSpPr/>
      </xdr:nvCxnSpPr>
      <xdr:spPr>
        <a:xfrm>
          <a:off x="17751799" y="869603"/>
          <a:ext cx="1770529" cy="585694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591111</xdr:colOff>
      <xdr:row>3</xdr:row>
      <xdr:rowOff>181562</xdr:rowOff>
    </xdr:from>
    <xdr:to>
      <xdr:col>32</xdr:col>
      <xdr:colOff>579905</xdr:colOff>
      <xdr:row>7</xdr:row>
      <xdr:rowOff>5256</xdr:rowOff>
    </xdr:to>
    <xdr:cxnSp macro="">
      <xdr:nvCxnSpPr>
        <xdr:cNvPr id="239" name="Straight Connector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CxnSpPr/>
      </xdr:nvCxnSpPr>
      <xdr:spPr>
        <a:xfrm>
          <a:off x="20122964" y="853915"/>
          <a:ext cx="1770529" cy="585694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33618</xdr:colOff>
      <xdr:row>3</xdr:row>
      <xdr:rowOff>199465</xdr:rowOff>
    </xdr:from>
    <xdr:to>
      <xdr:col>30</xdr:col>
      <xdr:colOff>155416</xdr:colOff>
      <xdr:row>5</xdr:row>
      <xdr:rowOff>100293</xdr:rowOff>
    </xdr:to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SpPr txBox="1"/>
      </xdr:nvSpPr>
      <xdr:spPr>
        <a:xfrm>
          <a:off x="19512243" y="894790"/>
          <a:ext cx="712348" cy="3008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WLR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40</xdr:col>
      <xdr:colOff>45960</xdr:colOff>
      <xdr:row>0</xdr:row>
      <xdr:rowOff>256443</xdr:rowOff>
    </xdr:from>
    <xdr:to>
      <xdr:col>45</xdr:col>
      <xdr:colOff>472032</xdr:colOff>
      <xdr:row>16</xdr:row>
      <xdr:rowOff>62870</xdr:rowOff>
    </xdr:to>
    <xdr:pic>
      <xdr:nvPicPr>
        <xdr:cNvPr id="241" name="Picture 240" descr="Screenshot_2016-12-01-21-04-22_1_1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00498" y="256443"/>
          <a:ext cx="3393476" cy="305225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408656</xdr:colOff>
      <xdr:row>38</xdr:row>
      <xdr:rowOff>104517</xdr:rowOff>
    </xdr:from>
    <xdr:to>
      <xdr:col>7</xdr:col>
      <xdr:colOff>360338</xdr:colOff>
      <xdr:row>40</xdr:row>
      <xdr:rowOff>51474</xdr:rowOff>
    </xdr:to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SpPr txBox="1"/>
      </xdr:nvSpPr>
      <xdr:spPr>
        <a:xfrm>
          <a:off x="6190891" y="7881399"/>
          <a:ext cx="545594" cy="327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PL</a:t>
          </a:r>
        </a:p>
      </xdr:txBody>
    </xdr:sp>
    <xdr:clientData/>
  </xdr:twoCellAnchor>
  <xdr:twoCellAnchor>
    <xdr:from>
      <xdr:col>14</xdr:col>
      <xdr:colOff>21523</xdr:colOff>
      <xdr:row>37</xdr:row>
      <xdr:rowOff>181429</xdr:rowOff>
    </xdr:from>
    <xdr:to>
      <xdr:col>17</xdr:col>
      <xdr:colOff>21522</xdr:colOff>
      <xdr:row>40</xdr:row>
      <xdr:rowOff>149982</xdr:rowOff>
    </xdr:to>
    <xdr:cxnSp macro="">
      <xdr:nvCxnSpPr>
        <xdr:cNvPr id="244" name="Straight Connector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CxnSpPr/>
      </xdr:nvCxnSpPr>
      <xdr:spPr>
        <a:xfrm>
          <a:off x="10555052" y="7767811"/>
          <a:ext cx="1781735" cy="540053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94383</xdr:colOff>
      <xdr:row>39</xdr:row>
      <xdr:rowOff>411</xdr:rowOff>
    </xdr:from>
    <xdr:to>
      <xdr:col>14</xdr:col>
      <xdr:colOff>217583</xdr:colOff>
      <xdr:row>40</xdr:row>
      <xdr:rowOff>126663</xdr:rowOff>
    </xdr:to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F00-0000F5000000}"/>
            </a:ext>
          </a:extLst>
        </xdr:cNvPr>
        <xdr:cNvSpPr txBox="1"/>
      </xdr:nvSpPr>
      <xdr:spPr>
        <a:xfrm>
          <a:off x="10095633" y="7937911"/>
          <a:ext cx="718513" cy="3246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WLR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24</xdr:col>
      <xdr:colOff>39781</xdr:colOff>
      <xdr:row>38</xdr:row>
      <xdr:rowOff>9525</xdr:rowOff>
    </xdr:from>
    <xdr:to>
      <xdr:col>27</xdr:col>
      <xdr:colOff>39781</xdr:colOff>
      <xdr:row>40</xdr:row>
      <xdr:rowOff>174625</xdr:rowOff>
    </xdr:to>
    <xdr:cxnSp macro="">
      <xdr:nvCxnSpPr>
        <xdr:cNvPr id="247" name="Straight Connector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CxnSpPr/>
      </xdr:nvCxnSpPr>
      <xdr:spPr>
        <a:xfrm>
          <a:off x="16527556" y="7743825"/>
          <a:ext cx="1771650" cy="5461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570379</xdr:colOff>
      <xdr:row>38</xdr:row>
      <xdr:rowOff>17930</xdr:rowOff>
    </xdr:from>
    <xdr:to>
      <xdr:col>30</xdr:col>
      <xdr:colOff>570379</xdr:colOff>
      <xdr:row>40</xdr:row>
      <xdr:rowOff>183030</xdr:rowOff>
    </xdr:to>
    <xdr:cxnSp macro="">
      <xdr:nvCxnSpPr>
        <xdr:cNvPr id="248" name="Straight Connector 247">
          <a:extLst>
            <a:ext uri="{FF2B5EF4-FFF2-40B4-BE49-F238E27FC236}">
              <a16:creationId xmlns:a16="http://schemas.microsoft.com/office/drawing/2014/main" id="{00000000-0008-0000-0F00-0000F8000000}"/>
            </a:ext>
          </a:extLst>
        </xdr:cNvPr>
        <xdr:cNvCxnSpPr/>
      </xdr:nvCxnSpPr>
      <xdr:spPr>
        <a:xfrm>
          <a:off x="18829804" y="7752230"/>
          <a:ext cx="1771650" cy="5461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62800</xdr:colOff>
      <xdr:row>38</xdr:row>
      <xdr:rowOff>161178</xdr:rowOff>
    </xdr:from>
    <xdr:to>
      <xdr:col>28</xdr:col>
      <xdr:colOff>181238</xdr:colOff>
      <xdr:row>40</xdr:row>
      <xdr:rowOff>96931</xdr:rowOff>
    </xdr:to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F00-0000F9000000}"/>
            </a:ext>
          </a:extLst>
        </xdr:cNvPr>
        <xdr:cNvSpPr txBox="1"/>
      </xdr:nvSpPr>
      <xdr:spPr>
        <a:xfrm>
          <a:off x="18497644" y="7900241"/>
          <a:ext cx="713750" cy="3326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WLR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301252</xdr:colOff>
      <xdr:row>5</xdr:row>
      <xdr:rowOff>57551</xdr:rowOff>
    </xdr:from>
    <xdr:to>
      <xdr:col>18</xdr:col>
      <xdr:colOff>308056</xdr:colOff>
      <xdr:row>6</xdr:row>
      <xdr:rowOff>142394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SpPr txBox="1"/>
      </xdr:nvSpPr>
      <xdr:spPr>
        <a:xfrm>
          <a:off x="10868399" y="1155727"/>
          <a:ext cx="2382451" cy="2753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9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68</xdr:col>
      <xdr:colOff>560296</xdr:colOff>
      <xdr:row>5</xdr:row>
      <xdr:rowOff>78441</xdr:rowOff>
    </xdr:from>
    <xdr:to>
      <xdr:col>70</xdr:col>
      <xdr:colOff>549089</xdr:colOff>
      <xdr:row>6</xdr:row>
      <xdr:rowOff>163284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F00-00009A000000}"/>
            </a:ext>
          </a:extLst>
        </xdr:cNvPr>
        <xdr:cNvSpPr txBox="1"/>
      </xdr:nvSpPr>
      <xdr:spPr>
        <a:xfrm>
          <a:off x="44633031" y="1176617"/>
          <a:ext cx="1176617" cy="2753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9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85</xdr:col>
      <xdr:colOff>0</xdr:colOff>
      <xdr:row>4</xdr:row>
      <xdr:rowOff>11205</xdr:rowOff>
    </xdr:from>
    <xdr:to>
      <xdr:col>88</xdr:col>
      <xdr:colOff>11205</xdr:colOff>
      <xdr:row>6</xdr:row>
      <xdr:rowOff>179295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00000000-0008-0000-0F00-00009B000000}"/>
            </a:ext>
          </a:extLst>
        </xdr:cNvPr>
        <xdr:cNvCxnSpPr/>
      </xdr:nvCxnSpPr>
      <xdr:spPr>
        <a:xfrm>
          <a:off x="54169235" y="907676"/>
          <a:ext cx="1792941" cy="56029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11207</xdr:colOff>
      <xdr:row>38</xdr:row>
      <xdr:rowOff>11206</xdr:rowOff>
    </xdr:from>
    <xdr:to>
      <xdr:col>67</xdr:col>
      <xdr:colOff>26940</xdr:colOff>
      <xdr:row>41</xdr:row>
      <xdr:rowOff>7284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00000000-0008-0000-0F00-00009C000000}"/>
            </a:ext>
          </a:extLst>
        </xdr:cNvPr>
        <xdr:cNvCxnSpPr/>
      </xdr:nvCxnSpPr>
      <xdr:spPr>
        <a:xfrm>
          <a:off x="41708295" y="7788088"/>
          <a:ext cx="1797469" cy="567578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537883</xdr:colOff>
      <xdr:row>38</xdr:row>
      <xdr:rowOff>123265</xdr:rowOff>
    </xdr:from>
    <xdr:to>
      <xdr:col>68</xdr:col>
      <xdr:colOff>65771</xdr:colOff>
      <xdr:row>40</xdr:row>
      <xdr:rowOff>59018</xdr:rowOff>
    </xdr:to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F00-00009D000000}"/>
            </a:ext>
          </a:extLst>
        </xdr:cNvPr>
        <xdr:cNvSpPr txBox="1"/>
      </xdr:nvSpPr>
      <xdr:spPr>
        <a:xfrm>
          <a:off x="43422795" y="7900147"/>
          <a:ext cx="715711" cy="3167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WLR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68</xdr:col>
      <xdr:colOff>0</xdr:colOff>
      <xdr:row>38</xdr:row>
      <xdr:rowOff>0</xdr:rowOff>
    </xdr:from>
    <xdr:to>
      <xdr:col>71</xdr:col>
      <xdr:colOff>15733</xdr:colOff>
      <xdr:row>40</xdr:row>
      <xdr:rowOff>186578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CxnSpPr/>
      </xdr:nvCxnSpPr>
      <xdr:spPr>
        <a:xfrm>
          <a:off x="44072735" y="7776882"/>
          <a:ext cx="1797469" cy="567578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11207</xdr:colOff>
      <xdr:row>38</xdr:row>
      <xdr:rowOff>22412</xdr:rowOff>
    </xdr:from>
    <xdr:to>
      <xdr:col>81</xdr:col>
      <xdr:colOff>26941</xdr:colOff>
      <xdr:row>41</xdr:row>
      <xdr:rowOff>18490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00000000-0008-0000-0F00-0000A3000000}"/>
            </a:ext>
          </a:extLst>
        </xdr:cNvPr>
        <xdr:cNvCxnSpPr/>
      </xdr:nvCxnSpPr>
      <xdr:spPr>
        <a:xfrm>
          <a:off x="50023060" y="7799294"/>
          <a:ext cx="1797469" cy="567578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582706</xdr:colOff>
      <xdr:row>38</xdr:row>
      <xdr:rowOff>11206</xdr:rowOff>
    </xdr:from>
    <xdr:to>
      <xdr:col>75</xdr:col>
      <xdr:colOff>2353</xdr:colOff>
      <xdr:row>40</xdr:row>
      <xdr:rowOff>163232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CxnSpPr/>
      </xdr:nvCxnSpPr>
      <xdr:spPr>
        <a:xfrm>
          <a:off x="46437177" y="7788088"/>
          <a:ext cx="1795294" cy="5330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247454</xdr:colOff>
      <xdr:row>42</xdr:row>
      <xdr:rowOff>0</xdr:rowOff>
    </xdr:from>
    <xdr:to>
      <xdr:col>65</xdr:col>
      <xdr:colOff>459246</xdr:colOff>
      <xdr:row>42</xdr:row>
      <xdr:rowOff>1273</xdr:rowOff>
    </xdr:to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F00-0000A8000000}"/>
            </a:ext>
          </a:extLst>
        </xdr:cNvPr>
        <xdr:cNvSpPr txBox="1"/>
      </xdr:nvSpPr>
      <xdr:spPr>
        <a:xfrm>
          <a:off x="40756719" y="8348382"/>
          <a:ext cx="1993527" cy="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(Umur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id-ID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90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hari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58</xdr:col>
      <xdr:colOff>0</xdr:colOff>
      <xdr:row>77</xdr:row>
      <xdr:rowOff>0</xdr:rowOff>
    </xdr:from>
    <xdr:to>
      <xdr:col>59</xdr:col>
      <xdr:colOff>11206</xdr:colOff>
      <xdr:row>78</xdr:row>
      <xdr:rowOff>11206</xdr:rowOff>
    </xdr:to>
    <xdr:cxnSp macro="">
      <xdr:nvCxnSpPr>
        <xdr:cNvPr id="502" name="Straight Connector 501">
          <a:extLst>
            <a:ext uri="{FF2B5EF4-FFF2-40B4-BE49-F238E27FC236}">
              <a16:creationId xmlns:a16="http://schemas.microsoft.com/office/drawing/2014/main" id="{00000000-0008-0000-0F00-0000F6010000}"/>
            </a:ext>
          </a:extLst>
        </xdr:cNvPr>
        <xdr:cNvCxnSpPr/>
      </xdr:nvCxnSpPr>
      <xdr:spPr>
        <a:xfrm>
          <a:off x="38133618" y="15609794"/>
          <a:ext cx="605117" cy="2017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Curah%20Hujan%20dan%20Tab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hun 1"/>
      <sheetName val="Tahun 2"/>
      <sheetName val="Tahun 3"/>
      <sheetName val="Tahun 4"/>
      <sheetName val="Tahun 5"/>
      <sheetName val="Tahun 6"/>
      <sheetName val="Tahun 7"/>
      <sheetName val="Tahun 8"/>
      <sheetName val="Tahun 9"/>
      <sheetName val="Tahun 10"/>
      <sheetName val="Uji Konsistensi Data"/>
      <sheetName val="Data Klimatologi"/>
      <sheetName val="Metode Penman"/>
      <sheetName val="Metode Blaney"/>
      <sheetName val="PERBANDINGAN METODE"/>
      <sheetName val="RATA-RATA HUJAN"/>
      <sheetName val="RATA-RATA HUJAN PERHARI"/>
      <sheetName val="CURAH HUJAN EFEKTIF"/>
    </sheetNames>
    <sheetDataSet>
      <sheetData sheetId="0">
        <row r="9">
          <cell r="B9">
            <v>21.5</v>
          </cell>
          <cell r="E9">
            <v>10.7</v>
          </cell>
          <cell r="G9">
            <v>4.5999999999999996</v>
          </cell>
          <cell r="H9">
            <v>2.8</v>
          </cell>
          <cell r="I9">
            <v>24.8</v>
          </cell>
          <cell r="K9">
            <v>35.700000000000003</v>
          </cell>
          <cell r="L9">
            <v>12.8</v>
          </cell>
          <cell r="M9">
            <v>24.6</v>
          </cell>
        </row>
        <row r="10">
          <cell r="B10">
            <v>36.700000000000003</v>
          </cell>
          <cell r="C10">
            <v>85.3</v>
          </cell>
          <cell r="I10">
            <v>45.6</v>
          </cell>
          <cell r="K10">
            <v>54.4</v>
          </cell>
          <cell r="L10">
            <v>4.7</v>
          </cell>
          <cell r="M10">
            <v>18.3</v>
          </cell>
        </row>
        <row r="11">
          <cell r="B11">
            <v>4.5999999999999996</v>
          </cell>
          <cell r="C11">
            <v>20.399999999999999</v>
          </cell>
          <cell r="D11">
            <v>35.5</v>
          </cell>
          <cell r="F11">
            <v>12.7</v>
          </cell>
          <cell r="H11">
            <v>8.6999999999999993</v>
          </cell>
          <cell r="I11">
            <v>14.7</v>
          </cell>
          <cell r="J11">
            <v>12.4</v>
          </cell>
          <cell r="K11">
            <v>28.5</v>
          </cell>
        </row>
        <row r="12">
          <cell r="C12">
            <v>14.7</v>
          </cell>
          <cell r="D12">
            <v>2.9</v>
          </cell>
          <cell r="E12">
            <v>2.4</v>
          </cell>
          <cell r="F12">
            <v>4.8</v>
          </cell>
          <cell r="G12">
            <v>12.5</v>
          </cell>
          <cell r="H12">
            <v>4.5999999999999996</v>
          </cell>
        </row>
        <row r="13">
          <cell r="B13">
            <v>6.8</v>
          </cell>
          <cell r="C13">
            <v>10.5</v>
          </cell>
          <cell r="E13">
            <v>8.6</v>
          </cell>
          <cell r="J13">
            <v>18</v>
          </cell>
          <cell r="L13">
            <v>10.3</v>
          </cell>
          <cell r="M13">
            <v>4.7</v>
          </cell>
        </row>
        <row r="14">
          <cell r="B14">
            <v>5.9</v>
          </cell>
          <cell r="C14">
            <v>6.7</v>
          </cell>
          <cell r="E14">
            <v>4.3</v>
          </cell>
          <cell r="K14">
            <v>10.6</v>
          </cell>
          <cell r="L14">
            <v>6.5</v>
          </cell>
        </row>
        <row r="15">
          <cell r="B15">
            <v>11.4</v>
          </cell>
          <cell r="D15">
            <v>2.7</v>
          </cell>
          <cell r="G15">
            <v>8.9</v>
          </cell>
          <cell r="I15">
            <v>12.8</v>
          </cell>
          <cell r="J15">
            <v>6.8</v>
          </cell>
          <cell r="K15">
            <v>18.7</v>
          </cell>
          <cell r="L15">
            <v>16.3</v>
          </cell>
          <cell r="M15">
            <v>6.5</v>
          </cell>
        </row>
        <row r="16">
          <cell r="D16">
            <v>12.8</v>
          </cell>
          <cell r="E16">
            <v>15.8</v>
          </cell>
          <cell r="F16">
            <v>4.8</v>
          </cell>
          <cell r="H16">
            <v>18.899999999999999</v>
          </cell>
          <cell r="I16">
            <v>5.6</v>
          </cell>
          <cell r="K16">
            <v>3.5</v>
          </cell>
          <cell r="L16">
            <v>32</v>
          </cell>
          <cell r="M16">
            <v>2.4</v>
          </cell>
        </row>
        <row r="17">
          <cell r="C17">
            <v>15.6</v>
          </cell>
          <cell r="E17">
            <v>4.3</v>
          </cell>
          <cell r="G17">
            <v>2.8</v>
          </cell>
          <cell r="I17">
            <v>24.7</v>
          </cell>
          <cell r="J17">
            <v>14.6</v>
          </cell>
          <cell r="L17">
            <v>25.4</v>
          </cell>
          <cell r="M17">
            <v>2.6</v>
          </cell>
        </row>
        <row r="18">
          <cell r="B18">
            <v>28.4</v>
          </cell>
          <cell r="C18">
            <v>2.4</v>
          </cell>
          <cell r="E18">
            <v>2.4</v>
          </cell>
          <cell r="I18">
            <v>8.4</v>
          </cell>
        </row>
        <row r="19">
          <cell r="B19">
            <v>6.8</v>
          </cell>
          <cell r="F19">
            <v>45.8</v>
          </cell>
          <cell r="I19">
            <v>12.6</v>
          </cell>
          <cell r="K19">
            <v>14.8</v>
          </cell>
          <cell r="L19">
            <v>21</v>
          </cell>
        </row>
        <row r="20">
          <cell r="D20">
            <v>12.6</v>
          </cell>
          <cell r="F20">
            <v>11.7</v>
          </cell>
          <cell r="H20">
            <v>10.7</v>
          </cell>
          <cell r="I20">
            <v>14.5</v>
          </cell>
          <cell r="J20">
            <v>28.3</v>
          </cell>
          <cell r="K20">
            <v>6.4</v>
          </cell>
          <cell r="M20">
            <v>48.6</v>
          </cell>
        </row>
        <row r="21">
          <cell r="B21">
            <v>14.8</v>
          </cell>
          <cell r="D21">
            <v>2.8</v>
          </cell>
          <cell r="E21">
            <v>12.7</v>
          </cell>
          <cell r="H21">
            <v>4.8</v>
          </cell>
          <cell r="K21">
            <v>12.4</v>
          </cell>
          <cell r="L21">
            <v>8.6</v>
          </cell>
          <cell r="M21">
            <v>2.4</v>
          </cell>
        </row>
        <row r="22">
          <cell r="C22">
            <v>8.9</v>
          </cell>
          <cell r="D22">
            <v>10.3</v>
          </cell>
          <cell r="F22">
            <v>4.8</v>
          </cell>
          <cell r="K22">
            <v>56.7</v>
          </cell>
          <cell r="L22">
            <v>10.7</v>
          </cell>
          <cell r="M22">
            <v>6.5</v>
          </cell>
        </row>
        <row r="23">
          <cell r="G23">
            <v>2.4</v>
          </cell>
          <cell r="I23">
            <v>2.7</v>
          </cell>
          <cell r="J23">
            <v>66.8</v>
          </cell>
          <cell r="K23">
            <v>4.8</v>
          </cell>
          <cell r="L23">
            <v>4.8</v>
          </cell>
        </row>
        <row r="24">
          <cell r="B24">
            <v>12.6</v>
          </cell>
          <cell r="I24">
            <v>6.8</v>
          </cell>
          <cell r="J24">
            <v>10.4</v>
          </cell>
        </row>
        <row r="25">
          <cell r="D25">
            <v>4.5</v>
          </cell>
          <cell r="E25">
            <v>5.4</v>
          </cell>
          <cell r="J25">
            <v>25.6</v>
          </cell>
          <cell r="M25">
            <v>46.3</v>
          </cell>
        </row>
        <row r="26">
          <cell r="C26">
            <v>7.2</v>
          </cell>
          <cell r="F26">
            <v>4.8</v>
          </cell>
          <cell r="G26">
            <v>2.7</v>
          </cell>
          <cell r="H26">
            <v>14.8</v>
          </cell>
          <cell r="K26">
            <v>6.9</v>
          </cell>
          <cell r="L26">
            <v>5.9</v>
          </cell>
          <cell r="M26">
            <v>32.700000000000003</v>
          </cell>
        </row>
        <row r="27">
          <cell r="B27">
            <v>4</v>
          </cell>
          <cell r="E27">
            <v>38.200000000000003</v>
          </cell>
          <cell r="G27">
            <v>6.8</v>
          </cell>
          <cell r="L27">
            <v>8.4</v>
          </cell>
          <cell r="M27">
            <v>16.399999999999999</v>
          </cell>
        </row>
        <row r="28">
          <cell r="B28">
            <v>11.5</v>
          </cell>
          <cell r="E28">
            <v>6.8</v>
          </cell>
          <cell r="H28">
            <v>28.7</v>
          </cell>
          <cell r="I28">
            <v>2.7</v>
          </cell>
          <cell r="J28">
            <v>18.399999999999999</v>
          </cell>
          <cell r="K28">
            <v>23.7</v>
          </cell>
          <cell r="L28">
            <v>11.6</v>
          </cell>
        </row>
        <row r="29">
          <cell r="B29">
            <v>12.4</v>
          </cell>
          <cell r="C29">
            <v>3.5</v>
          </cell>
          <cell r="D29">
            <v>15.7</v>
          </cell>
          <cell r="E29">
            <v>10.5</v>
          </cell>
          <cell r="F29">
            <v>12.7</v>
          </cell>
          <cell r="H29">
            <v>11.6</v>
          </cell>
          <cell r="J29">
            <v>16.7</v>
          </cell>
          <cell r="K29">
            <v>2.6</v>
          </cell>
          <cell r="L29">
            <v>25.7</v>
          </cell>
          <cell r="M29">
            <v>11.5</v>
          </cell>
        </row>
        <row r="30">
          <cell r="D30">
            <v>6.4</v>
          </cell>
          <cell r="H30">
            <v>8.3000000000000007</v>
          </cell>
          <cell r="J30">
            <v>24.5</v>
          </cell>
          <cell r="K30">
            <v>15.8</v>
          </cell>
          <cell r="L30">
            <v>46.8</v>
          </cell>
        </row>
        <row r="31">
          <cell r="D31">
            <v>8.8000000000000007</v>
          </cell>
          <cell r="F31">
            <v>15.8</v>
          </cell>
          <cell r="G31">
            <v>18.8</v>
          </cell>
          <cell r="J31">
            <v>38.9</v>
          </cell>
          <cell r="L31">
            <v>18.600000000000001</v>
          </cell>
          <cell r="M31">
            <v>18.399999999999999</v>
          </cell>
        </row>
        <row r="32">
          <cell r="B32">
            <v>5.2</v>
          </cell>
          <cell r="E32">
            <v>14.2</v>
          </cell>
          <cell r="F32">
            <v>2.6</v>
          </cell>
          <cell r="G32">
            <v>2.4</v>
          </cell>
          <cell r="H32">
            <v>14.8</v>
          </cell>
          <cell r="J32">
            <v>27.6</v>
          </cell>
          <cell r="L32">
            <v>21.4</v>
          </cell>
          <cell r="M32">
            <v>25.8</v>
          </cell>
        </row>
        <row r="33">
          <cell r="D33">
            <v>2.2000000000000002</v>
          </cell>
          <cell r="E33">
            <v>8.6</v>
          </cell>
          <cell r="J33">
            <v>3.4</v>
          </cell>
          <cell r="K33">
            <v>4.8</v>
          </cell>
          <cell r="L33">
            <v>6.5</v>
          </cell>
        </row>
        <row r="34">
          <cell r="B34">
            <v>4.8</v>
          </cell>
          <cell r="C34">
            <v>19.7</v>
          </cell>
          <cell r="E34">
            <v>2.5</v>
          </cell>
          <cell r="J34">
            <v>3.4</v>
          </cell>
          <cell r="K34">
            <v>24.6</v>
          </cell>
        </row>
        <row r="35">
          <cell r="B35">
            <v>25.6</v>
          </cell>
          <cell r="F35">
            <v>6.5</v>
          </cell>
          <cell r="G35">
            <v>65.5</v>
          </cell>
          <cell r="H35">
            <v>4.3</v>
          </cell>
          <cell r="J35">
            <v>11.5</v>
          </cell>
          <cell r="K35">
            <v>18.5</v>
          </cell>
          <cell r="L35">
            <v>27</v>
          </cell>
        </row>
        <row r="36">
          <cell r="B36">
            <v>11.4</v>
          </cell>
          <cell r="C36">
            <v>6</v>
          </cell>
          <cell r="D36">
            <v>6.7</v>
          </cell>
          <cell r="E36">
            <v>6.8</v>
          </cell>
          <cell r="F36">
            <v>4.3</v>
          </cell>
          <cell r="H36">
            <v>10.6</v>
          </cell>
        </row>
        <row r="37">
          <cell r="D37">
            <v>10.7</v>
          </cell>
          <cell r="J37">
            <v>8.4</v>
          </cell>
          <cell r="L37">
            <v>2.6</v>
          </cell>
          <cell r="M37">
            <v>45.6</v>
          </cell>
        </row>
        <row r="38">
          <cell r="D38">
            <v>4.8</v>
          </cell>
          <cell r="G38">
            <v>25.7</v>
          </cell>
          <cell r="I38">
            <v>4.8</v>
          </cell>
          <cell r="J38">
            <v>2.6</v>
          </cell>
          <cell r="M38">
            <v>6.4</v>
          </cell>
        </row>
        <row r="39">
          <cell r="B39">
            <v>15.6</v>
          </cell>
          <cell r="H39">
            <v>15.8</v>
          </cell>
          <cell r="K39">
            <v>11.7</v>
          </cell>
        </row>
      </sheetData>
      <sheetData sheetId="1">
        <row r="9">
          <cell r="B9">
            <v>11.4</v>
          </cell>
          <cell r="C9">
            <v>14.2</v>
          </cell>
          <cell r="I9">
            <v>9.8000000000000007</v>
          </cell>
          <cell r="J9">
            <v>4.3</v>
          </cell>
          <cell r="K9">
            <v>12.8</v>
          </cell>
          <cell r="L9">
            <v>48.6</v>
          </cell>
          <cell r="M9">
            <v>22.5</v>
          </cell>
        </row>
        <row r="10">
          <cell r="C10">
            <v>5.6</v>
          </cell>
          <cell r="G10">
            <v>2.7</v>
          </cell>
          <cell r="J10">
            <v>8.5</v>
          </cell>
          <cell r="K10">
            <v>8.6</v>
          </cell>
          <cell r="L10">
            <v>6.8</v>
          </cell>
          <cell r="M10">
            <v>18.399999999999999</v>
          </cell>
        </row>
        <row r="11">
          <cell r="B11">
            <v>2.7</v>
          </cell>
          <cell r="D11">
            <v>41.8</v>
          </cell>
          <cell r="E11">
            <v>22.1</v>
          </cell>
          <cell r="F11">
            <v>15.4</v>
          </cell>
          <cell r="I11">
            <v>15.6</v>
          </cell>
          <cell r="J11">
            <v>65.3</v>
          </cell>
          <cell r="K11">
            <v>40.6</v>
          </cell>
          <cell r="L11">
            <v>10.199999999999999</v>
          </cell>
          <cell r="M11">
            <v>15.8</v>
          </cell>
        </row>
        <row r="12">
          <cell r="D12">
            <v>4.5</v>
          </cell>
          <cell r="E12">
            <v>11.4</v>
          </cell>
          <cell r="F12">
            <v>11.2</v>
          </cell>
          <cell r="G12">
            <v>9.6</v>
          </cell>
          <cell r="H12">
            <v>2.4</v>
          </cell>
          <cell r="I12">
            <v>87.6</v>
          </cell>
          <cell r="K12">
            <v>18.899999999999999</v>
          </cell>
        </row>
        <row r="13">
          <cell r="C13">
            <v>8.1999999999999993</v>
          </cell>
          <cell r="G13">
            <v>11.9</v>
          </cell>
          <cell r="I13">
            <v>4.5</v>
          </cell>
          <cell r="J13">
            <v>18.600000000000001</v>
          </cell>
          <cell r="K13">
            <v>10.6</v>
          </cell>
          <cell r="L13">
            <v>3.6</v>
          </cell>
          <cell r="M13">
            <v>21.4</v>
          </cell>
        </row>
        <row r="14">
          <cell r="B14">
            <v>12.7</v>
          </cell>
          <cell r="C14">
            <v>12.4</v>
          </cell>
          <cell r="G14">
            <v>15.8</v>
          </cell>
          <cell r="J14">
            <v>84.8</v>
          </cell>
          <cell r="L14">
            <v>2.4</v>
          </cell>
          <cell r="M14">
            <v>77.3</v>
          </cell>
        </row>
        <row r="15">
          <cell r="B15">
            <v>9.8000000000000007</v>
          </cell>
          <cell r="C15">
            <v>11.8</v>
          </cell>
          <cell r="D15">
            <v>34.299999999999997</v>
          </cell>
          <cell r="F15">
            <v>15.8</v>
          </cell>
          <cell r="G15">
            <v>9.1999999999999993</v>
          </cell>
          <cell r="I15">
            <v>5.8</v>
          </cell>
          <cell r="J15">
            <v>2.6</v>
          </cell>
        </row>
        <row r="16">
          <cell r="B16">
            <v>36.4</v>
          </cell>
          <cell r="C16">
            <v>15.6</v>
          </cell>
          <cell r="D16">
            <v>8.6</v>
          </cell>
          <cell r="F16">
            <v>26.7</v>
          </cell>
          <cell r="G16">
            <v>6.4</v>
          </cell>
          <cell r="H16">
            <v>19.399999999999999</v>
          </cell>
          <cell r="K16">
            <v>12.8</v>
          </cell>
          <cell r="L16">
            <v>5.3</v>
          </cell>
          <cell r="M16">
            <v>12.7</v>
          </cell>
        </row>
        <row r="17">
          <cell r="C17">
            <v>23.4</v>
          </cell>
          <cell r="E17">
            <v>12.7</v>
          </cell>
          <cell r="F17">
            <v>32.1</v>
          </cell>
          <cell r="H17">
            <v>22.3</v>
          </cell>
          <cell r="I17">
            <v>16.8</v>
          </cell>
          <cell r="K17">
            <v>8.4</v>
          </cell>
          <cell r="L17">
            <v>4.2</v>
          </cell>
        </row>
        <row r="18">
          <cell r="B18">
            <v>6.5</v>
          </cell>
          <cell r="C18">
            <v>11.7</v>
          </cell>
          <cell r="D18">
            <v>24.6</v>
          </cell>
          <cell r="F18">
            <v>21.3</v>
          </cell>
          <cell r="H18">
            <v>11.8</v>
          </cell>
          <cell r="I18">
            <v>7.8</v>
          </cell>
          <cell r="K18">
            <v>6.9</v>
          </cell>
          <cell r="L18">
            <v>8.6999999999999993</v>
          </cell>
        </row>
        <row r="19">
          <cell r="B19">
            <v>18.600000000000001</v>
          </cell>
          <cell r="D19">
            <v>12.8</v>
          </cell>
          <cell r="F19">
            <v>14.5</v>
          </cell>
          <cell r="G19">
            <v>10.8</v>
          </cell>
          <cell r="J19">
            <v>45.8</v>
          </cell>
          <cell r="K19">
            <v>3.6</v>
          </cell>
          <cell r="L19">
            <v>8.8000000000000007</v>
          </cell>
          <cell r="M19">
            <v>14.8</v>
          </cell>
        </row>
        <row r="20">
          <cell r="E20">
            <v>15.8</v>
          </cell>
          <cell r="J20">
            <v>19.7</v>
          </cell>
        </row>
        <row r="21">
          <cell r="C21">
            <v>63.4</v>
          </cell>
          <cell r="E21">
            <v>90.6</v>
          </cell>
          <cell r="G21">
            <v>8.5</v>
          </cell>
          <cell r="K21">
            <v>14.7</v>
          </cell>
          <cell r="M21">
            <v>45.3</v>
          </cell>
        </row>
        <row r="22">
          <cell r="B22">
            <v>24.2</v>
          </cell>
          <cell r="C22">
            <v>54.8</v>
          </cell>
          <cell r="D22">
            <v>8.4</v>
          </cell>
          <cell r="E22">
            <v>5.4</v>
          </cell>
          <cell r="H22">
            <v>8.5</v>
          </cell>
          <cell r="I22">
            <v>4.8</v>
          </cell>
          <cell r="K22">
            <v>6.4</v>
          </cell>
          <cell r="L22">
            <v>10.8</v>
          </cell>
          <cell r="M22">
            <v>2.7</v>
          </cell>
        </row>
        <row r="23">
          <cell r="D23">
            <v>95.7</v>
          </cell>
          <cell r="E23">
            <v>4.8</v>
          </cell>
          <cell r="H23">
            <v>28.4</v>
          </cell>
          <cell r="I23">
            <v>10.4</v>
          </cell>
          <cell r="J23">
            <v>3.4</v>
          </cell>
          <cell r="L23">
            <v>8.3000000000000007</v>
          </cell>
          <cell r="M23">
            <v>20.8</v>
          </cell>
        </row>
        <row r="24">
          <cell r="B24">
            <v>43.8</v>
          </cell>
          <cell r="C24">
            <v>48.7</v>
          </cell>
          <cell r="F24">
            <v>9.1999999999999993</v>
          </cell>
          <cell r="G24">
            <v>20.6</v>
          </cell>
          <cell r="H24">
            <v>34.200000000000003</v>
          </cell>
          <cell r="J24">
            <v>8.6999999999999993</v>
          </cell>
          <cell r="M24">
            <v>1.6</v>
          </cell>
        </row>
        <row r="25">
          <cell r="B25">
            <v>16.399999999999999</v>
          </cell>
          <cell r="C25">
            <v>13.6</v>
          </cell>
          <cell r="G25">
            <v>27.4</v>
          </cell>
          <cell r="H25">
            <v>21.6</v>
          </cell>
          <cell r="I25">
            <v>2.7</v>
          </cell>
          <cell r="J25">
            <v>2.8</v>
          </cell>
          <cell r="K25">
            <v>4.8</v>
          </cell>
        </row>
        <row r="26">
          <cell r="B26">
            <v>18.5</v>
          </cell>
          <cell r="C26">
            <v>15.8</v>
          </cell>
          <cell r="D26">
            <v>37.5</v>
          </cell>
          <cell r="G26">
            <v>21.8</v>
          </cell>
          <cell r="H26">
            <v>12.8</v>
          </cell>
          <cell r="J26">
            <v>6.5</v>
          </cell>
          <cell r="K26">
            <v>16.600000000000001</v>
          </cell>
          <cell r="L26">
            <v>2.9</v>
          </cell>
        </row>
        <row r="27">
          <cell r="B27">
            <v>11.8</v>
          </cell>
          <cell r="C27">
            <v>12.4</v>
          </cell>
          <cell r="G27">
            <v>19.399999999999999</v>
          </cell>
          <cell r="H27">
            <v>40.799999999999997</v>
          </cell>
          <cell r="I27">
            <v>4.3</v>
          </cell>
          <cell r="K27">
            <v>4.5</v>
          </cell>
          <cell r="L27">
            <v>8.6</v>
          </cell>
          <cell r="M27">
            <v>2.5</v>
          </cell>
        </row>
        <row r="28">
          <cell r="C28">
            <v>8.4</v>
          </cell>
          <cell r="E28">
            <v>15.8</v>
          </cell>
          <cell r="G28">
            <v>15.7</v>
          </cell>
          <cell r="H28">
            <v>62.6</v>
          </cell>
          <cell r="I28">
            <v>2.8</v>
          </cell>
          <cell r="K28">
            <v>75.8</v>
          </cell>
          <cell r="M28">
            <v>13.8</v>
          </cell>
        </row>
        <row r="29">
          <cell r="B29">
            <v>14.2</v>
          </cell>
          <cell r="C29">
            <v>12.3</v>
          </cell>
          <cell r="E29">
            <v>50.5</v>
          </cell>
          <cell r="F29">
            <v>25.6</v>
          </cell>
          <cell r="I29">
            <v>16.399999999999999</v>
          </cell>
          <cell r="L29">
            <v>14.4</v>
          </cell>
        </row>
        <row r="30">
          <cell r="B30">
            <v>9.6999999999999993</v>
          </cell>
          <cell r="C30">
            <v>3</v>
          </cell>
          <cell r="D30">
            <v>12.4</v>
          </cell>
          <cell r="E30">
            <v>15.8</v>
          </cell>
          <cell r="H30">
            <v>18.5</v>
          </cell>
          <cell r="K30">
            <v>8.3000000000000007</v>
          </cell>
          <cell r="L30">
            <v>7.3</v>
          </cell>
        </row>
        <row r="31">
          <cell r="B31">
            <v>20.2</v>
          </cell>
          <cell r="C31">
            <v>8.3000000000000007</v>
          </cell>
          <cell r="D31">
            <v>36.9</v>
          </cell>
          <cell r="H31">
            <v>25.6</v>
          </cell>
          <cell r="J31">
            <v>15.3</v>
          </cell>
          <cell r="K31">
            <v>6.7</v>
          </cell>
          <cell r="L31">
            <v>15.8</v>
          </cell>
          <cell r="M31">
            <v>2.8</v>
          </cell>
        </row>
        <row r="32">
          <cell r="B32">
            <v>19.899999999999999</v>
          </cell>
          <cell r="D32">
            <v>21.4</v>
          </cell>
          <cell r="F32">
            <v>8.6</v>
          </cell>
          <cell r="G32">
            <v>15.6</v>
          </cell>
          <cell r="H32">
            <v>34.299999999999997</v>
          </cell>
          <cell r="J32">
            <v>18.899999999999999</v>
          </cell>
          <cell r="K32">
            <v>24.6</v>
          </cell>
          <cell r="L32">
            <v>4.5</v>
          </cell>
        </row>
        <row r="33">
          <cell r="C33">
            <v>4.5999999999999996</v>
          </cell>
          <cell r="G33">
            <v>4.8</v>
          </cell>
          <cell r="H33">
            <v>28.6</v>
          </cell>
          <cell r="I33">
            <v>25.7</v>
          </cell>
          <cell r="J33">
            <v>40.700000000000003</v>
          </cell>
          <cell r="L33">
            <v>8.6999999999999993</v>
          </cell>
          <cell r="M33">
            <v>4.9000000000000004</v>
          </cell>
        </row>
        <row r="34">
          <cell r="B34">
            <v>8.8000000000000007</v>
          </cell>
          <cell r="D34">
            <v>4.8</v>
          </cell>
          <cell r="H34">
            <v>21.4</v>
          </cell>
          <cell r="I34">
            <v>48.3</v>
          </cell>
          <cell r="J34">
            <v>5.8</v>
          </cell>
          <cell r="K34">
            <v>34.799999999999997</v>
          </cell>
          <cell r="M34">
            <v>40.299999999999997</v>
          </cell>
        </row>
        <row r="35">
          <cell r="B35">
            <v>12.3</v>
          </cell>
          <cell r="C35">
            <v>2.7</v>
          </cell>
          <cell r="E35">
            <v>12.7</v>
          </cell>
          <cell r="F35">
            <v>20.9</v>
          </cell>
          <cell r="H35">
            <v>19.899999999999999</v>
          </cell>
          <cell r="I35">
            <v>3.6</v>
          </cell>
          <cell r="K35">
            <v>2.8</v>
          </cell>
        </row>
        <row r="36">
          <cell r="B36">
            <v>18.5</v>
          </cell>
          <cell r="F36">
            <v>30.2</v>
          </cell>
          <cell r="H36">
            <v>14.3</v>
          </cell>
          <cell r="I36">
            <v>2.2999999999999998</v>
          </cell>
          <cell r="L36">
            <v>4.8</v>
          </cell>
        </row>
        <row r="37">
          <cell r="B37">
            <v>16.3</v>
          </cell>
          <cell r="D37">
            <v>4.8</v>
          </cell>
          <cell r="H37">
            <v>8.6999999999999993</v>
          </cell>
          <cell r="J37">
            <v>60.8</v>
          </cell>
          <cell r="K37">
            <v>4.5999999999999996</v>
          </cell>
          <cell r="L37">
            <v>35.799999999999997</v>
          </cell>
          <cell r="M37">
            <v>8.6</v>
          </cell>
        </row>
        <row r="38">
          <cell r="B38">
            <v>10.5</v>
          </cell>
          <cell r="G38">
            <v>8.4</v>
          </cell>
          <cell r="J38">
            <v>20.6</v>
          </cell>
          <cell r="K38">
            <v>20.7</v>
          </cell>
          <cell r="M38">
            <v>4</v>
          </cell>
        </row>
        <row r="39">
          <cell r="K39">
            <v>60.4</v>
          </cell>
        </row>
      </sheetData>
      <sheetData sheetId="2">
        <row r="9">
          <cell r="B9">
            <v>4.5999999999999996</v>
          </cell>
          <cell r="C9">
            <v>4.5</v>
          </cell>
          <cell r="D9">
            <v>10.4</v>
          </cell>
          <cell r="J9">
            <v>2.8</v>
          </cell>
          <cell r="K9">
            <v>4.5999999999999996</v>
          </cell>
          <cell r="L9">
            <v>2.7</v>
          </cell>
          <cell r="M9">
            <v>4.5</v>
          </cell>
        </row>
        <row r="10">
          <cell r="B10">
            <v>2.8</v>
          </cell>
          <cell r="C10">
            <v>6.7</v>
          </cell>
          <cell r="D10">
            <v>14.7</v>
          </cell>
          <cell r="E10">
            <v>6.7</v>
          </cell>
          <cell r="G10">
            <v>2.7</v>
          </cell>
          <cell r="I10">
            <v>1.4</v>
          </cell>
          <cell r="J10">
            <v>22.6</v>
          </cell>
          <cell r="K10">
            <v>2.4</v>
          </cell>
          <cell r="L10">
            <v>42.8</v>
          </cell>
          <cell r="M10">
            <v>2.6</v>
          </cell>
        </row>
        <row r="11">
          <cell r="E11">
            <v>2.2999999999999998</v>
          </cell>
          <cell r="F11">
            <v>12.6</v>
          </cell>
          <cell r="H11">
            <v>2.2999999999999998</v>
          </cell>
        </row>
        <row r="12">
          <cell r="E12">
            <v>4.8</v>
          </cell>
          <cell r="F12">
            <v>12.5</v>
          </cell>
          <cell r="G12">
            <v>4.7</v>
          </cell>
          <cell r="H12">
            <v>4.8</v>
          </cell>
          <cell r="J12">
            <v>4.8</v>
          </cell>
          <cell r="K12">
            <v>128.4</v>
          </cell>
          <cell r="L12">
            <v>33.4</v>
          </cell>
          <cell r="M12">
            <v>25.8</v>
          </cell>
        </row>
        <row r="13">
          <cell r="C13">
            <v>12.8</v>
          </cell>
          <cell r="F13">
            <v>4.8</v>
          </cell>
          <cell r="G13">
            <v>2.5</v>
          </cell>
          <cell r="H13">
            <v>1.5</v>
          </cell>
          <cell r="K13">
            <v>127</v>
          </cell>
          <cell r="M13">
            <v>53.4</v>
          </cell>
        </row>
        <row r="14">
          <cell r="D14">
            <v>5.8</v>
          </cell>
          <cell r="I14">
            <v>2.6</v>
          </cell>
          <cell r="J14">
            <v>68.599999999999994</v>
          </cell>
          <cell r="K14">
            <v>10.7</v>
          </cell>
          <cell r="L14">
            <v>1.8</v>
          </cell>
          <cell r="M14">
            <v>36.700000000000003</v>
          </cell>
        </row>
        <row r="15">
          <cell r="C15">
            <v>4.8</v>
          </cell>
          <cell r="E15">
            <v>12.6</v>
          </cell>
          <cell r="H15">
            <v>2.4</v>
          </cell>
          <cell r="L15">
            <v>16.399999999999999</v>
          </cell>
          <cell r="M15">
            <v>42.6</v>
          </cell>
        </row>
        <row r="16">
          <cell r="C16">
            <v>6.4</v>
          </cell>
          <cell r="F16">
            <v>6.7</v>
          </cell>
          <cell r="K16">
            <v>2.6</v>
          </cell>
          <cell r="L16">
            <v>4.3</v>
          </cell>
          <cell r="M16">
            <v>3.4</v>
          </cell>
        </row>
        <row r="17">
          <cell r="B17">
            <v>2.4</v>
          </cell>
          <cell r="E17">
            <v>2.8</v>
          </cell>
          <cell r="F17">
            <v>11.4</v>
          </cell>
          <cell r="H17">
            <v>2.6</v>
          </cell>
          <cell r="I17">
            <v>1.8</v>
          </cell>
          <cell r="L17">
            <v>6.8</v>
          </cell>
          <cell r="M17">
            <v>42.8</v>
          </cell>
        </row>
        <row r="18">
          <cell r="D18">
            <v>12.7</v>
          </cell>
          <cell r="E18">
            <v>10.7</v>
          </cell>
          <cell r="G18">
            <v>10.8</v>
          </cell>
          <cell r="K18">
            <v>14.8</v>
          </cell>
          <cell r="L18">
            <v>3.6</v>
          </cell>
        </row>
        <row r="19">
          <cell r="E19">
            <v>14.5</v>
          </cell>
          <cell r="G19">
            <v>2.6</v>
          </cell>
          <cell r="I19">
            <v>2</v>
          </cell>
          <cell r="J19">
            <v>15.8</v>
          </cell>
          <cell r="K19">
            <v>6.5</v>
          </cell>
          <cell r="L19">
            <v>8.4</v>
          </cell>
        </row>
        <row r="20">
          <cell r="B20">
            <v>4.7</v>
          </cell>
          <cell r="D20">
            <v>2.7</v>
          </cell>
          <cell r="F20">
            <v>8.5</v>
          </cell>
          <cell r="K20">
            <v>12.4</v>
          </cell>
          <cell r="L20">
            <v>4.2</v>
          </cell>
          <cell r="M20">
            <v>2.4</v>
          </cell>
        </row>
        <row r="21">
          <cell r="C21">
            <v>11.6</v>
          </cell>
          <cell r="D21">
            <v>6.8</v>
          </cell>
          <cell r="E21">
            <v>11.6</v>
          </cell>
          <cell r="F21">
            <v>4.4000000000000004</v>
          </cell>
          <cell r="H21">
            <v>40.6</v>
          </cell>
          <cell r="M21">
            <v>10.6</v>
          </cell>
        </row>
        <row r="22">
          <cell r="B22">
            <v>5.8</v>
          </cell>
          <cell r="C22">
            <v>6.8</v>
          </cell>
          <cell r="D22">
            <v>4.3</v>
          </cell>
          <cell r="H22">
            <v>20.8</v>
          </cell>
          <cell r="J22">
            <v>2.4</v>
          </cell>
          <cell r="K22">
            <v>2.6</v>
          </cell>
          <cell r="L22">
            <v>2.1</v>
          </cell>
        </row>
        <row r="23">
          <cell r="D23">
            <v>2.4</v>
          </cell>
          <cell r="E23">
            <v>12.4</v>
          </cell>
          <cell r="G23">
            <v>12.7</v>
          </cell>
          <cell r="K23">
            <v>4.7</v>
          </cell>
          <cell r="L23">
            <v>1.6</v>
          </cell>
          <cell r="M23">
            <v>16.3</v>
          </cell>
        </row>
        <row r="24">
          <cell r="B24">
            <v>2.6</v>
          </cell>
          <cell r="I24">
            <v>45.8</v>
          </cell>
          <cell r="L24">
            <v>2.4</v>
          </cell>
          <cell r="M24">
            <v>24.5</v>
          </cell>
        </row>
        <row r="25">
          <cell r="B25">
            <v>4.5</v>
          </cell>
          <cell r="C25">
            <v>2.2999999999999998</v>
          </cell>
          <cell r="D25">
            <v>6.5</v>
          </cell>
          <cell r="F25">
            <v>2.5</v>
          </cell>
          <cell r="K25">
            <v>40.700000000000003</v>
          </cell>
          <cell r="L25">
            <v>71.3</v>
          </cell>
          <cell r="M25">
            <v>48.3</v>
          </cell>
        </row>
        <row r="26">
          <cell r="B26">
            <v>6.8</v>
          </cell>
          <cell r="C26">
            <v>4.5999999999999996</v>
          </cell>
          <cell r="E26">
            <v>4.8</v>
          </cell>
          <cell r="H26">
            <v>21.8</v>
          </cell>
          <cell r="L26">
            <v>4.8</v>
          </cell>
          <cell r="M26">
            <v>45.7</v>
          </cell>
        </row>
        <row r="27">
          <cell r="C27">
            <v>2.8</v>
          </cell>
          <cell r="J27">
            <v>5.7</v>
          </cell>
          <cell r="K27">
            <v>4.3</v>
          </cell>
          <cell r="L27">
            <v>8.3000000000000007</v>
          </cell>
          <cell r="M27">
            <v>61.4</v>
          </cell>
        </row>
        <row r="28">
          <cell r="D28">
            <v>4.7</v>
          </cell>
          <cell r="E28">
            <v>4.5</v>
          </cell>
          <cell r="G28">
            <v>3.6</v>
          </cell>
          <cell r="J28">
            <v>2.6</v>
          </cell>
          <cell r="M28">
            <v>85.6</v>
          </cell>
        </row>
        <row r="29">
          <cell r="G29">
            <v>1.4</v>
          </cell>
          <cell r="H29">
            <v>2.4</v>
          </cell>
          <cell r="J29">
            <v>10.4</v>
          </cell>
          <cell r="M29">
            <v>12.2</v>
          </cell>
        </row>
        <row r="30">
          <cell r="B30">
            <v>2.8</v>
          </cell>
          <cell r="C30">
            <v>4.5</v>
          </cell>
          <cell r="D30">
            <v>4.8</v>
          </cell>
        </row>
        <row r="31">
          <cell r="F31">
            <v>5.2</v>
          </cell>
          <cell r="G31">
            <v>4.3</v>
          </cell>
          <cell r="I31">
            <v>40.6</v>
          </cell>
          <cell r="L31">
            <v>2.7</v>
          </cell>
          <cell r="M31">
            <v>4.8</v>
          </cell>
        </row>
        <row r="32">
          <cell r="C32">
            <v>2.8</v>
          </cell>
          <cell r="E32">
            <v>12.7</v>
          </cell>
          <cell r="J32">
            <v>2.4</v>
          </cell>
          <cell r="L32">
            <v>4.5999999999999996</v>
          </cell>
          <cell r="M32">
            <v>2.6</v>
          </cell>
        </row>
        <row r="33">
          <cell r="C33">
            <v>10.4</v>
          </cell>
          <cell r="E33">
            <v>10.4</v>
          </cell>
          <cell r="F33">
            <v>6.8</v>
          </cell>
          <cell r="G33">
            <v>2.6</v>
          </cell>
          <cell r="H33">
            <v>4.4000000000000004</v>
          </cell>
          <cell r="K33">
            <v>5.8</v>
          </cell>
        </row>
        <row r="34">
          <cell r="D34">
            <v>6.7</v>
          </cell>
          <cell r="E34">
            <v>2.2999999999999998</v>
          </cell>
          <cell r="I34">
            <v>2.8</v>
          </cell>
          <cell r="J34">
            <v>4.7</v>
          </cell>
          <cell r="K34">
            <v>29.3</v>
          </cell>
        </row>
        <row r="35">
          <cell r="B35">
            <v>4.3</v>
          </cell>
          <cell r="D35">
            <v>4.5999999999999996</v>
          </cell>
          <cell r="F35">
            <v>7.5</v>
          </cell>
          <cell r="L35">
            <v>4.5999999999999996</v>
          </cell>
        </row>
        <row r="36">
          <cell r="B36">
            <v>8.6</v>
          </cell>
          <cell r="C36">
            <v>4.8</v>
          </cell>
          <cell r="E36">
            <v>8.4</v>
          </cell>
          <cell r="F36">
            <v>2.6</v>
          </cell>
          <cell r="G36">
            <v>4.5</v>
          </cell>
          <cell r="J36">
            <v>55.4</v>
          </cell>
          <cell r="K36">
            <v>2.8</v>
          </cell>
          <cell r="L36">
            <v>2.2999999999999998</v>
          </cell>
          <cell r="M36">
            <v>12.7</v>
          </cell>
        </row>
        <row r="37">
          <cell r="B37">
            <v>2.8</v>
          </cell>
          <cell r="I37">
            <v>9.8000000000000007</v>
          </cell>
          <cell r="K37">
            <v>6.3</v>
          </cell>
        </row>
        <row r="38">
          <cell r="J38">
            <v>21</v>
          </cell>
          <cell r="M38">
            <v>2.4</v>
          </cell>
        </row>
        <row r="39">
          <cell r="D39">
            <v>2.7</v>
          </cell>
          <cell r="M39">
            <v>6.8</v>
          </cell>
        </row>
      </sheetData>
      <sheetData sheetId="3">
        <row r="9">
          <cell r="B9">
            <v>2.6</v>
          </cell>
          <cell r="C9">
            <v>14.8</v>
          </cell>
          <cell r="F9">
            <v>24.8</v>
          </cell>
          <cell r="G9">
            <v>23.4</v>
          </cell>
          <cell r="K9">
            <v>2.8</v>
          </cell>
          <cell r="L9">
            <v>14.8</v>
          </cell>
          <cell r="M9">
            <v>4.8</v>
          </cell>
        </row>
        <row r="10">
          <cell r="D10">
            <v>4.8</v>
          </cell>
          <cell r="E10">
            <v>10.5</v>
          </cell>
          <cell r="F10">
            <v>45.5</v>
          </cell>
          <cell r="H10">
            <v>13.4</v>
          </cell>
          <cell r="I10">
            <v>4.8</v>
          </cell>
          <cell r="J10">
            <v>4.8</v>
          </cell>
          <cell r="L10">
            <v>43.8</v>
          </cell>
          <cell r="M10">
            <v>36.5</v>
          </cell>
        </row>
        <row r="11">
          <cell r="B11">
            <v>3.4</v>
          </cell>
          <cell r="C11">
            <v>5.3</v>
          </cell>
          <cell r="D11">
            <v>2.2999999999999998</v>
          </cell>
          <cell r="E11">
            <v>44.2</v>
          </cell>
          <cell r="F11">
            <v>27.7</v>
          </cell>
          <cell r="I11">
            <v>2.5</v>
          </cell>
          <cell r="J11">
            <v>2.5</v>
          </cell>
          <cell r="K11">
            <v>52.3</v>
          </cell>
          <cell r="L11">
            <v>10.6</v>
          </cell>
          <cell r="M11">
            <v>11.3</v>
          </cell>
        </row>
        <row r="12">
          <cell r="C12">
            <v>10.6</v>
          </cell>
          <cell r="F12">
            <v>4.2</v>
          </cell>
          <cell r="H12">
            <v>2.8</v>
          </cell>
          <cell r="I12">
            <v>3.4</v>
          </cell>
          <cell r="J12">
            <v>3.4</v>
          </cell>
          <cell r="L12">
            <v>18.399999999999999</v>
          </cell>
          <cell r="M12">
            <v>25.7</v>
          </cell>
        </row>
        <row r="13">
          <cell r="B13">
            <v>4.8</v>
          </cell>
          <cell r="C13">
            <v>4.7</v>
          </cell>
          <cell r="D13">
            <v>2.6</v>
          </cell>
          <cell r="E13">
            <v>27.1</v>
          </cell>
          <cell r="F13">
            <v>2.6</v>
          </cell>
          <cell r="G13">
            <v>4.8</v>
          </cell>
          <cell r="H13">
            <v>10.3</v>
          </cell>
          <cell r="K13">
            <v>8.6</v>
          </cell>
        </row>
        <row r="14">
          <cell r="B14">
            <v>2.6</v>
          </cell>
          <cell r="D14">
            <v>6.4</v>
          </cell>
          <cell r="F14">
            <v>11.8</v>
          </cell>
        </row>
        <row r="15">
          <cell r="D15">
            <v>4.8</v>
          </cell>
          <cell r="H15">
            <v>13.6</v>
          </cell>
          <cell r="J15">
            <v>6.2</v>
          </cell>
          <cell r="L15">
            <v>3.6</v>
          </cell>
          <cell r="M15">
            <v>21.4</v>
          </cell>
        </row>
        <row r="16">
          <cell r="E16">
            <v>4.8</v>
          </cell>
          <cell r="G16">
            <v>3.6</v>
          </cell>
          <cell r="K16">
            <v>4.5999999999999996</v>
          </cell>
          <cell r="L16">
            <v>10.7</v>
          </cell>
        </row>
        <row r="17">
          <cell r="B17">
            <v>32.6</v>
          </cell>
          <cell r="C17">
            <v>16.399999999999999</v>
          </cell>
          <cell r="E17">
            <v>2.6</v>
          </cell>
          <cell r="G17">
            <v>4.5999999999999996</v>
          </cell>
          <cell r="H17">
            <v>2.5</v>
          </cell>
          <cell r="I17">
            <v>3.7</v>
          </cell>
        </row>
        <row r="18">
          <cell r="B18">
            <v>14.7</v>
          </cell>
          <cell r="D18">
            <v>4.7</v>
          </cell>
          <cell r="F18">
            <v>2.8</v>
          </cell>
          <cell r="L18">
            <v>11.5</v>
          </cell>
          <cell r="M18">
            <v>4.3</v>
          </cell>
        </row>
        <row r="19">
          <cell r="B19">
            <v>4.8</v>
          </cell>
          <cell r="C19">
            <v>18.7</v>
          </cell>
          <cell r="D19">
            <v>8.5</v>
          </cell>
          <cell r="H19">
            <v>4.3</v>
          </cell>
          <cell r="K19">
            <v>2.2999999999999998</v>
          </cell>
        </row>
        <row r="20">
          <cell r="C20">
            <v>14.3</v>
          </cell>
          <cell r="E20">
            <v>2.8</v>
          </cell>
          <cell r="G20">
            <v>2.7</v>
          </cell>
          <cell r="I20">
            <v>2.8</v>
          </cell>
          <cell r="J20">
            <v>2.8</v>
          </cell>
          <cell r="L20">
            <v>12.4</v>
          </cell>
          <cell r="M20">
            <v>15.2</v>
          </cell>
        </row>
        <row r="21">
          <cell r="C21">
            <v>6.5</v>
          </cell>
          <cell r="H21">
            <v>11.4</v>
          </cell>
          <cell r="K21">
            <v>2.8</v>
          </cell>
          <cell r="L21">
            <v>32.5</v>
          </cell>
          <cell r="M21">
            <v>1.6</v>
          </cell>
        </row>
        <row r="22">
          <cell r="B22">
            <v>2.4</v>
          </cell>
          <cell r="D22">
            <v>10.4</v>
          </cell>
          <cell r="E22">
            <v>5.8</v>
          </cell>
          <cell r="F22">
            <v>21.7</v>
          </cell>
          <cell r="H22">
            <v>3.8</v>
          </cell>
          <cell r="L22">
            <v>18.3</v>
          </cell>
        </row>
        <row r="23">
          <cell r="D23">
            <v>2.8</v>
          </cell>
          <cell r="E23">
            <v>2.2999999999999998</v>
          </cell>
          <cell r="F23">
            <v>46.8</v>
          </cell>
          <cell r="G23">
            <v>2.8</v>
          </cell>
        </row>
        <row r="24">
          <cell r="B24">
            <v>9.8000000000000007</v>
          </cell>
          <cell r="C24">
            <v>8.6</v>
          </cell>
          <cell r="D24">
            <v>4.8</v>
          </cell>
          <cell r="E24">
            <v>4.7</v>
          </cell>
          <cell r="H24">
            <v>62.4</v>
          </cell>
          <cell r="I24">
            <v>45.8</v>
          </cell>
          <cell r="J24">
            <v>45.8</v>
          </cell>
          <cell r="K24">
            <v>4.7</v>
          </cell>
          <cell r="M24">
            <v>2.8</v>
          </cell>
        </row>
        <row r="25">
          <cell r="B25">
            <v>26.4</v>
          </cell>
          <cell r="C25">
            <v>2.8</v>
          </cell>
          <cell r="F25">
            <v>2.8</v>
          </cell>
          <cell r="H25">
            <v>2.6</v>
          </cell>
          <cell r="I25">
            <v>2.6</v>
          </cell>
          <cell r="L25">
            <v>42.6</v>
          </cell>
          <cell r="M25">
            <v>32.299999999999997</v>
          </cell>
        </row>
        <row r="26">
          <cell r="B26">
            <v>12.8</v>
          </cell>
          <cell r="D26">
            <v>2.8</v>
          </cell>
          <cell r="F26">
            <v>9.3000000000000007</v>
          </cell>
          <cell r="J26">
            <v>2.8</v>
          </cell>
          <cell r="K26">
            <v>5.6</v>
          </cell>
        </row>
        <row r="27">
          <cell r="D27">
            <v>8.6999999999999993</v>
          </cell>
          <cell r="F27">
            <v>17.600000000000001</v>
          </cell>
          <cell r="L27">
            <v>13.3</v>
          </cell>
        </row>
        <row r="28">
          <cell r="C28">
            <v>3.6</v>
          </cell>
          <cell r="D28">
            <v>4.5999999999999996</v>
          </cell>
          <cell r="E28">
            <v>12.4</v>
          </cell>
          <cell r="H28">
            <v>4.8</v>
          </cell>
          <cell r="K28">
            <v>4.3</v>
          </cell>
          <cell r="M28">
            <v>35.4</v>
          </cell>
        </row>
        <row r="29">
          <cell r="B29">
            <v>4.3</v>
          </cell>
          <cell r="C29">
            <v>4.8</v>
          </cell>
          <cell r="E29">
            <v>23.6</v>
          </cell>
          <cell r="J29">
            <v>7.4</v>
          </cell>
          <cell r="K29">
            <v>6.5</v>
          </cell>
          <cell r="L29">
            <v>24.6</v>
          </cell>
        </row>
        <row r="30">
          <cell r="B30">
            <v>2.6</v>
          </cell>
          <cell r="F30">
            <v>18.7</v>
          </cell>
        </row>
        <row r="31">
          <cell r="B31">
            <v>16.8</v>
          </cell>
          <cell r="C31">
            <v>14.6</v>
          </cell>
          <cell r="D31">
            <v>6.3</v>
          </cell>
          <cell r="F31">
            <v>23.2</v>
          </cell>
          <cell r="H31">
            <v>10.8</v>
          </cell>
          <cell r="L31">
            <v>4.7</v>
          </cell>
        </row>
        <row r="32">
          <cell r="B32">
            <v>24.3</v>
          </cell>
          <cell r="C32">
            <v>3.7</v>
          </cell>
          <cell r="D32">
            <v>13.6</v>
          </cell>
          <cell r="E32">
            <v>2.8</v>
          </cell>
          <cell r="G32">
            <v>16.5</v>
          </cell>
          <cell r="H32">
            <v>15.3</v>
          </cell>
          <cell r="I32">
            <v>24.6</v>
          </cell>
          <cell r="J32">
            <v>24.6</v>
          </cell>
          <cell r="K32">
            <v>6.5</v>
          </cell>
          <cell r="L32">
            <v>10.3</v>
          </cell>
          <cell r="M32">
            <v>26.4</v>
          </cell>
        </row>
        <row r="33">
          <cell r="C33">
            <v>4.8</v>
          </cell>
          <cell r="D33">
            <v>2.8</v>
          </cell>
          <cell r="F33">
            <v>26.4</v>
          </cell>
          <cell r="H33">
            <v>2.7</v>
          </cell>
          <cell r="K33">
            <v>2.2999999999999998</v>
          </cell>
          <cell r="M33">
            <v>4.8</v>
          </cell>
        </row>
        <row r="34">
          <cell r="E34">
            <v>8.6</v>
          </cell>
          <cell r="F34">
            <v>122.4</v>
          </cell>
          <cell r="L34">
            <v>32.5</v>
          </cell>
        </row>
        <row r="35">
          <cell r="B35">
            <v>32.5</v>
          </cell>
          <cell r="E35">
            <v>14.8</v>
          </cell>
          <cell r="H35">
            <v>10.5</v>
          </cell>
          <cell r="L35">
            <v>24.8</v>
          </cell>
          <cell r="M35">
            <v>2.5</v>
          </cell>
        </row>
        <row r="36">
          <cell r="B36">
            <v>11.6</v>
          </cell>
          <cell r="C36">
            <v>4.3</v>
          </cell>
          <cell r="E36">
            <v>12.5</v>
          </cell>
          <cell r="F36">
            <v>4.8</v>
          </cell>
          <cell r="G36">
            <v>27.2</v>
          </cell>
          <cell r="H36">
            <v>4.8</v>
          </cell>
          <cell r="I36">
            <v>2.2999999999999998</v>
          </cell>
          <cell r="J36">
            <v>2.2999999999999998</v>
          </cell>
          <cell r="M36">
            <v>6.8</v>
          </cell>
        </row>
        <row r="37">
          <cell r="B37">
            <v>7.8</v>
          </cell>
          <cell r="E37">
            <v>2.7</v>
          </cell>
          <cell r="G37">
            <v>39.700000000000003</v>
          </cell>
          <cell r="I37">
            <v>16.399999999999999</v>
          </cell>
          <cell r="J37">
            <v>16.399999999999999</v>
          </cell>
          <cell r="K37">
            <v>46.8</v>
          </cell>
          <cell r="L37">
            <v>4.8</v>
          </cell>
          <cell r="M37">
            <v>28.6</v>
          </cell>
        </row>
        <row r="38">
          <cell r="D38">
            <v>8.4</v>
          </cell>
          <cell r="F38">
            <v>13.5</v>
          </cell>
          <cell r="H38">
            <v>15.6</v>
          </cell>
          <cell r="K38">
            <v>28.3</v>
          </cell>
          <cell r="L38">
            <v>2.6</v>
          </cell>
          <cell r="M38">
            <v>2.4</v>
          </cell>
        </row>
        <row r="39">
          <cell r="B39">
            <v>12.3</v>
          </cell>
          <cell r="D39">
            <v>4.3</v>
          </cell>
          <cell r="F39">
            <v>15.8</v>
          </cell>
          <cell r="H39">
            <v>25.4</v>
          </cell>
          <cell r="K39">
            <v>27.1</v>
          </cell>
        </row>
      </sheetData>
      <sheetData sheetId="4">
        <row r="9">
          <cell r="B9">
            <v>21.7</v>
          </cell>
          <cell r="C9">
            <v>1.4</v>
          </cell>
          <cell r="D9">
            <v>1.4</v>
          </cell>
          <cell r="E9">
            <v>27.4</v>
          </cell>
          <cell r="H9">
            <v>1.1000000000000001</v>
          </cell>
          <cell r="J9">
            <v>5.0999999999999996</v>
          </cell>
          <cell r="K9">
            <v>6.1</v>
          </cell>
          <cell r="L9">
            <v>25.7</v>
          </cell>
        </row>
        <row r="10">
          <cell r="E10">
            <v>4.8</v>
          </cell>
          <cell r="F10">
            <v>2.7</v>
          </cell>
          <cell r="G10">
            <v>2.5</v>
          </cell>
          <cell r="I10">
            <v>2.1</v>
          </cell>
          <cell r="J10">
            <v>2.6</v>
          </cell>
          <cell r="K10">
            <v>2.2999999999999998</v>
          </cell>
          <cell r="L10">
            <v>12.5</v>
          </cell>
          <cell r="M10">
            <v>11.5</v>
          </cell>
        </row>
        <row r="11">
          <cell r="B11">
            <v>21.3</v>
          </cell>
          <cell r="F11">
            <v>23.9</v>
          </cell>
          <cell r="G11">
            <v>2.5</v>
          </cell>
          <cell r="I11">
            <v>3</v>
          </cell>
          <cell r="J11">
            <v>11.4</v>
          </cell>
          <cell r="K11">
            <v>11.9</v>
          </cell>
          <cell r="L11">
            <v>11.4</v>
          </cell>
          <cell r="M11">
            <v>9.1999999999999993</v>
          </cell>
        </row>
        <row r="12">
          <cell r="B12">
            <v>42.6</v>
          </cell>
          <cell r="D12">
            <v>3.4</v>
          </cell>
          <cell r="E12">
            <v>3</v>
          </cell>
          <cell r="F12">
            <v>2.4</v>
          </cell>
          <cell r="H12">
            <v>1.5</v>
          </cell>
          <cell r="I12">
            <v>2.2999999999999998</v>
          </cell>
          <cell r="J12">
            <v>5.3</v>
          </cell>
          <cell r="K12">
            <v>0.8</v>
          </cell>
          <cell r="M12">
            <v>5.3</v>
          </cell>
        </row>
        <row r="13">
          <cell r="B13">
            <v>63.6</v>
          </cell>
          <cell r="C13">
            <v>2.8</v>
          </cell>
          <cell r="F13">
            <v>11.7</v>
          </cell>
          <cell r="J13">
            <v>2.8</v>
          </cell>
          <cell r="K13">
            <v>0.6</v>
          </cell>
        </row>
        <row r="14">
          <cell r="B14">
            <v>13.8</v>
          </cell>
          <cell r="E14">
            <v>2.6</v>
          </cell>
          <cell r="F14">
            <v>17.100000000000001</v>
          </cell>
          <cell r="G14">
            <v>1.6</v>
          </cell>
          <cell r="I14">
            <v>1.8</v>
          </cell>
          <cell r="L14">
            <v>0.8</v>
          </cell>
          <cell r="M14">
            <v>4.5999999999999996</v>
          </cell>
        </row>
        <row r="15">
          <cell r="B15">
            <v>2.4</v>
          </cell>
          <cell r="C15">
            <v>1.6</v>
          </cell>
          <cell r="D15">
            <v>2.4</v>
          </cell>
          <cell r="G15">
            <v>2.2999999999999998</v>
          </cell>
          <cell r="H15">
            <v>3.5</v>
          </cell>
          <cell r="I15">
            <v>2.7</v>
          </cell>
          <cell r="L15">
            <v>0.2</v>
          </cell>
          <cell r="M15">
            <v>3.5</v>
          </cell>
        </row>
        <row r="16">
          <cell r="C16">
            <v>1.4</v>
          </cell>
          <cell r="D16">
            <v>5.3</v>
          </cell>
          <cell r="F16">
            <v>1.5</v>
          </cell>
          <cell r="G16">
            <v>11.2</v>
          </cell>
          <cell r="J16">
            <v>3.8</v>
          </cell>
          <cell r="K16">
            <v>2.9</v>
          </cell>
          <cell r="L16">
            <v>11.6</v>
          </cell>
          <cell r="M16">
            <v>7.2</v>
          </cell>
        </row>
        <row r="17">
          <cell r="B17">
            <v>2.2999999999999998</v>
          </cell>
          <cell r="C17">
            <v>4.3</v>
          </cell>
          <cell r="H17">
            <v>2.6</v>
          </cell>
          <cell r="I17">
            <v>0.9</v>
          </cell>
          <cell r="J17">
            <v>5.9</v>
          </cell>
          <cell r="K17">
            <v>8</v>
          </cell>
          <cell r="L17">
            <v>3.4</v>
          </cell>
        </row>
        <row r="18">
          <cell r="B18">
            <v>16.5</v>
          </cell>
          <cell r="C18">
            <v>2.7</v>
          </cell>
          <cell r="D18">
            <v>13.3</v>
          </cell>
          <cell r="H18">
            <v>23.2</v>
          </cell>
          <cell r="K18">
            <v>6.1</v>
          </cell>
          <cell r="M18">
            <v>6.4</v>
          </cell>
        </row>
        <row r="19">
          <cell r="C19">
            <v>32.6</v>
          </cell>
          <cell r="E19">
            <v>4.8</v>
          </cell>
          <cell r="F19">
            <v>1.5</v>
          </cell>
          <cell r="H19">
            <v>7</v>
          </cell>
          <cell r="I19">
            <v>5</v>
          </cell>
          <cell r="J19">
            <v>7.2</v>
          </cell>
          <cell r="K19">
            <v>12.5</v>
          </cell>
          <cell r="M19">
            <v>0.8</v>
          </cell>
        </row>
        <row r="20">
          <cell r="B20">
            <v>4.7</v>
          </cell>
          <cell r="C20">
            <v>48.4</v>
          </cell>
          <cell r="F20">
            <v>17.5</v>
          </cell>
          <cell r="G20">
            <v>10.8</v>
          </cell>
          <cell r="H20">
            <v>4</v>
          </cell>
          <cell r="I20">
            <v>3.1</v>
          </cell>
          <cell r="J20">
            <v>11.6</v>
          </cell>
          <cell r="K20">
            <v>11.6</v>
          </cell>
          <cell r="L20">
            <v>25.1</v>
          </cell>
          <cell r="M20">
            <v>21.5</v>
          </cell>
        </row>
        <row r="21">
          <cell r="B21">
            <v>2.4</v>
          </cell>
          <cell r="C21">
            <v>27.2</v>
          </cell>
          <cell r="D21">
            <v>3.8</v>
          </cell>
          <cell r="E21">
            <v>5.4</v>
          </cell>
          <cell r="F21">
            <v>12.3</v>
          </cell>
          <cell r="H21">
            <v>15.2</v>
          </cell>
          <cell r="K21">
            <v>0.9</v>
          </cell>
          <cell r="L21">
            <v>26.3</v>
          </cell>
          <cell r="M21">
            <v>50.6</v>
          </cell>
        </row>
        <row r="22">
          <cell r="B22">
            <v>2.7</v>
          </cell>
          <cell r="D22">
            <v>2.4</v>
          </cell>
          <cell r="F22">
            <v>4</v>
          </cell>
          <cell r="H22">
            <v>2.8</v>
          </cell>
          <cell r="I22">
            <v>12</v>
          </cell>
          <cell r="J22">
            <v>2.4</v>
          </cell>
          <cell r="K22">
            <v>0.2</v>
          </cell>
          <cell r="L22">
            <v>2.4</v>
          </cell>
          <cell r="M22">
            <v>42.1</v>
          </cell>
        </row>
        <row r="23">
          <cell r="C23">
            <v>91.6</v>
          </cell>
          <cell r="E23">
            <v>12.2</v>
          </cell>
          <cell r="F23">
            <v>3.1</v>
          </cell>
          <cell r="H23">
            <v>14.6</v>
          </cell>
          <cell r="M23">
            <v>31.8</v>
          </cell>
        </row>
        <row r="24">
          <cell r="B24">
            <v>2.6</v>
          </cell>
          <cell r="D24">
            <v>6.2</v>
          </cell>
          <cell r="G24">
            <v>12.7</v>
          </cell>
          <cell r="I24">
            <v>5.0999999999999996</v>
          </cell>
          <cell r="J24">
            <v>4.2</v>
          </cell>
          <cell r="K24">
            <v>5.4</v>
          </cell>
          <cell r="L24">
            <v>5.9</v>
          </cell>
        </row>
        <row r="25">
          <cell r="B25">
            <v>42.3</v>
          </cell>
          <cell r="C25">
            <v>6.3</v>
          </cell>
          <cell r="D25">
            <v>1.8</v>
          </cell>
          <cell r="E25">
            <v>23.3</v>
          </cell>
          <cell r="H25">
            <v>2.4</v>
          </cell>
          <cell r="I25">
            <v>2.1</v>
          </cell>
          <cell r="K25">
            <v>6.7</v>
          </cell>
          <cell r="L25">
            <v>4.5999999999999996</v>
          </cell>
          <cell r="M25">
            <v>25.1</v>
          </cell>
        </row>
        <row r="26">
          <cell r="B26">
            <v>6.5</v>
          </cell>
          <cell r="C26">
            <v>2.8</v>
          </cell>
          <cell r="D26">
            <v>14.3</v>
          </cell>
          <cell r="E26">
            <v>1.1000000000000001</v>
          </cell>
          <cell r="G26">
            <v>11.3</v>
          </cell>
          <cell r="H26">
            <v>12.8</v>
          </cell>
          <cell r="J26">
            <v>5.0999999999999996</v>
          </cell>
          <cell r="K26">
            <v>7.1</v>
          </cell>
          <cell r="L26">
            <v>2.8</v>
          </cell>
          <cell r="M26">
            <v>11.4</v>
          </cell>
        </row>
        <row r="27">
          <cell r="B27">
            <v>11.2</v>
          </cell>
          <cell r="C27">
            <v>6.8</v>
          </cell>
          <cell r="D27">
            <v>24.6</v>
          </cell>
        </row>
        <row r="28">
          <cell r="E28">
            <v>4.8</v>
          </cell>
          <cell r="G28">
            <v>12.2</v>
          </cell>
          <cell r="I28">
            <v>0.8</v>
          </cell>
          <cell r="J28">
            <v>2.6</v>
          </cell>
          <cell r="K28">
            <v>0.2</v>
          </cell>
          <cell r="M28">
            <v>9.4</v>
          </cell>
        </row>
        <row r="29">
          <cell r="C29">
            <v>42.5</v>
          </cell>
          <cell r="D29">
            <v>1.4</v>
          </cell>
          <cell r="F29">
            <v>12.8</v>
          </cell>
          <cell r="G29">
            <v>1.4</v>
          </cell>
          <cell r="H29">
            <v>6.7</v>
          </cell>
          <cell r="I29">
            <v>0.6</v>
          </cell>
          <cell r="K29">
            <v>14.6</v>
          </cell>
          <cell r="L29">
            <v>5.8</v>
          </cell>
          <cell r="M29">
            <v>0.8</v>
          </cell>
        </row>
        <row r="30">
          <cell r="B30">
            <v>2.4</v>
          </cell>
          <cell r="C30">
            <v>12.3</v>
          </cell>
          <cell r="D30">
            <v>7.3</v>
          </cell>
          <cell r="E30">
            <v>6.3</v>
          </cell>
          <cell r="H30">
            <v>4.7</v>
          </cell>
          <cell r="J30">
            <v>8.3000000000000007</v>
          </cell>
          <cell r="K30">
            <v>0.5</v>
          </cell>
          <cell r="L30">
            <v>7.9</v>
          </cell>
          <cell r="M30">
            <v>0.3</v>
          </cell>
        </row>
        <row r="31">
          <cell r="B31">
            <v>1.8</v>
          </cell>
          <cell r="C31">
            <v>36.799999999999997</v>
          </cell>
          <cell r="D31">
            <v>75.2</v>
          </cell>
          <cell r="F31">
            <v>13</v>
          </cell>
          <cell r="H31">
            <v>6.8</v>
          </cell>
          <cell r="I31">
            <v>5.2</v>
          </cell>
          <cell r="J31">
            <v>5.0999999999999996</v>
          </cell>
          <cell r="L31">
            <v>0.5</v>
          </cell>
          <cell r="M31">
            <v>11.4</v>
          </cell>
        </row>
        <row r="32">
          <cell r="D32">
            <v>3.5</v>
          </cell>
          <cell r="F32">
            <v>12.6</v>
          </cell>
          <cell r="H32">
            <v>32.4</v>
          </cell>
          <cell r="I32">
            <v>2.6</v>
          </cell>
          <cell r="L32">
            <v>0.2</v>
          </cell>
        </row>
        <row r="33">
          <cell r="B33">
            <v>11.8</v>
          </cell>
          <cell r="D33">
            <v>2.6</v>
          </cell>
          <cell r="E33">
            <v>2.2000000000000002</v>
          </cell>
          <cell r="F33">
            <v>20.7</v>
          </cell>
          <cell r="G33">
            <v>2.6</v>
          </cell>
          <cell r="K33">
            <v>0.9</v>
          </cell>
          <cell r="L33">
            <v>1.3</v>
          </cell>
          <cell r="M33">
            <v>2.7</v>
          </cell>
        </row>
        <row r="34">
          <cell r="F34">
            <v>3.1</v>
          </cell>
          <cell r="G34">
            <v>1.7</v>
          </cell>
          <cell r="J34">
            <v>2.5</v>
          </cell>
          <cell r="K34">
            <v>13.4</v>
          </cell>
          <cell r="L34">
            <v>0.5</v>
          </cell>
        </row>
        <row r="35">
          <cell r="C35">
            <v>45.2</v>
          </cell>
          <cell r="D35">
            <v>32.4</v>
          </cell>
          <cell r="E35">
            <v>1.7</v>
          </cell>
          <cell r="F35">
            <v>21.6</v>
          </cell>
          <cell r="G35">
            <v>12</v>
          </cell>
          <cell r="I35">
            <v>5.2</v>
          </cell>
          <cell r="L35">
            <v>0.8</v>
          </cell>
          <cell r="M35">
            <v>15.7</v>
          </cell>
        </row>
        <row r="36">
          <cell r="B36">
            <v>31.4</v>
          </cell>
          <cell r="H36">
            <v>24.2</v>
          </cell>
          <cell r="I36">
            <v>3.4</v>
          </cell>
          <cell r="J36">
            <v>3.5</v>
          </cell>
          <cell r="K36">
            <v>2.8</v>
          </cell>
          <cell r="L36">
            <v>1.6</v>
          </cell>
          <cell r="M36">
            <v>13.9</v>
          </cell>
        </row>
        <row r="37">
          <cell r="B37">
            <v>11.7</v>
          </cell>
          <cell r="D37">
            <v>2.2999999999999998</v>
          </cell>
          <cell r="F37">
            <v>16.7</v>
          </cell>
          <cell r="K37">
            <v>0.7</v>
          </cell>
          <cell r="L37">
            <v>2.8</v>
          </cell>
          <cell r="M37">
            <v>0.1</v>
          </cell>
        </row>
        <row r="38">
          <cell r="B38">
            <v>9.6</v>
          </cell>
          <cell r="D38">
            <v>3.4</v>
          </cell>
          <cell r="E38">
            <v>1.9</v>
          </cell>
          <cell r="H38">
            <v>34.4</v>
          </cell>
          <cell r="I38">
            <v>2.6</v>
          </cell>
        </row>
        <row r="39">
          <cell r="B39">
            <v>2.4</v>
          </cell>
          <cell r="D39">
            <v>6.8</v>
          </cell>
          <cell r="F39">
            <v>4.5999999999999996</v>
          </cell>
          <cell r="I39">
            <v>9</v>
          </cell>
          <cell r="K39">
            <v>3.8</v>
          </cell>
          <cell r="M39">
            <v>0.7</v>
          </cell>
        </row>
      </sheetData>
      <sheetData sheetId="5">
        <row r="9">
          <cell r="E9">
            <v>23.2</v>
          </cell>
          <cell r="G9">
            <v>12.6</v>
          </cell>
          <cell r="H9">
            <v>4.5</v>
          </cell>
          <cell r="K9">
            <v>8.1999999999999993</v>
          </cell>
          <cell r="M9">
            <v>12.7</v>
          </cell>
        </row>
        <row r="10">
          <cell r="B10">
            <v>2.8</v>
          </cell>
          <cell r="L10">
            <v>2.2999999999999998</v>
          </cell>
          <cell r="M10">
            <v>14.3</v>
          </cell>
        </row>
        <row r="11">
          <cell r="D11">
            <v>4.3</v>
          </cell>
          <cell r="F11">
            <v>1.8</v>
          </cell>
          <cell r="I11">
            <v>2.8</v>
          </cell>
          <cell r="M11">
            <v>24.7</v>
          </cell>
        </row>
        <row r="12">
          <cell r="B12">
            <v>3.5</v>
          </cell>
          <cell r="C12">
            <v>22.8</v>
          </cell>
          <cell r="E12">
            <v>10</v>
          </cell>
        </row>
        <row r="13">
          <cell r="B13">
            <v>43.3</v>
          </cell>
          <cell r="C13">
            <v>3.4</v>
          </cell>
          <cell r="D13">
            <v>12.7</v>
          </cell>
          <cell r="F13">
            <v>2.8</v>
          </cell>
          <cell r="G13">
            <v>15</v>
          </cell>
          <cell r="J13">
            <v>1.2</v>
          </cell>
          <cell r="L13">
            <v>3.1</v>
          </cell>
          <cell r="M13">
            <v>5.9</v>
          </cell>
        </row>
        <row r="14">
          <cell r="E14">
            <v>4.8</v>
          </cell>
          <cell r="G14">
            <v>10.8</v>
          </cell>
        </row>
        <row r="15">
          <cell r="B15">
            <v>2.2999999999999998</v>
          </cell>
          <cell r="C15">
            <v>12.7</v>
          </cell>
          <cell r="D15">
            <v>11.2</v>
          </cell>
          <cell r="E15">
            <v>4.8</v>
          </cell>
          <cell r="I15">
            <v>1.6</v>
          </cell>
          <cell r="K15">
            <v>2.1</v>
          </cell>
        </row>
        <row r="16">
          <cell r="B16">
            <v>8.6999999999999993</v>
          </cell>
          <cell r="D16">
            <v>4.8</v>
          </cell>
          <cell r="E16">
            <v>2.2999999999999998</v>
          </cell>
          <cell r="G16">
            <v>24.5</v>
          </cell>
          <cell r="L16">
            <v>24.3</v>
          </cell>
          <cell r="M16">
            <v>18.2</v>
          </cell>
        </row>
        <row r="17">
          <cell r="C17">
            <v>35.4</v>
          </cell>
          <cell r="D17">
            <v>2.6</v>
          </cell>
          <cell r="F17">
            <v>45.4</v>
          </cell>
          <cell r="G17">
            <v>1.6</v>
          </cell>
          <cell r="H17">
            <v>1.8</v>
          </cell>
          <cell r="J17">
            <v>2.2999999999999998</v>
          </cell>
        </row>
        <row r="18">
          <cell r="B18">
            <v>2.6</v>
          </cell>
          <cell r="C18">
            <v>15.6</v>
          </cell>
          <cell r="H18">
            <v>2.4</v>
          </cell>
          <cell r="M18">
            <v>23.4</v>
          </cell>
        </row>
        <row r="19">
          <cell r="B19">
            <v>48.4</v>
          </cell>
          <cell r="C19">
            <v>14.9</v>
          </cell>
          <cell r="M19">
            <v>35.799999999999997</v>
          </cell>
        </row>
        <row r="20">
          <cell r="B20">
            <v>0.8</v>
          </cell>
          <cell r="E20">
            <v>62.3</v>
          </cell>
          <cell r="H20">
            <v>19.8</v>
          </cell>
          <cell r="M20">
            <v>83.8</v>
          </cell>
        </row>
        <row r="21">
          <cell r="D21">
            <v>3.4</v>
          </cell>
          <cell r="H21">
            <v>1.7</v>
          </cell>
          <cell r="I21">
            <v>3.4</v>
          </cell>
          <cell r="J21">
            <v>1.4</v>
          </cell>
          <cell r="L21">
            <v>1.8</v>
          </cell>
        </row>
        <row r="22">
          <cell r="B22">
            <v>8.9</v>
          </cell>
          <cell r="F22">
            <v>4.5</v>
          </cell>
          <cell r="H22">
            <v>2.8</v>
          </cell>
          <cell r="K22">
            <v>1.4</v>
          </cell>
        </row>
        <row r="23">
          <cell r="C23">
            <v>2.4</v>
          </cell>
          <cell r="H23">
            <v>17.5</v>
          </cell>
          <cell r="M23">
            <v>1.7</v>
          </cell>
        </row>
        <row r="24">
          <cell r="B24">
            <v>26.2</v>
          </cell>
          <cell r="C24">
            <v>8.6999999999999993</v>
          </cell>
          <cell r="D24">
            <v>2.4</v>
          </cell>
          <cell r="E24">
            <v>65.8</v>
          </cell>
          <cell r="H24">
            <v>2.2000000000000002</v>
          </cell>
          <cell r="J24">
            <v>1.8</v>
          </cell>
          <cell r="L24">
            <v>27.2</v>
          </cell>
        </row>
        <row r="25">
          <cell r="B25">
            <v>58.4</v>
          </cell>
          <cell r="C25">
            <v>3.6</v>
          </cell>
          <cell r="D25">
            <v>24.7</v>
          </cell>
          <cell r="E25">
            <v>2.6</v>
          </cell>
          <cell r="F25">
            <v>5.4</v>
          </cell>
          <cell r="H25">
            <v>3.3</v>
          </cell>
          <cell r="I25">
            <v>2.1</v>
          </cell>
          <cell r="J25">
            <v>4.8</v>
          </cell>
        </row>
        <row r="26">
          <cell r="B26">
            <v>80.3</v>
          </cell>
          <cell r="D26">
            <v>133.4</v>
          </cell>
          <cell r="L26">
            <v>2.2999999999999998</v>
          </cell>
          <cell r="M26">
            <v>2.5</v>
          </cell>
        </row>
        <row r="27">
          <cell r="K27">
            <v>1.2</v>
          </cell>
          <cell r="M27">
            <v>6.7</v>
          </cell>
        </row>
        <row r="28">
          <cell r="D28">
            <v>37.700000000000003</v>
          </cell>
          <cell r="E28">
            <v>11.8</v>
          </cell>
          <cell r="H28">
            <v>1.8</v>
          </cell>
        </row>
        <row r="29">
          <cell r="B29">
            <v>5.2</v>
          </cell>
          <cell r="F29">
            <v>8.1999999999999993</v>
          </cell>
          <cell r="M29">
            <v>4.5999999999999996</v>
          </cell>
        </row>
        <row r="30">
          <cell r="B30">
            <v>2.8</v>
          </cell>
          <cell r="C30">
            <v>2.8</v>
          </cell>
          <cell r="D30">
            <v>1.8</v>
          </cell>
          <cell r="E30">
            <v>32.6</v>
          </cell>
          <cell r="G30">
            <v>2.6</v>
          </cell>
          <cell r="J30">
            <v>8.4</v>
          </cell>
          <cell r="L30">
            <v>25.3</v>
          </cell>
          <cell r="M30">
            <v>1.4</v>
          </cell>
        </row>
        <row r="31">
          <cell r="B31">
            <v>4.3</v>
          </cell>
          <cell r="C31">
            <v>34.5</v>
          </cell>
          <cell r="D31">
            <v>45.3</v>
          </cell>
          <cell r="E31">
            <v>18.2</v>
          </cell>
          <cell r="G31">
            <v>13</v>
          </cell>
          <cell r="H31">
            <v>1.3</v>
          </cell>
          <cell r="L31">
            <v>2.4</v>
          </cell>
          <cell r="M31">
            <v>2.8</v>
          </cell>
        </row>
        <row r="32">
          <cell r="B32">
            <v>26.3</v>
          </cell>
          <cell r="C32">
            <v>56.3</v>
          </cell>
          <cell r="F32">
            <v>18.7</v>
          </cell>
          <cell r="G32">
            <v>18</v>
          </cell>
          <cell r="I32">
            <v>1.2</v>
          </cell>
          <cell r="K32">
            <v>4.8</v>
          </cell>
          <cell r="L32">
            <v>1.8</v>
          </cell>
          <cell r="M32">
            <v>1.8</v>
          </cell>
        </row>
        <row r="33">
          <cell r="B33">
            <v>4.7</v>
          </cell>
          <cell r="F33">
            <v>3.5</v>
          </cell>
        </row>
        <row r="34">
          <cell r="C34">
            <v>2.4</v>
          </cell>
          <cell r="D34">
            <v>1.9</v>
          </cell>
          <cell r="M34">
            <v>4.5</v>
          </cell>
        </row>
        <row r="35">
          <cell r="D35">
            <v>27.9</v>
          </cell>
          <cell r="E35">
            <v>48.3</v>
          </cell>
          <cell r="H35">
            <v>3.2</v>
          </cell>
          <cell r="J35">
            <v>2.4</v>
          </cell>
          <cell r="K35">
            <v>2.8</v>
          </cell>
        </row>
        <row r="36">
          <cell r="B36">
            <v>8.4</v>
          </cell>
          <cell r="D36">
            <v>2.8</v>
          </cell>
          <cell r="G36">
            <v>4.5999999999999996</v>
          </cell>
          <cell r="H36">
            <v>5.8</v>
          </cell>
          <cell r="I36">
            <v>6.1</v>
          </cell>
          <cell r="K36">
            <v>1.4</v>
          </cell>
          <cell r="M36">
            <v>86.3</v>
          </cell>
        </row>
        <row r="37">
          <cell r="F37">
            <v>9</v>
          </cell>
          <cell r="G37">
            <v>2.2999999999999998</v>
          </cell>
          <cell r="H37">
            <v>91.3</v>
          </cell>
          <cell r="L37">
            <v>4</v>
          </cell>
          <cell r="M37">
            <v>16.399999999999999</v>
          </cell>
        </row>
        <row r="38">
          <cell r="F38">
            <v>1.4</v>
          </cell>
          <cell r="H38">
            <v>4.5</v>
          </cell>
          <cell r="M38">
            <v>4.2</v>
          </cell>
        </row>
        <row r="39">
          <cell r="M39">
            <v>28.9</v>
          </cell>
        </row>
      </sheetData>
      <sheetData sheetId="6">
        <row r="9">
          <cell r="B9">
            <v>24.6</v>
          </cell>
          <cell r="C9">
            <v>28.7</v>
          </cell>
          <cell r="D9">
            <v>72.2</v>
          </cell>
          <cell r="E9">
            <v>4</v>
          </cell>
          <cell r="F9">
            <v>19</v>
          </cell>
          <cell r="G9">
            <v>54.4</v>
          </cell>
          <cell r="L9">
            <v>27.1</v>
          </cell>
          <cell r="M9">
            <v>4.5</v>
          </cell>
        </row>
        <row r="10">
          <cell r="B10">
            <v>5</v>
          </cell>
          <cell r="G10">
            <v>4.5</v>
          </cell>
          <cell r="J10">
            <v>10</v>
          </cell>
          <cell r="K10">
            <v>12.7</v>
          </cell>
          <cell r="M10">
            <v>10</v>
          </cell>
        </row>
        <row r="11">
          <cell r="G11">
            <v>22.5</v>
          </cell>
          <cell r="I11">
            <v>21.8</v>
          </cell>
          <cell r="J11">
            <v>26.9</v>
          </cell>
          <cell r="L11">
            <v>4.4000000000000004</v>
          </cell>
        </row>
        <row r="12">
          <cell r="B12">
            <v>55.5</v>
          </cell>
          <cell r="D12">
            <v>26.3</v>
          </cell>
          <cell r="E12">
            <v>4.8</v>
          </cell>
          <cell r="F12">
            <v>9.5</v>
          </cell>
          <cell r="G12">
            <v>11.7</v>
          </cell>
          <cell r="K12">
            <v>13.5</v>
          </cell>
          <cell r="L12">
            <v>10.1</v>
          </cell>
        </row>
        <row r="13">
          <cell r="B13">
            <v>25.7</v>
          </cell>
          <cell r="E13">
            <v>1.8</v>
          </cell>
          <cell r="F13">
            <v>5.3</v>
          </cell>
          <cell r="G13">
            <v>32.299999999999997</v>
          </cell>
          <cell r="H13">
            <v>6.3</v>
          </cell>
          <cell r="L13">
            <v>5.0999999999999996</v>
          </cell>
          <cell r="M13">
            <v>68.7</v>
          </cell>
        </row>
        <row r="14">
          <cell r="B14">
            <v>9.6999999999999993</v>
          </cell>
          <cell r="C14">
            <v>9.6</v>
          </cell>
          <cell r="E14">
            <v>1.5</v>
          </cell>
          <cell r="J14">
            <v>20.2</v>
          </cell>
          <cell r="L14">
            <v>6.1</v>
          </cell>
          <cell r="M14">
            <v>12.7</v>
          </cell>
        </row>
        <row r="15">
          <cell r="B15">
            <v>13.8</v>
          </cell>
          <cell r="G15">
            <v>23.1</v>
          </cell>
          <cell r="H15">
            <v>8.6</v>
          </cell>
          <cell r="J15">
            <v>36.6</v>
          </cell>
          <cell r="K15">
            <v>13.3</v>
          </cell>
          <cell r="L15">
            <v>32.9</v>
          </cell>
          <cell r="M15">
            <v>1.5</v>
          </cell>
        </row>
        <row r="16">
          <cell r="C16">
            <v>7.1</v>
          </cell>
          <cell r="D16">
            <v>7.3</v>
          </cell>
          <cell r="H16">
            <v>42.2</v>
          </cell>
          <cell r="J16">
            <v>5.6</v>
          </cell>
          <cell r="L16">
            <v>24.4</v>
          </cell>
          <cell r="M16">
            <v>66.099999999999994</v>
          </cell>
        </row>
        <row r="17">
          <cell r="D17">
            <v>1.7</v>
          </cell>
          <cell r="E17">
            <v>6.2</v>
          </cell>
          <cell r="F17">
            <v>5.3</v>
          </cell>
          <cell r="I17">
            <v>8.1999999999999993</v>
          </cell>
          <cell r="J17">
            <v>25.9</v>
          </cell>
          <cell r="K17">
            <v>13.3</v>
          </cell>
          <cell r="L17">
            <v>19.2</v>
          </cell>
          <cell r="M17">
            <v>18.8</v>
          </cell>
        </row>
        <row r="18">
          <cell r="C18">
            <v>12.7</v>
          </cell>
          <cell r="E18">
            <v>9.5</v>
          </cell>
          <cell r="G18">
            <v>31.3</v>
          </cell>
          <cell r="K18">
            <v>1.7</v>
          </cell>
          <cell r="M18">
            <v>38.9</v>
          </cell>
        </row>
        <row r="19">
          <cell r="G19">
            <v>5.3</v>
          </cell>
          <cell r="H19">
            <v>27.9</v>
          </cell>
          <cell r="K19">
            <v>45.7</v>
          </cell>
          <cell r="M19">
            <v>17.600000000000001</v>
          </cell>
        </row>
        <row r="20">
          <cell r="C20">
            <v>12</v>
          </cell>
          <cell r="D20">
            <v>65.099999999999994</v>
          </cell>
          <cell r="K20">
            <v>7.3</v>
          </cell>
          <cell r="L20">
            <v>33.4</v>
          </cell>
          <cell r="M20">
            <v>8.6999999999999993</v>
          </cell>
        </row>
        <row r="21">
          <cell r="B21">
            <v>9.3000000000000007</v>
          </cell>
          <cell r="D21">
            <v>6.4</v>
          </cell>
          <cell r="E21">
            <v>12.9</v>
          </cell>
          <cell r="F21">
            <v>28.7</v>
          </cell>
          <cell r="G21">
            <v>4.8</v>
          </cell>
          <cell r="I21">
            <v>33.9</v>
          </cell>
          <cell r="K21">
            <v>27.6</v>
          </cell>
          <cell r="L21">
            <v>46</v>
          </cell>
          <cell r="M21">
            <v>14.2</v>
          </cell>
        </row>
        <row r="22">
          <cell r="B22">
            <v>43.2</v>
          </cell>
          <cell r="C22">
            <v>3.4</v>
          </cell>
          <cell r="D22">
            <v>1.2</v>
          </cell>
          <cell r="F22">
            <v>16.100000000000001</v>
          </cell>
          <cell r="K22">
            <v>5.8</v>
          </cell>
          <cell r="M22">
            <v>10</v>
          </cell>
        </row>
        <row r="23">
          <cell r="C23">
            <v>33.6</v>
          </cell>
          <cell r="D23">
            <v>9</v>
          </cell>
          <cell r="F23">
            <v>1.7</v>
          </cell>
          <cell r="G23">
            <v>24.1</v>
          </cell>
          <cell r="H23">
            <v>5.6</v>
          </cell>
          <cell r="I23">
            <v>2.6</v>
          </cell>
          <cell r="K23">
            <v>11.7</v>
          </cell>
          <cell r="L23">
            <v>12.7</v>
          </cell>
          <cell r="M23">
            <v>5.5</v>
          </cell>
        </row>
        <row r="24">
          <cell r="E24">
            <v>70</v>
          </cell>
          <cell r="G24">
            <v>29.8</v>
          </cell>
          <cell r="J24">
            <v>1.5</v>
          </cell>
          <cell r="K24">
            <v>3</v>
          </cell>
        </row>
        <row r="25">
          <cell r="D25">
            <v>5.8</v>
          </cell>
          <cell r="G25">
            <v>16.100000000000001</v>
          </cell>
          <cell r="K25">
            <v>6.9</v>
          </cell>
          <cell r="L25">
            <v>16.2</v>
          </cell>
          <cell r="M25">
            <v>7.4</v>
          </cell>
        </row>
        <row r="26">
          <cell r="B26">
            <v>27.8</v>
          </cell>
          <cell r="D26">
            <v>9.3000000000000007</v>
          </cell>
          <cell r="E26">
            <v>4.5</v>
          </cell>
          <cell r="F26">
            <v>2.8</v>
          </cell>
          <cell r="G26">
            <v>2.9</v>
          </cell>
          <cell r="J26">
            <v>2.2999999999999998</v>
          </cell>
          <cell r="K26">
            <v>16.399999999999999</v>
          </cell>
        </row>
        <row r="27">
          <cell r="C27">
            <v>45.3</v>
          </cell>
          <cell r="D27">
            <v>9.1</v>
          </cell>
          <cell r="E27">
            <v>2.7</v>
          </cell>
          <cell r="G27">
            <v>19.399999999999999</v>
          </cell>
          <cell r="H27">
            <v>12.2</v>
          </cell>
          <cell r="I27">
            <v>3.4</v>
          </cell>
          <cell r="J27">
            <v>5.5</v>
          </cell>
          <cell r="K27">
            <v>46.4</v>
          </cell>
          <cell r="L27">
            <v>18</v>
          </cell>
          <cell r="M27">
            <v>8.9</v>
          </cell>
        </row>
        <row r="28">
          <cell r="C28">
            <v>3.9</v>
          </cell>
          <cell r="D28">
            <v>60.3</v>
          </cell>
          <cell r="I28">
            <v>24.5</v>
          </cell>
          <cell r="L28">
            <v>21</v>
          </cell>
          <cell r="M28">
            <v>6.9</v>
          </cell>
        </row>
        <row r="29">
          <cell r="C29">
            <v>1</v>
          </cell>
          <cell r="E29">
            <v>2.1</v>
          </cell>
          <cell r="F29">
            <v>71.7</v>
          </cell>
          <cell r="H29">
            <v>35.5</v>
          </cell>
          <cell r="I29">
            <v>13</v>
          </cell>
          <cell r="K29">
            <v>9.6</v>
          </cell>
          <cell r="M29">
            <v>11.4</v>
          </cell>
        </row>
        <row r="30">
          <cell r="B30">
            <v>34.1</v>
          </cell>
          <cell r="E30">
            <v>5.3</v>
          </cell>
          <cell r="F30">
            <v>114.1</v>
          </cell>
          <cell r="H30">
            <v>5.3</v>
          </cell>
          <cell r="K30">
            <v>41.6</v>
          </cell>
          <cell r="M30">
            <v>15.2</v>
          </cell>
        </row>
        <row r="31">
          <cell r="B31">
            <v>5.5</v>
          </cell>
          <cell r="C31">
            <v>2.1</v>
          </cell>
          <cell r="I31">
            <v>6.1</v>
          </cell>
          <cell r="K31">
            <v>3</v>
          </cell>
        </row>
        <row r="32">
          <cell r="B32">
            <v>13.8</v>
          </cell>
          <cell r="D32">
            <v>10.1</v>
          </cell>
          <cell r="E32">
            <v>5.0999999999999996</v>
          </cell>
          <cell r="G32">
            <v>12.8</v>
          </cell>
          <cell r="I32">
            <v>24.2</v>
          </cell>
          <cell r="J32">
            <v>2.7</v>
          </cell>
          <cell r="L32">
            <v>9.8000000000000007</v>
          </cell>
          <cell r="M32">
            <v>5.6</v>
          </cell>
        </row>
        <row r="33">
          <cell r="B33">
            <v>24.2</v>
          </cell>
          <cell r="C33">
            <v>1.4</v>
          </cell>
          <cell r="D33">
            <v>17.2</v>
          </cell>
          <cell r="E33">
            <v>3.8</v>
          </cell>
          <cell r="K33">
            <v>16.3</v>
          </cell>
          <cell r="M33">
            <v>10.9</v>
          </cell>
        </row>
        <row r="34">
          <cell r="C34">
            <v>18.600000000000001</v>
          </cell>
          <cell r="G34">
            <v>1.6</v>
          </cell>
          <cell r="H34">
            <v>40.1</v>
          </cell>
          <cell r="K34">
            <v>3</v>
          </cell>
          <cell r="M34">
            <v>12.3</v>
          </cell>
        </row>
        <row r="35">
          <cell r="B35">
            <v>5.3</v>
          </cell>
          <cell r="C35">
            <v>33.299999999999997</v>
          </cell>
          <cell r="D35">
            <v>6</v>
          </cell>
          <cell r="E35">
            <v>1.7</v>
          </cell>
          <cell r="H35">
            <v>15.7</v>
          </cell>
          <cell r="I35">
            <v>11.7</v>
          </cell>
          <cell r="K35">
            <v>3.9</v>
          </cell>
        </row>
        <row r="36">
          <cell r="B36">
            <v>45.3</v>
          </cell>
          <cell r="C36">
            <v>1.3</v>
          </cell>
          <cell r="D36">
            <v>13.6</v>
          </cell>
          <cell r="K36">
            <v>77.7</v>
          </cell>
          <cell r="L36">
            <v>8.8000000000000007</v>
          </cell>
          <cell r="M36">
            <v>29.7</v>
          </cell>
        </row>
        <row r="37">
          <cell r="E37">
            <v>2.7</v>
          </cell>
          <cell r="F37">
            <v>32.299999999999997</v>
          </cell>
          <cell r="G37">
            <v>5.0999999999999996</v>
          </cell>
          <cell r="L37">
            <v>15.4</v>
          </cell>
        </row>
        <row r="38">
          <cell r="E38">
            <v>2.2000000000000002</v>
          </cell>
          <cell r="F38">
            <v>9.6999999999999993</v>
          </cell>
          <cell r="L38">
            <v>23.7</v>
          </cell>
        </row>
        <row r="39">
          <cell r="H39">
            <v>13.8</v>
          </cell>
        </row>
      </sheetData>
      <sheetData sheetId="7">
        <row r="9">
          <cell r="B9">
            <v>28.8</v>
          </cell>
          <cell r="C9">
            <v>3.3</v>
          </cell>
          <cell r="D9">
            <v>13.8</v>
          </cell>
          <cell r="E9">
            <v>6.6</v>
          </cell>
          <cell r="G9">
            <v>3.4</v>
          </cell>
          <cell r="J9">
            <v>7.8</v>
          </cell>
          <cell r="K9">
            <v>5.8</v>
          </cell>
          <cell r="M9">
            <v>6.4</v>
          </cell>
        </row>
        <row r="10">
          <cell r="B10">
            <v>41.3</v>
          </cell>
          <cell r="C10">
            <v>2.2000000000000002</v>
          </cell>
          <cell r="D10">
            <v>3.6</v>
          </cell>
          <cell r="E10">
            <v>3.1</v>
          </cell>
          <cell r="G10">
            <v>5.8</v>
          </cell>
          <cell r="L10">
            <v>14.4</v>
          </cell>
          <cell r="M10">
            <v>8.1999999999999993</v>
          </cell>
        </row>
        <row r="11">
          <cell r="C11">
            <v>1.6</v>
          </cell>
          <cell r="D11">
            <v>13.5</v>
          </cell>
          <cell r="E11">
            <v>6.3</v>
          </cell>
        </row>
        <row r="12">
          <cell r="G12">
            <v>5.6</v>
          </cell>
          <cell r="I12">
            <v>2.1</v>
          </cell>
          <cell r="K12">
            <v>4.8</v>
          </cell>
        </row>
        <row r="13">
          <cell r="L13">
            <v>31.6</v>
          </cell>
          <cell r="M13">
            <v>18.600000000000001</v>
          </cell>
        </row>
        <row r="14">
          <cell r="F14">
            <v>4.8</v>
          </cell>
          <cell r="G14">
            <v>35.299999999999997</v>
          </cell>
          <cell r="J14">
            <v>2.4</v>
          </cell>
          <cell r="L14">
            <v>8.6</v>
          </cell>
          <cell r="M14">
            <v>26.9</v>
          </cell>
        </row>
        <row r="15">
          <cell r="B15">
            <v>6.4</v>
          </cell>
          <cell r="E15">
            <v>22.6</v>
          </cell>
          <cell r="K15">
            <v>3.8</v>
          </cell>
        </row>
        <row r="16">
          <cell r="C16">
            <v>8.4</v>
          </cell>
          <cell r="D16">
            <v>17</v>
          </cell>
          <cell r="H16">
            <v>7.5</v>
          </cell>
          <cell r="I16">
            <v>3.4</v>
          </cell>
          <cell r="J16">
            <v>6.6</v>
          </cell>
          <cell r="K16">
            <v>3.8</v>
          </cell>
          <cell r="L16">
            <v>18.399999999999999</v>
          </cell>
        </row>
        <row r="17">
          <cell r="C17">
            <v>16.3</v>
          </cell>
          <cell r="G17">
            <v>5.5</v>
          </cell>
          <cell r="H17">
            <v>6.4</v>
          </cell>
          <cell r="K17">
            <v>1</v>
          </cell>
          <cell r="M17">
            <v>4.5999999999999996</v>
          </cell>
        </row>
        <row r="18">
          <cell r="B18">
            <v>18.2</v>
          </cell>
          <cell r="C18">
            <v>26.8</v>
          </cell>
          <cell r="D18">
            <v>49.9</v>
          </cell>
          <cell r="E18">
            <v>1.8</v>
          </cell>
          <cell r="F18">
            <v>2.7</v>
          </cell>
          <cell r="K18">
            <v>1</v>
          </cell>
        </row>
        <row r="19">
          <cell r="D19">
            <v>54.4</v>
          </cell>
          <cell r="E19">
            <v>11.4</v>
          </cell>
          <cell r="J19">
            <v>6.3</v>
          </cell>
          <cell r="L19">
            <v>12.3</v>
          </cell>
        </row>
        <row r="20">
          <cell r="D20">
            <v>7.7</v>
          </cell>
          <cell r="J20">
            <v>4.4000000000000004</v>
          </cell>
          <cell r="M20">
            <v>3.5</v>
          </cell>
        </row>
        <row r="21">
          <cell r="B21">
            <v>6.5</v>
          </cell>
          <cell r="G21">
            <v>66.599999999999994</v>
          </cell>
          <cell r="I21">
            <v>66</v>
          </cell>
          <cell r="J21">
            <v>11.2</v>
          </cell>
          <cell r="K21">
            <v>13.8</v>
          </cell>
          <cell r="L21">
            <v>3.4</v>
          </cell>
          <cell r="M21">
            <v>1.3</v>
          </cell>
        </row>
        <row r="22">
          <cell r="D22">
            <v>21.4</v>
          </cell>
          <cell r="H22">
            <v>6.9</v>
          </cell>
          <cell r="J22">
            <v>8.6</v>
          </cell>
          <cell r="K22">
            <v>6.4</v>
          </cell>
          <cell r="L22">
            <v>13.4</v>
          </cell>
          <cell r="M22">
            <v>6.1</v>
          </cell>
        </row>
        <row r="23">
          <cell r="C23">
            <v>17.8</v>
          </cell>
          <cell r="H23">
            <v>1.1000000000000001</v>
          </cell>
          <cell r="J23">
            <v>5</v>
          </cell>
          <cell r="K23">
            <v>4.5999999999999996</v>
          </cell>
          <cell r="L23">
            <v>19.600000000000001</v>
          </cell>
        </row>
        <row r="24">
          <cell r="E24">
            <v>16.899999999999999</v>
          </cell>
          <cell r="M24">
            <v>2.2000000000000002</v>
          </cell>
        </row>
        <row r="25">
          <cell r="B25">
            <v>48.3</v>
          </cell>
          <cell r="D25">
            <v>77.7</v>
          </cell>
          <cell r="I25">
            <v>9.9</v>
          </cell>
          <cell r="L25">
            <v>56.6</v>
          </cell>
          <cell r="M25">
            <v>1.3</v>
          </cell>
        </row>
        <row r="26">
          <cell r="E26">
            <v>60.6</v>
          </cell>
          <cell r="G26">
            <v>20.100000000000001</v>
          </cell>
          <cell r="J26">
            <v>14.4</v>
          </cell>
          <cell r="K26">
            <v>13.6</v>
          </cell>
        </row>
        <row r="27">
          <cell r="B27">
            <v>10.8</v>
          </cell>
          <cell r="C27">
            <v>5.6</v>
          </cell>
          <cell r="D27">
            <v>4.4000000000000004</v>
          </cell>
          <cell r="E27">
            <v>5.5</v>
          </cell>
          <cell r="K27">
            <v>7</v>
          </cell>
          <cell r="M27">
            <v>16.600000000000001</v>
          </cell>
        </row>
        <row r="28">
          <cell r="C28">
            <v>6.2</v>
          </cell>
          <cell r="D28">
            <v>3.5</v>
          </cell>
          <cell r="E28">
            <v>11.2</v>
          </cell>
          <cell r="I28">
            <v>52</v>
          </cell>
          <cell r="K28">
            <v>17.8</v>
          </cell>
          <cell r="L28">
            <v>22.4</v>
          </cell>
          <cell r="M28">
            <v>7.4</v>
          </cell>
        </row>
        <row r="29">
          <cell r="C29">
            <v>13.6</v>
          </cell>
          <cell r="D29">
            <v>8.6999999999999993</v>
          </cell>
          <cell r="E29">
            <v>27.5</v>
          </cell>
          <cell r="F29">
            <v>5.8</v>
          </cell>
          <cell r="K29">
            <v>10</v>
          </cell>
          <cell r="M29">
            <v>6.5</v>
          </cell>
        </row>
        <row r="30">
          <cell r="B30">
            <v>6.8</v>
          </cell>
          <cell r="C30">
            <v>18.899999999999999</v>
          </cell>
          <cell r="F30">
            <v>5.5</v>
          </cell>
          <cell r="H30">
            <v>7.6</v>
          </cell>
          <cell r="I30">
            <v>4.5999999999999996</v>
          </cell>
          <cell r="K30">
            <v>31.8</v>
          </cell>
          <cell r="M30">
            <v>5.3</v>
          </cell>
        </row>
        <row r="31">
          <cell r="G31">
            <v>1.3</v>
          </cell>
          <cell r="I31">
            <v>5.2</v>
          </cell>
          <cell r="M31">
            <v>3.2</v>
          </cell>
        </row>
        <row r="32">
          <cell r="C32">
            <v>4.9000000000000004</v>
          </cell>
          <cell r="L32">
            <v>1.4</v>
          </cell>
          <cell r="M32">
            <v>0.8</v>
          </cell>
        </row>
        <row r="33">
          <cell r="D33">
            <v>5.4</v>
          </cell>
          <cell r="E33">
            <v>28.5</v>
          </cell>
          <cell r="F33">
            <v>0.5</v>
          </cell>
          <cell r="G33">
            <v>15.4</v>
          </cell>
          <cell r="I33">
            <v>25</v>
          </cell>
          <cell r="J33">
            <v>5.2</v>
          </cell>
          <cell r="K33">
            <v>12.1</v>
          </cell>
          <cell r="L33">
            <v>13.8</v>
          </cell>
          <cell r="M33">
            <v>10.199999999999999</v>
          </cell>
        </row>
        <row r="34">
          <cell r="B34">
            <v>2.8</v>
          </cell>
          <cell r="C34">
            <v>4</v>
          </cell>
          <cell r="H34">
            <v>9.4</v>
          </cell>
          <cell r="I34">
            <v>9.8000000000000007</v>
          </cell>
          <cell r="M34">
            <v>15.6</v>
          </cell>
        </row>
        <row r="35">
          <cell r="B35">
            <v>6.6</v>
          </cell>
          <cell r="C35">
            <v>40.6</v>
          </cell>
          <cell r="F35">
            <v>22.4</v>
          </cell>
          <cell r="G35">
            <v>3.8</v>
          </cell>
          <cell r="H35">
            <v>4.2</v>
          </cell>
          <cell r="I35">
            <v>4.4000000000000004</v>
          </cell>
          <cell r="M35">
            <v>20.3</v>
          </cell>
        </row>
        <row r="36">
          <cell r="B36">
            <v>27.8</v>
          </cell>
          <cell r="C36">
            <v>4.4000000000000004</v>
          </cell>
          <cell r="D36">
            <v>6.6</v>
          </cell>
          <cell r="E36">
            <v>3.8</v>
          </cell>
          <cell r="I36">
            <v>12.6</v>
          </cell>
          <cell r="J36">
            <v>2.5</v>
          </cell>
          <cell r="M36">
            <v>21.4</v>
          </cell>
        </row>
        <row r="37">
          <cell r="B37">
            <v>1.4</v>
          </cell>
          <cell r="C37">
            <v>8.6</v>
          </cell>
          <cell r="I37">
            <v>12.6</v>
          </cell>
          <cell r="M37">
            <v>30</v>
          </cell>
        </row>
        <row r="38">
          <cell r="B38">
            <v>1.8</v>
          </cell>
          <cell r="D38">
            <v>44.8</v>
          </cell>
          <cell r="F38">
            <v>16.399999999999999</v>
          </cell>
          <cell r="G38">
            <v>17.3</v>
          </cell>
          <cell r="I38">
            <v>19.8</v>
          </cell>
          <cell r="J38">
            <v>5.2</v>
          </cell>
          <cell r="K38">
            <v>38.700000000000003</v>
          </cell>
          <cell r="L38">
            <v>2.4</v>
          </cell>
          <cell r="M38">
            <v>41.6</v>
          </cell>
        </row>
        <row r="39">
          <cell r="B39">
            <v>43.4</v>
          </cell>
          <cell r="D39">
            <v>2</v>
          </cell>
          <cell r="F39">
            <v>19.600000000000001</v>
          </cell>
          <cell r="I39">
            <v>18.399999999999999</v>
          </cell>
          <cell r="M39">
            <v>47.3</v>
          </cell>
        </row>
      </sheetData>
      <sheetData sheetId="8">
        <row r="9">
          <cell r="C9">
            <v>5.2</v>
          </cell>
          <cell r="H9">
            <v>13.4</v>
          </cell>
          <cell r="J9">
            <v>15.2</v>
          </cell>
          <cell r="K9">
            <v>7.4</v>
          </cell>
        </row>
        <row r="10">
          <cell r="C10">
            <v>1.3</v>
          </cell>
          <cell r="F10">
            <v>18.8</v>
          </cell>
          <cell r="G10">
            <v>3.2</v>
          </cell>
          <cell r="M10">
            <v>6.3</v>
          </cell>
        </row>
        <row r="11">
          <cell r="C11">
            <v>3.7</v>
          </cell>
          <cell r="E11">
            <v>36.200000000000003</v>
          </cell>
          <cell r="F11">
            <v>4.2</v>
          </cell>
        </row>
        <row r="12">
          <cell r="B12">
            <v>5.5</v>
          </cell>
          <cell r="L12">
            <v>16.5</v>
          </cell>
        </row>
        <row r="13">
          <cell r="D13">
            <v>8.8000000000000007</v>
          </cell>
          <cell r="E13">
            <v>18.2</v>
          </cell>
          <cell r="I13">
            <v>10.5</v>
          </cell>
          <cell r="M13">
            <v>7.4</v>
          </cell>
        </row>
        <row r="14">
          <cell r="D14">
            <v>16.399999999999999</v>
          </cell>
          <cell r="E14">
            <v>30.2</v>
          </cell>
          <cell r="F14">
            <v>4.5999999999999996</v>
          </cell>
          <cell r="G14">
            <v>3.8</v>
          </cell>
          <cell r="J14">
            <v>90.1</v>
          </cell>
        </row>
        <row r="15">
          <cell r="C15">
            <v>2.7</v>
          </cell>
          <cell r="G15">
            <v>15.2</v>
          </cell>
          <cell r="K15">
            <v>8.8000000000000007</v>
          </cell>
          <cell r="M15">
            <v>4.5</v>
          </cell>
        </row>
        <row r="16">
          <cell r="B16">
            <v>6.8</v>
          </cell>
          <cell r="H16">
            <v>13.2</v>
          </cell>
          <cell r="J16">
            <v>48.7</v>
          </cell>
        </row>
        <row r="17">
          <cell r="B17">
            <v>1.9</v>
          </cell>
          <cell r="E17">
            <v>13.3</v>
          </cell>
          <cell r="F17">
            <v>5.2</v>
          </cell>
          <cell r="M17">
            <v>15.5</v>
          </cell>
        </row>
        <row r="18">
          <cell r="C18">
            <v>2.7</v>
          </cell>
          <cell r="E18">
            <v>36.6</v>
          </cell>
          <cell r="F18">
            <v>50.2</v>
          </cell>
          <cell r="H18">
            <v>61.7</v>
          </cell>
          <cell r="I18">
            <v>14.9</v>
          </cell>
          <cell r="M18">
            <v>4.3</v>
          </cell>
        </row>
        <row r="19">
          <cell r="E19">
            <v>140.80000000000001</v>
          </cell>
          <cell r="F19">
            <v>18.2</v>
          </cell>
          <cell r="H19">
            <v>6.4</v>
          </cell>
          <cell r="J19">
            <v>30.5</v>
          </cell>
          <cell r="K19">
            <v>48.2</v>
          </cell>
          <cell r="L19">
            <v>3.2</v>
          </cell>
        </row>
        <row r="20">
          <cell r="D20">
            <v>60.8</v>
          </cell>
          <cell r="E20">
            <v>7.9</v>
          </cell>
          <cell r="F20">
            <v>7.2</v>
          </cell>
          <cell r="G20">
            <v>3.8</v>
          </cell>
          <cell r="K20">
            <v>11.2</v>
          </cell>
          <cell r="L20">
            <v>163.69999999999999</v>
          </cell>
        </row>
        <row r="21">
          <cell r="B21">
            <v>3.9</v>
          </cell>
          <cell r="C21">
            <v>4.9000000000000004</v>
          </cell>
          <cell r="F21">
            <v>8.3000000000000007</v>
          </cell>
          <cell r="G21">
            <v>19.7</v>
          </cell>
          <cell r="I21">
            <v>17.7</v>
          </cell>
          <cell r="L21">
            <v>4.0999999999999996</v>
          </cell>
          <cell r="M21">
            <v>18.7</v>
          </cell>
        </row>
        <row r="22">
          <cell r="B22">
            <v>1.6</v>
          </cell>
          <cell r="E22">
            <v>15.2</v>
          </cell>
          <cell r="I22">
            <v>2.1</v>
          </cell>
          <cell r="L22">
            <v>33.799999999999997</v>
          </cell>
        </row>
        <row r="23">
          <cell r="B23">
            <v>9.9</v>
          </cell>
          <cell r="E23">
            <v>12.3</v>
          </cell>
          <cell r="F23">
            <v>5.8</v>
          </cell>
          <cell r="G23">
            <v>13.5</v>
          </cell>
          <cell r="H23">
            <v>16.2</v>
          </cell>
          <cell r="I23">
            <v>12.6</v>
          </cell>
          <cell r="J23">
            <v>4.5999999999999996</v>
          </cell>
          <cell r="K23">
            <v>41.3</v>
          </cell>
          <cell r="L23">
            <v>70.2</v>
          </cell>
        </row>
        <row r="24">
          <cell r="C24">
            <v>6.2</v>
          </cell>
          <cell r="D24">
            <v>8.6999999999999993</v>
          </cell>
          <cell r="J24">
            <v>9.4</v>
          </cell>
          <cell r="L24">
            <v>33.799999999999997</v>
          </cell>
        </row>
        <row r="25">
          <cell r="C25">
            <v>7.4</v>
          </cell>
          <cell r="G25">
            <v>12.6</v>
          </cell>
          <cell r="I25">
            <v>1.9</v>
          </cell>
          <cell r="J25">
            <v>42.4</v>
          </cell>
          <cell r="L25">
            <v>48.8</v>
          </cell>
        </row>
        <row r="26">
          <cell r="D26">
            <v>2.6</v>
          </cell>
          <cell r="J26">
            <v>1.4</v>
          </cell>
          <cell r="M26">
            <v>14.8</v>
          </cell>
        </row>
        <row r="27">
          <cell r="B27">
            <v>6.3</v>
          </cell>
          <cell r="I27">
            <v>16.8</v>
          </cell>
          <cell r="J27">
            <v>28.4</v>
          </cell>
          <cell r="K27">
            <v>8.8000000000000007</v>
          </cell>
          <cell r="L27">
            <v>15</v>
          </cell>
          <cell r="M27">
            <v>25.3</v>
          </cell>
        </row>
        <row r="28">
          <cell r="E28">
            <v>28.7</v>
          </cell>
          <cell r="F28">
            <v>8.5</v>
          </cell>
          <cell r="G28">
            <v>10.199999999999999</v>
          </cell>
          <cell r="H28">
            <v>2.8</v>
          </cell>
        </row>
        <row r="29">
          <cell r="D29">
            <v>5.4</v>
          </cell>
          <cell r="E29">
            <v>22.4</v>
          </cell>
          <cell r="K29">
            <v>5.8</v>
          </cell>
          <cell r="L29">
            <v>20.100000000000001</v>
          </cell>
        </row>
        <row r="30">
          <cell r="B30">
            <v>1.3</v>
          </cell>
          <cell r="L30">
            <v>11.7</v>
          </cell>
        </row>
        <row r="31">
          <cell r="H31">
            <v>1.2</v>
          </cell>
          <cell r="K31">
            <v>2.6</v>
          </cell>
          <cell r="L31">
            <v>3.8</v>
          </cell>
          <cell r="M31">
            <v>12.5</v>
          </cell>
        </row>
        <row r="32">
          <cell r="H32">
            <v>4.7</v>
          </cell>
          <cell r="J32">
            <v>18.5</v>
          </cell>
          <cell r="K32">
            <v>5.5</v>
          </cell>
        </row>
        <row r="33">
          <cell r="D33">
            <v>18.8</v>
          </cell>
          <cell r="H33">
            <v>2.8</v>
          </cell>
          <cell r="M33">
            <v>25.6</v>
          </cell>
        </row>
        <row r="34">
          <cell r="B34">
            <v>1.1000000000000001</v>
          </cell>
          <cell r="C34">
            <v>13.2</v>
          </cell>
          <cell r="D34">
            <v>38.4</v>
          </cell>
          <cell r="G34">
            <v>22.6</v>
          </cell>
          <cell r="H34">
            <v>71.400000000000006</v>
          </cell>
          <cell r="I34">
            <v>7.8</v>
          </cell>
          <cell r="L34">
            <v>5.0999999999999996</v>
          </cell>
          <cell r="M34">
            <v>14.2</v>
          </cell>
        </row>
        <row r="35">
          <cell r="B35">
            <v>7.5</v>
          </cell>
          <cell r="C35">
            <v>2.8</v>
          </cell>
          <cell r="D35">
            <v>6.8</v>
          </cell>
          <cell r="G35">
            <v>4.5999999999999996</v>
          </cell>
          <cell r="H35">
            <v>20.6</v>
          </cell>
          <cell r="I35">
            <v>17.399999999999999</v>
          </cell>
          <cell r="J35">
            <v>1.8</v>
          </cell>
          <cell r="K35">
            <v>5.6</v>
          </cell>
          <cell r="L35">
            <v>15.6</v>
          </cell>
        </row>
        <row r="36">
          <cell r="B36">
            <v>21.2</v>
          </cell>
          <cell r="F36">
            <v>6.4</v>
          </cell>
          <cell r="L36">
            <v>40</v>
          </cell>
          <cell r="M36">
            <v>26.7</v>
          </cell>
        </row>
        <row r="37">
          <cell r="B37">
            <v>7.3</v>
          </cell>
          <cell r="G37">
            <v>2.7</v>
          </cell>
          <cell r="I37">
            <v>12.7</v>
          </cell>
          <cell r="K37">
            <v>30</v>
          </cell>
          <cell r="M37">
            <v>10</v>
          </cell>
        </row>
        <row r="38">
          <cell r="D38">
            <v>31.8</v>
          </cell>
          <cell r="E38">
            <v>18.100000000000001</v>
          </cell>
          <cell r="L38">
            <v>33.5</v>
          </cell>
          <cell r="M38">
            <v>5.6</v>
          </cell>
        </row>
        <row r="39">
          <cell r="D39">
            <v>2.8</v>
          </cell>
          <cell r="M39">
            <v>21.2</v>
          </cell>
        </row>
      </sheetData>
      <sheetData sheetId="9">
        <row r="9">
          <cell r="C9">
            <v>31.5</v>
          </cell>
          <cell r="E9">
            <v>4.4000000000000004</v>
          </cell>
          <cell r="G9">
            <v>13.9</v>
          </cell>
          <cell r="H9">
            <v>2.2000000000000002</v>
          </cell>
          <cell r="J9">
            <v>6.4</v>
          </cell>
          <cell r="K9">
            <v>1.3</v>
          </cell>
          <cell r="M9">
            <v>27.8</v>
          </cell>
        </row>
        <row r="10">
          <cell r="B10">
            <v>3.7</v>
          </cell>
          <cell r="E10">
            <v>83.6</v>
          </cell>
          <cell r="G10">
            <v>31.5</v>
          </cell>
          <cell r="I10">
            <v>0.5</v>
          </cell>
          <cell r="J10">
            <v>31.2</v>
          </cell>
          <cell r="K10">
            <v>3.4</v>
          </cell>
          <cell r="L10">
            <v>3.1</v>
          </cell>
        </row>
        <row r="11">
          <cell r="B11">
            <v>1.8</v>
          </cell>
          <cell r="F11">
            <v>31.7</v>
          </cell>
          <cell r="G11">
            <v>1.2</v>
          </cell>
          <cell r="I11">
            <v>10.5</v>
          </cell>
          <cell r="J11">
            <v>3.7</v>
          </cell>
          <cell r="K11">
            <v>6.6</v>
          </cell>
          <cell r="L11">
            <v>2.6</v>
          </cell>
        </row>
        <row r="12">
          <cell r="B12">
            <v>2</v>
          </cell>
          <cell r="D12">
            <v>3.9</v>
          </cell>
          <cell r="F12">
            <v>34.4</v>
          </cell>
          <cell r="G12">
            <v>6.3</v>
          </cell>
          <cell r="J12">
            <v>40.799999999999997</v>
          </cell>
          <cell r="K12">
            <v>8.6</v>
          </cell>
          <cell r="M12">
            <v>9.5</v>
          </cell>
        </row>
        <row r="13">
          <cell r="B13">
            <v>25.7</v>
          </cell>
          <cell r="C13">
            <v>23.2</v>
          </cell>
          <cell r="F13">
            <v>13.3</v>
          </cell>
          <cell r="G13">
            <v>10</v>
          </cell>
          <cell r="I13">
            <v>5.8</v>
          </cell>
          <cell r="J13">
            <v>5.2</v>
          </cell>
          <cell r="K13">
            <v>41.2</v>
          </cell>
          <cell r="M13">
            <v>19.2</v>
          </cell>
        </row>
        <row r="14">
          <cell r="C14">
            <v>3.5</v>
          </cell>
          <cell r="D14">
            <v>10.5</v>
          </cell>
          <cell r="G14">
            <v>4.4000000000000004</v>
          </cell>
          <cell r="I14">
            <v>1.7</v>
          </cell>
          <cell r="K14">
            <v>69.3</v>
          </cell>
        </row>
        <row r="15">
          <cell r="C15">
            <v>19.5</v>
          </cell>
          <cell r="D15">
            <v>14.8</v>
          </cell>
          <cell r="E15">
            <v>22.8</v>
          </cell>
          <cell r="F15">
            <v>22.7</v>
          </cell>
          <cell r="G15">
            <v>14.2</v>
          </cell>
          <cell r="H15">
            <v>28.8</v>
          </cell>
          <cell r="J15">
            <v>1.7</v>
          </cell>
        </row>
        <row r="16">
          <cell r="B16">
            <v>10.5</v>
          </cell>
          <cell r="C16">
            <v>11.5</v>
          </cell>
          <cell r="D16">
            <v>29.5</v>
          </cell>
          <cell r="H16">
            <v>3.4</v>
          </cell>
          <cell r="I16">
            <v>30.7</v>
          </cell>
          <cell r="L16">
            <v>1.4</v>
          </cell>
          <cell r="M16">
            <v>11.7</v>
          </cell>
        </row>
        <row r="17">
          <cell r="B17">
            <v>3.8</v>
          </cell>
          <cell r="D17">
            <v>21.7</v>
          </cell>
          <cell r="F17">
            <v>1.3</v>
          </cell>
          <cell r="J17">
            <v>12.7</v>
          </cell>
          <cell r="K17">
            <v>4.3</v>
          </cell>
          <cell r="L17">
            <v>12.7</v>
          </cell>
          <cell r="M17">
            <v>7.5</v>
          </cell>
        </row>
        <row r="18">
          <cell r="B18">
            <v>26.5</v>
          </cell>
          <cell r="D18">
            <v>10</v>
          </cell>
          <cell r="F18">
            <v>2.2999999999999998</v>
          </cell>
          <cell r="H18">
            <v>21.1</v>
          </cell>
          <cell r="K18">
            <v>6.8</v>
          </cell>
          <cell r="L18">
            <v>21.2</v>
          </cell>
          <cell r="M18">
            <v>8.1999999999999993</v>
          </cell>
        </row>
        <row r="19">
          <cell r="B19">
            <v>2.8</v>
          </cell>
          <cell r="E19">
            <v>13.4</v>
          </cell>
          <cell r="F19">
            <v>24.7</v>
          </cell>
          <cell r="H19">
            <v>1.8</v>
          </cell>
          <cell r="J19">
            <v>3.8</v>
          </cell>
          <cell r="M19">
            <v>1.1000000000000001</v>
          </cell>
        </row>
        <row r="20">
          <cell r="B20">
            <v>12.2</v>
          </cell>
          <cell r="C20">
            <v>32.700000000000003</v>
          </cell>
          <cell r="D20">
            <v>12.7</v>
          </cell>
          <cell r="E20">
            <v>5.4</v>
          </cell>
          <cell r="F20">
            <v>19.7</v>
          </cell>
          <cell r="H20">
            <v>98.2</v>
          </cell>
        </row>
        <row r="21">
          <cell r="B21">
            <v>12.3</v>
          </cell>
          <cell r="C21">
            <v>9</v>
          </cell>
          <cell r="D21">
            <v>21.7</v>
          </cell>
          <cell r="E21">
            <v>7.8</v>
          </cell>
          <cell r="F21">
            <v>12.9</v>
          </cell>
          <cell r="G21">
            <v>21.8</v>
          </cell>
          <cell r="H21">
            <v>3</v>
          </cell>
          <cell r="I21">
            <v>60</v>
          </cell>
          <cell r="K21">
            <v>7.8</v>
          </cell>
          <cell r="L21">
            <v>22.9</v>
          </cell>
        </row>
        <row r="22">
          <cell r="C22">
            <v>32.6</v>
          </cell>
          <cell r="D22">
            <v>25.9</v>
          </cell>
          <cell r="F22">
            <v>15.4</v>
          </cell>
          <cell r="H22">
            <v>18.5</v>
          </cell>
          <cell r="I22">
            <v>25</v>
          </cell>
          <cell r="J22">
            <v>13.6</v>
          </cell>
          <cell r="L22">
            <v>33.299999999999997</v>
          </cell>
          <cell r="M22">
            <v>14.5</v>
          </cell>
        </row>
        <row r="23">
          <cell r="C23">
            <v>39.5</v>
          </cell>
          <cell r="E23">
            <v>48.2</v>
          </cell>
          <cell r="F23">
            <v>1.9</v>
          </cell>
          <cell r="K23">
            <v>1.7</v>
          </cell>
          <cell r="M23">
            <v>6.6</v>
          </cell>
        </row>
        <row r="24">
          <cell r="B24">
            <v>16.600000000000001</v>
          </cell>
          <cell r="C24">
            <v>14.4</v>
          </cell>
          <cell r="D24">
            <v>45.5</v>
          </cell>
          <cell r="I24">
            <v>1.8</v>
          </cell>
          <cell r="L24">
            <v>13.4</v>
          </cell>
        </row>
        <row r="25">
          <cell r="C25">
            <v>26.9</v>
          </cell>
          <cell r="G25">
            <v>19.100000000000001</v>
          </cell>
          <cell r="I25">
            <v>10.199999999999999</v>
          </cell>
          <cell r="J25">
            <v>2.2000000000000002</v>
          </cell>
          <cell r="K25">
            <v>2.6</v>
          </cell>
          <cell r="L25">
            <v>9.1</v>
          </cell>
        </row>
        <row r="26">
          <cell r="B26">
            <v>4.4000000000000004</v>
          </cell>
          <cell r="C26">
            <v>30.1</v>
          </cell>
          <cell r="D26">
            <v>18.8</v>
          </cell>
          <cell r="E26">
            <v>8.6</v>
          </cell>
          <cell r="G26">
            <v>21.9</v>
          </cell>
          <cell r="H26">
            <v>27.5</v>
          </cell>
          <cell r="I26">
            <v>14.8</v>
          </cell>
          <cell r="J26">
            <v>20.7</v>
          </cell>
          <cell r="M26">
            <v>10</v>
          </cell>
        </row>
        <row r="27">
          <cell r="B27">
            <v>3.4</v>
          </cell>
          <cell r="C27">
            <v>13.7</v>
          </cell>
          <cell r="D27">
            <v>10.5</v>
          </cell>
          <cell r="F27">
            <v>13.7</v>
          </cell>
          <cell r="G27">
            <v>7.9</v>
          </cell>
          <cell r="K27">
            <v>2.8</v>
          </cell>
        </row>
        <row r="28">
          <cell r="F28">
            <v>0.5</v>
          </cell>
          <cell r="G28">
            <v>1.1000000000000001</v>
          </cell>
          <cell r="J28">
            <v>19.8</v>
          </cell>
          <cell r="K28">
            <v>30.2</v>
          </cell>
          <cell r="L28">
            <v>12.7</v>
          </cell>
        </row>
        <row r="29">
          <cell r="C29">
            <v>33.700000000000003</v>
          </cell>
          <cell r="D29">
            <v>1</v>
          </cell>
          <cell r="G29">
            <v>3.8</v>
          </cell>
          <cell r="H29">
            <v>27.5</v>
          </cell>
          <cell r="J29">
            <v>18.2</v>
          </cell>
          <cell r="M29">
            <v>12.7</v>
          </cell>
        </row>
        <row r="30">
          <cell r="B30">
            <v>2.7</v>
          </cell>
          <cell r="E30">
            <v>9.1999999999999993</v>
          </cell>
          <cell r="F30">
            <v>8.6999999999999993</v>
          </cell>
          <cell r="G30">
            <v>3.8</v>
          </cell>
          <cell r="I30">
            <v>17.2</v>
          </cell>
          <cell r="J30">
            <v>6.7</v>
          </cell>
        </row>
        <row r="31">
          <cell r="J31">
            <v>5.6</v>
          </cell>
          <cell r="K31">
            <v>18.899999999999999</v>
          </cell>
          <cell r="L31">
            <v>33.799999999999997</v>
          </cell>
        </row>
        <row r="32">
          <cell r="C32">
            <v>8.6999999999999993</v>
          </cell>
          <cell r="D32">
            <v>43.8</v>
          </cell>
          <cell r="H32">
            <v>6.5</v>
          </cell>
          <cell r="J32">
            <v>73.3</v>
          </cell>
          <cell r="K32">
            <v>15.2</v>
          </cell>
          <cell r="L32">
            <v>10.4</v>
          </cell>
        </row>
        <row r="33">
          <cell r="D33">
            <v>3.1</v>
          </cell>
          <cell r="G33">
            <v>7.6</v>
          </cell>
          <cell r="H33">
            <v>65.099999999999994</v>
          </cell>
          <cell r="I33">
            <v>9.4</v>
          </cell>
          <cell r="J33">
            <v>21.6</v>
          </cell>
          <cell r="K33">
            <v>21.6</v>
          </cell>
          <cell r="L33">
            <v>3.1</v>
          </cell>
          <cell r="M33">
            <v>3</v>
          </cell>
        </row>
        <row r="34">
          <cell r="C34">
            <v>23.3</v>
          </cell>
          <cell r="D34">
            <v>41.4</v>
          </cell>
          <cell r="E34">
            <v>5.8</v>
          </cell>
          <cell r="F34">
            <v>6.6</v>
          </cell>
          <cell r="H34">
            <v>4.5</v>
          </cell>
          <cell r="I34">
            <v>10.1</v>
          </cell>
          <cell r="J34">
            <v>85.8</v>
          </cell>
          <cell r="K34">
            <v>27.2</v>
          </cell>
          <cell r="M34">
            <v>6.8</v>
          </cell>
        </row>
        <row r="35">
          <cell r="B35">
            <v>8.8000000000000007</v>
          </cell>
          <cell r="C35">
            <v>1.9</v>
          </cell>
          <cell r="D35">
            <v>20.399999999999999</v>
          </cell>
          <cell r="H35">
            <v>21.3</v>
          </cell>
          <cell r="L35">
            <v>2.5</v>
          </cell>
          <cell r="M35">
            <v>3.9</v>
          </cell>
        </row>
        <row r="36">
          <cell r="D36">
            <v>19.5</v>
          </cell>
          <cell r="G36">
            <v>0.1</v>
          </cell>
          <cell r="J36">
            <v>1.1000000000000001</v>
          </cell>
          <cell r="K36">
            <v>2.8</v>
          </cell>
          <cell r="L36">
            <v>2.6</v>
          </cell>
          <cell r="M36">
            <v>1.3</v>
          </cell>
        </row>
        <row r="37">
          <cell r="B37">
            <v>12.7</v>
          </cell>
          <cell r="D37">
            <v>19.899999999999999</v>
          </cell>
          <cell r="G37">
            <v>1.1000000000000001</v>
          </cell>
          <cell r="J37">
            <v>13.2</v>
          </cell>
          <cell r="K37">
            <v>7.7</v>
          </cell>
          <cell r="L37">
            <v>3.5</v>
          </cell>
          <cell r="M37">
            <v>0.5</v>
          </cell>
        </row>
        <row r="38">
          <cell r="H38">
            <v>25.3</v>
          </cell>
          <cell r="J38">
            <v>43.2</v>
          </cell>
          <cell r="L38">
            <v>2.7</v>
          </cell>
        </row>
        <row r="39">
          <cell r="F39">
            <v>18.5</v>
          </cell>
        </row>
      </sheetData>
      <sheetData sheetId="10"/>
      <sheetData sheetId="11">
        <row r="5">
          <cell r="B5">
            <v>21.6</v>
          </cell>
          <cell r="C5">
            <v>24.9</v>
          </cell>
          <cell r="D5">
            <v>57.1</v>
          </cell>
          <cell r="E5">
            <v>89.6</v>
          </cell>
          <cell r="F5">
            <v>76</v>
          </cell>
          <cell r="G5">
            <v>5.7</v>
          </cell>
        </row>
        <row r="6">
          <cell r="B6">
            <v>22.3</v>
          </cell>
          <cell r="C6">
            <v>25.6</v>
          </cell>
          <cell r="D6">
            <v>58.3</v>
          </cell>
          <cell r="E6">
            <v>85.1</v>
          </cell>
          <cell r="F6">
            <v>74</v>
          </cell>
          <cell r="G6">
            <v>4.5</v>
          </cell>
        </row>
        <row r="7">
          <cell r="B7">
            <v>24.5</v>
          </cell>
          <cell r="C7">
            <v>25.1</v>
          </cell>
          <cell r="D7">
            <v>54.4</v>
          </cell>
          <cell r="E7">
            <v>87.2</v>
          </cell>
          <cell r="F7">
            <v>81</v>
          </cell>
          <cell r="G7">
            <v>4.4000000000000004</v>
          </cell>
        </row>
        <row r="8">
          <cell r="B8">
            <v>21.7</v>
          </cell>
          <cell r="C8">
            <v>30.7</v>
          </cell>
          <cell r="D8">
            <v>56.2</v>
          </cell>
          <cell r="E8">
            <v>85.1</v>
          </cell>
          <cell r="F8">
            <v>75</v>
          </cell>
          <cell r="G8">
            <v>4.2</v>
          </cell>
        </row>
        <row r="9">
          <cell r="B9">
            <v>20.100000000000001</v>
          </cell>
          <cell r="C9">
            <v>30.7</v>
          </cell>
          <cell r="D9">
            <v>57.1</v>
          </cell>
          <cell r="E9">
            <v>85.2</v>
          </cell>
          <cell r="F9">
            <v>75</v>
          </cell>
          <cell r="G9">
            <v>2.5</v>
          </cell>
        </row>
        <row r="10">
          <cell r="B10">
            <v>21.3</v>
          </cell>
          <cell r="C10">
            <v>24.5</v>
          </cell>
          <cell r="D10">
            <v>58.8</v>
          </cell>
          <cell r="E10">
            <v>82.4</v>
          </cell>
          <cell r="F10">
            <v>76</v>
          </cell>
          <cell r="G10">
            <v>4.7</v>
          </cell>
        </row>
        <row r="11">
          <cell r="B11">
            <v>23.6</v>
          </cell>
          <cell r="C11">
            <v>27.7</v>
          </cell>
          <cell r="D11">
            <v>53.6</v>
          </cell>
          <cell r="E11">
            <v>82.7</v>
          </cell>
          <cell r="F11">
            <v>79</v>
          </cell>
          <cell r="G11">
            <v>3.5</v>
          </cell>
        </row>
        <row r="12">
          <cell r="B12">
            <v>21.7</v>
          </cell>
          <cell r="C12">
            <v>26.8</v>
          </cell>
          <cell r="D12">
            <v>59.5</v>
          </cell>
          <cell r="E12">
            <v>80.2</v>
          </cell>
          <cell r="F12">
            <v>80</v>
          </cell>
          <cell r="G12">
            <v>2.9</v>
          </cell>
        </row>
        <row r="13">
          <cell r="B13">
            <v>24.8</v>
          </cell>
          <cell r="C13">
            <v>28.4</v>
          </cell>
          <cell r="D13">
            <v>53.6</v>
          </cell>
          <cell r="E13">
            <v>85.2</v>
          </cell>
          <cell r="F13">
            <v>72</v>
          </cell>
          <cell r="G13">
            <v>2.7</v>
          </cell>
        </row>
        <row r="14">
          <cell r="B14">
            <v>23.7</v>
          </cell>
          <cell r="C14">
            <v>26.5</v>
          </cell>
          <cell r="D14">
            <v>53.2</v>
          </cell>
          <cell r="E14">
            <v>86.9</v>
          </cell>
          <cell r="F14">
            <v>76</v>
          </cell>
          <cell r="G14">
            <v>3.4</v>
          </cell>
        </row>
        <row r="15">
          <cell r="B15">
            <v>21.6</v>
          </cell>
          <cell r="C15">
            <v>28.2</v>
          </cell>
          <cell r="D15">
            <v>52.4</v>
          </cell>
          <cell r="E15">
            <v>87.4</v>
          </cell>
          <cell r="F15">
            <v>73</v>
          </cell>
          <cell r="G15">
            <v>2.9</v>
          </cell>
        </row>
        <row r="16">
          <cell r="B16">
            <v>22.4</v>
          </cell>
          <cell r="C16">
            <v>26.8</v>
          </cell>
          <cell r="D16">
            <v>51.3</v>
          </cell>
          <cell r="E16">
            <v>89.2</v>
          </cell>
          <cell r="F16">
            <v>74</v>
          </cell>
          <cell r="G16">
            <v>4.8</v>
          </cell>
        </row>
      </sheetData>
      <sheetData sheetId="12"/>
      <sheetData sheetId="13"/>
      <sheetData sheetId="14"/>
      <sheetData sheetId="15">
        <row r="4">
          <cell r="B4">
            <v>2013</v>
          </cell>
          <cell r="C4">
            <v>52.7</v>
          </cell>
          <cell r="D4">
            <v>2019</v>
          </cell>
          <cell r="E4">
            <v>50.1</v>
          </cell>
          <cell r="F4">
            <v>2013</v>
          </cell>
          <cell r="G4">
            <v>89.8</v>
          </cell>
          <cell r="H4">
            <v>2015</v>
          </cell>
          <cell r="I4">
            <v>101.5</v>
          </cell>
          <cell r="J4">
            <v>2018</v>
          </cell>
          <cell r="K4">
            <v>77.7</v>
          </cell>
          <cell r="L4">
            <v>2013</v>
          </cell>
          <cell r="M4">
            <v>52.4</v>
          </cell>
        </row>
        <row r="5">
          <cell r="B5">
            <v>2019</v>
          </cell>
          <cell r="C5">
            <v>74.3</v>
          </cell>
          <cell r="D5">
            <v>2013</v>
          </cell>
          <cell r="E5">
            <v>85.8</v>
          </cell>
          <cell r="F5">
            <v>2011</v>
          </cell>
          <cell r="G5">
            <v>91.3</v>
          </cell>
          <cell r="H5">
            <v>2013</v>
          </cell>
          <cell r="I5">
            <v>121.5</v>
          </cell>
          <cell r="J5">
            <v>2013</v>
          </cell>
          <cell r="K5">
            <v>85.5</v>
          </cell>
          <cell r="L5">
            <v>2015</v>
          </cell>
          <cell r="M5">
            <v>84.8</v>
          </cell>
        </row>
        <row r="6">
          <cell r="B6">
            <v>2020</v>
          </cell>
          <cell r="C6">
            <v>149.9</v>
          </cell>
          <cell r="D6">
            <v>2014</v>
          </cell>
          <cell r="E6">
            <v>138.5</v>
          </cell>
          <cell r="F6">
            <v>2014</v>
          </cell>
          <cell r="G6">
            <v>103.6</v>
          </cell>
          <cell r="H6">
            <v>2017</v>
          </cell>
          <cell r="I6">
            <v>140.80000000000001</v>
          </cell>
          <cell r="J6">
            <v>2016</v>
          </cell>
          <cell r="K6">
            <v>100.7</v>
          </cell>
          <cell r="L6">
            <v>2016</v>
          </cell>
          <cell r="M6">
            <v>105</v>
          </cell>
        </row>
        <row r="7">
          <cell r="B7">
            <v>2014</v>
          </cell>
          <cell r="C7">
            <v>229.1</v>
          </cell>
          <cell r="D7">
            <v>2018</v>
          </cell>
          <cell r="E7">
            <v>183.2</v>
          </cell>
          <cell r="F7">
            <v>2019</v>
          </cell>
          <cell r="G7">
            <v>201.3</v>
          </cell>
          <cell r="H7">
            <v>2011</v>
          </cell>
          <cell r="I7">
            <v>154.19999999999999</v>
          </cell>
          <cell r="J7">
            <v>2011</v>
          </cell>
          <cell r="K7">
            <v>131.30000000000001</v>
          </cell>
          <cell r="L7">
            <v>2019</v>
          </cell>
          <cell r="M7">
            <v>111.9</v>
          </cell>
        </row>
        <row r="8">
          <cell r="B8">
            <v>2011</v>
          </cell>
          <cell r="C8">
            <v>240</v>
          </cell>
          <cell r="D8">
            <v>2011</v>
          </cell>
          <cell r="E8">
            <v>200.9</v>
          </cell>
          <cell r="F8">
            <v>2015</v>
          </cell>
          <cell r="G8">
            <v>213.8</v>
          </cell>
          <cell r="H8">
            <v>2014</v>
          </cell>
          <cell r="I8">
            <v>182.2</v>
          </cell>
          <cell r="J8">
            <v>2019</v>
          </cell>
          <cell r="K8">
            <v>137.4</v>
          </cell>
          <cell r="L8">
            <v>2014</v>
          </cell>
          <cell r="M8">
            <v>125.3</v>
          </cell>
        </row>
        <row r="9">
          <cell r="B9">
            <v>2018</v>
          </cell>
          <cell r="C9">
            <v>250.9</v>
          </cell>
          <cell r="D9">
            <v>2017</v>
          </cell>
          <cell r="E9">
            <v>214</v>
          </cell>
          <cell r="F9">
            <v>2016</v>
          </cell>
          <cell r="G9">
            <v>316.89999999999998</v>
          </cell>
          <cell r="H9">
            <v>2018</v>
          </cell>
          <cell r="I9">
            <v>205.8</v>
          </cell>
          <cell r="J9">
            <v>2015</v>
          </cell>
          <cell r="K9">
            <v>202.8</v>
          </cell>
          <cell r="L9">
            <v>2011</v>
          </cell>
          <cell r="M9">
            <v>153.1</v>
          </cell>
        </row>
        <row r="10">
          <cell r="B10">
            <v>2015</v>
          </cell>
          <cell r="C10">
            <v>327.7</v>
          </cell>
          <cell r="D10">
            <v>2016</v>
          </cell>
          <cell r="E10">
            <v>215.5</v>
          </cell>
          <cell r="F10">
            <v>2017</v>
          </cell>
          <cell r="G10">
            <v>320.60000000000002</v>
          </cell>
          <cell r="H10">
            <v>2020</v>
          </cell>
          <cell r="I10">
            <v>209.2</v>
          </cell>
          <cell r="J10">
            <v>2020</v>
          </cell>
          <cell r="K10">
            <v>228.3</v>
          </cell>
          <cell r="L10">
            <v>2020</v>
          </cell>
          <cell r="M10">
            <v>169.7</v>
          </cell>
        </row>
        <row r="11">
          <cell r="B11">
            <v>2016</v>
          </cell>
          <cell r="C11">
            <v>337.9</v>
          </cell>
          <cell r="D11">
            <v>2012</v>
          </cell>
          <cell r="E11">
            <v>350.9</v>
          </cell>
          <cell r="F11">
            <v>2018</v>
          </cell>
          <cell r="G11">
            <v>334.4</v>
          </cell>
          <cell r="H11">
            <v>2012</v>
          </cell>
          <cell r="I11">
            <v>257.60000000000002</v>
          </cell>
          <cell r="J11">
            <v>2012</v>
          </cell>
          <cell r="K11">
            <v>231.5</v>
          </cell>
          <cell r="L11">
            <v>2018</v>
          </cell>
          <cell r="M11">
            <v>180.1</v>
          </cell>
        </row>
        <row r="12">
          <cell r="B12">
            <v>2017</v>
          </cell>
          <cell r="C12">
            <v>342.8</v>
          </cell>
          <cell r="D12">
            <v>2020</v>
          </cell>
          <cell r="E12">
            <v>355.7</v>
          </cell>
          <cell r="F12">
            <v>2012</v>
          </cell>
          <cell r="G12">
            <v>348.5</v>
          </cell>
          <cell r="H12">
            <v>2016</v>
          </cell>
          <cell r="I12">
            <v>287.7</v>
          </cell>
          <cell r="J12">
            <v>2017</v>
          </cell>
          <cell r="K12">
            <v>316.2</v>
          </cell>
          <cell r="L12">
            <v>2012</v>
          </cell>
          <cell r="M12">
            <v>208.6</v>
          </cell>
        </row>
        <row r="13">
          <cell r="B13">
            <v>2012</v>
          </cell>
          <cell r="C13">
            <v>343.2</v>
          </cell>
          <cell r="D13">
            <v>2015</v>
          </cell>
          <cell r="E13">
            <v>366.7</v>
          </cell>
          <cell r="F13">
            <v>2020</v>
          </cell>
          <cell r="G13">
            <v>374.6</v>
          </cell>
          <cell r="H13">
            <v>2019</v>
          </cell>
          <cell r="I13">
            <v>379.9</v>
          </cell>
          <cell r="J13">
            <v>2014</v>
          </cell>
          <cell r="K13">
            <v>442.4</v>
          </cell>
          <cell r="L13">
            <v>2017</v>
          </cell>
          <cell r="M13">
            <v>301.7</v>
          </cell>
        </row>
        <row r="18">
          <cell r="B18">
            <v>2018</v>
          </cell>
          <cell r="C18">
            <v>43.1</v>
          </cell>
          <cell r="D18">
            <v>2016</v>
          </cell>
          <cell r="E18">
            <v>17.2</v>
          </cell>
          <cell r="F18">
            <v>2016</v>
          </cell>
          <cell r="G18">
            <v>22.3</v>
          </cell>
          <cell r="H18">
            <v>2016</v>
          </cell>
          <cell r="I18">
            <v>21.9</v>
          </cell>
          <cell r="J18">
            <v>2016</v>
          </cell>
          <cell r="K18">
            <v>94.5</v>
          </cell>
          <cell r="L18">
            <v>2020</v>
          </cell>
          <cell r="M18">
            <v>144.30000000000001</v>
          </cell>
        </row>
        <row r="19">
          <cell r="B19">
            <v>2013</v>
          </cell>
          <cell r="C19">
            <v>103.6</v>
          </cell>
          <cell r="D19">
            <v>2015</v>
          </cell>
          <cell r="E19">
            <v>69.5</v>
          </cell>
          <cell r="F19">
            <v>2018</v>
          </cell>
          <cell r="G19">
            <v>79.599999999999994</v>
          </cell>
          <cell r="H19">
            <v>2015</v>
          </cell>
          <cell r="I19">
            <v>120</v>
          </cell>
          <cell r="J19">
            <v>2015</v>
          </cell>
          <cell r="K19">
            <v>154.1</v>
          </cell>
          <cell r="L19">
            <v>2019</v>
          </cell>
          <cell r="M19">
            <v>212.6</v>
          </cell>
        </row>
        <row r="20">
          <cell r="B20">
            <v>2011</v>
          </cell>
          <cell r="C20">
            <v>159.4</v>
          </cell>
          <cell r="D20">
            <v>2013</v>
          </cell>
          <cell r="E20">
            <v>106.8</v>
          </cell>
          <cell r="F20">
            <v>2015</v>
          </cell>
          <cell r="G20">
            <v>83.5</v>
          </cell>
          <cell r="H20">
            <v>2019</v>
          </cell>
          <cell r="I20">
            <v>175.2</v>
          </cell>
          <cell r="J20">
            <v>2020</v>
          </cell>
          <cell r="K20">
            <v>191</v>
          </cell>
          <cell r="L20">
            <v>2014</v>
          </cell>
          <cell r="M20">
            <v>262.8</v>
          </cell>
        </row>
        <row r="21">
          <cell r="B21">
            <v>2016</v>
          </cell>
          <cell r="C21">
            <v>163.9</v>
          </cell>
          <cell r="D21">
            <v>2014</v>
          </cell>
          <cell r="E21">
            <v>108.9</v>
          </cell>
          <cell r="F21">
            <v>2014</v>
          </cell>
          <cell r="G21">
            <v>119</v>
          </cell>
          <cell r="H21">
            <v>2018</v>
          </cell>
          <cell r="I21">
            <v>176</v>
          </cell>
          <cell r="J21">
            <v>2018</v>
          </cell>
          <cell r="K21">
            <v>218.3</v>
          </cell>
          <cell r="L21">
            <v>2015</v>
          </cell>
          <cell r="M21">
            <v>286</v>
          </cell>
        </row>
        <row r="22">
          <cell r="B22">
            <v>2015</v>
          </cell>
          <cell r="C22">
            <v>199.9</v>
          </cell>
          <cell r="D22">
            <v>2019</v>
          </cell>
          <cell r="E22">
            <v>114.4</v>
          </cell>
          <cell r="F22">
            <v>2017</v>
          </cell>
          <cell r="G22">
            <v>137.19999999999999</v>
          </cell>
          <cell r="H22">
            <v>2014</v>
          </cell>
          <cell r="I22">
            <v>205.5</v>
          </cell>
          <cell r="J22">
            <v>2012</v>
          </cell>
          <cell r="K22">
            <v>220.5</v>
          </cell>
          <cell r="L22">
            <v>2018</v>
          </cell>
          <cell r="M22">
            <v>305.3</v>
          </cell>
        </row>
        <row r="23">
          <cell r="B23">
            <v>2017</v>
          </cell>
          <cell r="C23">
            <v>213.2</v>
          </cell>
          <cell r="D23">
            <v>2017</v>
          </cell>
          <cell r="E23">
            <v>149.4</v>
          </cell>
          <cell r="F23">
            <v>2013</v>
          </cell>
          <cell r="G23">
            <v>219.2</v>
          </cell>
          <cell r="H23">
            <v>2020</v>
          </cell>
          <cell r="I23">
            <v>280</v>
          </cell>
          <cell r="J23">
            <v>2013</v>
          </cell>
          <cell r="K23">
            <v>229.1</v>
          </cell>
          <cell r="L23">
            <v>2012</v>
          </cell>
          <cell r="M23">
            <v>317.5</v>
          </cell>
        </row>
        <row r="24">
          <cell r="B24">
            <v>2019</v>
          </cell>
          <cell r="C24">
            <v>214.4</v>
          </cell>
          <cell r="D24">
            <v>2011</v>
          </cell>
          <cell r="E24">
            <v>180.7</v>
          </cell>
          <cell r="F24">
            <v>2019</v>
          </cell>
          <cell r="G24">
            <v>291</v>
          </cell>
          <cell r="H24">
            <v>2011</v>
          </cell>
          <cell r="I24">
            <v>355.1</v>
          </cell>
          <cell r="J24">
            <v>2011</v>
          </cell>
          <cell r="K24">
            <v>327.60000000000002</v>
          </cell>
          <cell r="L24">
            <v>2011</v>
          </cell>
          <cell r="M24">
            <v>319.7</v>
          </cell>
        </row>
        <row r="25">
          <cell r="B25">
            <v>2014</v>
          </cell>
          <cell r="C25">
            <v>217</v>
          </cell>
          <cell r="D25">
            <v>2020</v>
          </cell>
          <cell r="E25">
            <v>197.7</v>
          </cell>
          <cell r="F25">
            <v>2011</v>
          </cell>
          <cell r="G25">
            <v>338.3</v>
          </cell>
          <cell r="H25">
            <v>2017</v>
          </cell>
          <cell r="I25">
            <v>380.4</v>
          </cell>
          <cell r="J25">
            <v>2017</v>
          </cell>
          <cell r="K25">
            <v>334.3</v>
          </cell>
          <cell r="L25">
            <v>2016</v>
          </cell>
          <cell r="M25">
            <v>380.6</v>
          </cell>
        </row>
        <row r="26">
          <cell r="B26">
            <v>2020</v>
          </cell>
          <cell r="C26">
            <v>354.7</v>
          </cell>
          <cell r="D26">
            <v>2018</v>
          </cell>
          <cell r="E26">
            <v>245.8</v>
          </cell>
          <cell r="F26">
            <v>2020</v>
          </cell>
          <cell r="G26">
            <v>430.5</v>
          </cell>
          <cell r="H26">
            <v>2013</v>
          </cell>
          <cell r="I26">
            <v>405.9</v>
          </cell>
          <cell r="J26">
            <v>2014</v>
          </cell>
          <cell r="K26">
            <v>336.8</v>
          </cell>
          <cell r="L26">
            <v>2017</v>
          </cell>
          <cell r="M26">
            <v>385.5</v>
          </cell>
        </row>
        <row r="27">
          <cell r="B27">
            <v>2012</v>
          </cell>
          <cell r="C27">
            <v>436.1</v>
          </cell>
          <cell r="D27">
            <v>2012</v>
          </cell>
          <cell r="E27">
            <v>269.2</v>
          </cell>
          <cell r="F27">
            <v>2012</v>
          </cell>
          <cell r="G27">
            <v>433.1</v>
          </cell>
          <cell r="H27">
            <v>2012</v>
          </cell>
          <cell r="I27">
            <v>408.9</v>
          </cell>
          <cell r="J27">
            <v>2019</v>
          </cell>
          <cell r="K27">
            <v>518.9</v>
          </cell>
          <cell r="L27">
            <v>2013</v>
          </cell>
          <cell r="M27">
            <v>548.1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O44"/>
  <sheetViews>
    <sheetView topLeftCell="A8" zoomScale="60" zoomScaleNormal="60" zoomScalePageLayoutView="85" workbookViewId="0">
      <selection activeCell="R33" sqref="R33"/>
    </sheetView>
  </sheetViews>
  <sheetFormatPr defaultColWidth="8.81640625" defaultRowHeight="14.5"/>
  <sheetData>
    <row r="9" spans="2:14">
      <c r="B9" s="264" t="s">
        <v>0</v>
      </c>
      <c r="C9" s="264" t="s">
        <v>1</v>
      </c>
      <c r="D9" s="264" t="s">
        <v>2</v>
      </c>
      <c r="E9" s="264" t="s">
        <v>3</v>
      </c>
      <c r="F9" s="264" t="s">
        <v>4</v>
      </c>
      <c r="G9" s="264" t="s">
        <v>5</v>
      </c>
      <c r="H9" s="264" t="s">
        <v>6</v>
      </c>
      <c r="I9" s="264" t="s">
        <v>7</v>
      </c>
      <c r="J9" s="264" t="s">
        <v>8</v>
      </c>
      <c r="K9" s="264" t="s">
        <v>9</v>
      </c>
      <c r="L9" s="264" t="s">
        <v>10</v>
      </c>
      <c r="M9" s="264" t="s">
        <v>11</v>
      </c>
      <c r="N9" s="264" t="s">
        <v>12</v>
      </c>
    </row>
    <row r="10" spans="2:14">
      <c r="B10" s="264">
        <v>1</v>
      </c>
      <c r="C10" s="6">
        <f>'[1]Tahun 1'!B9</f>
        <v>21.5</v>
      </c>
      <c r="D10" s="6"/>
      <c r="E10" s="6"/>
      <c r="F10" s="6">
        <f>'[1]Tahun 1'!E9</f>
        <v>10.7</v>
      </c>
      <c r="G10" s="6"/>
      <c r="H10" s="6">
        <f>'[1]Tahun 1'!G9</f>
        <v>4.5999999999999996</v>
      </c>
      <c r="I10" s="6">
        <f>'[1]Tahun 1'!H9</f>
        <v>2.8</v>
      </c>
      <c r="J10" s="6">
        <f>'[1]Tahun 1'!I9</f>
        <v>24.8</v>
      </c>
      <c r="K10" s="6"/>
      <c r="L10" s="6">
        <f>'[1]Tahun 1'!K9</f>
        <v>35.700000000000003</v>
      </c>
      <c r="M10" s="6">
        <f>'[1]Tahun 1'!L9</f>
        <v>12.8</v>
      </c>
      <c r="N10" s="6">
        <f>'[1]Tahun 1'!M9</f>
        <v>24.6</v>
      </c>
    </row>
    <row r="11" spans="2:14">
      <c r="B11" s="264">
        <v>2</v>
      </c>
      <c r="C11" s="6">
        <f>'[1]Tahun 1'!B10</f>
        <v>36.700000000000003</v>
      </c>
      <c r="D11" s="6">
        <f>'[1]Tahun 1'!C10</f>
        <v>85.3</v>
      </c>
      <c r="E11" s="6"/>
      <c r="F11" s="6"/>
      <c r="G11" s="6"/>
      <c r="H11" s="6"/>
      <c r="I11" s="6"/>
      <c r="J11" s="6">
        <f>'[1]Tahun 1'!I10</f>
        <v>45.6</v>
      </c>
      <c r="K11" s="6"/>
      <c r="L11" s="6">
        <f>'[1]Tahun 1'!K10</f>
        <v>54.4</v>
      </c>
      <c r="M11" s="6">
        <f>'[1]Tahun 1'!L10</f>
        <v>4.7</v>
      </c>
      <c r="N11" s="6">
        <f>'[1]Tahun 1'!M10</f>
        <v>18.3</v>
      </c>
    </row>
    <row r="12" spans="2:14">
      <c r="B12" s="264">
        <v>3</v>
      </c>
      <c r="C12" s="6">
        <f>'[1]Tahun 1'!B11</f>
        <v>4.5999999999999996</v>
      </c>
      <c r="D12" s="6">
        <f>'[1]Tahun 1'!C11</f>
        <v>20.399999999999999</v>
      </c>
      <c r="E12" s="6">
        <f>'[1]Tahun 1'!D11</f>
        <v>35.5</v>
      </c>
      <c r="F12" s="6"/>
      <c r="G12" s="6">
        <f>'[1]Tahun 1'!F11</f>
        <v>12.7</v>
      </c>
      <c r="H12" s="6"/>
      <c r="I12" s="6">
        <f>'[1]Tahun 1'!H11</f>
        <v>8.6999999999999993</v>
      </c>
      <c r="J12" s="6">
        <f>'[1]Tahun 1'!I11</f>
        <v>14.7</v>
      </c>
      <c r="K12" s="6">
        <f>'[1]Tahun 1'!J11</f>
        <v>12.4</v>
      </c>
      <c r="L12" s="6">
        <f>'[1]Tahun 1'!K11</f>
        <v>28.5</v>
      </c>
      <c r="M12" s="6"/>
      <c r="N12" s="6"/>
    </row>
    <row r="13" spans="2:14">
      <c r="B13" s="264">
        <v>4</v>
      </c>
      <c r="C13" s="6"/>
      <c r="D13" s="6">
        <f>'[1]Tahun 1'!C12</f>
        <v>14.7</v>
      </c>
      <c r="E13" s="6">
        <f>'[1]Tahun 1'!D12</f>
        <v>2.9</v>
      </c>
      <c r="F13" s="6">
        <f>'[1]Tahun 1'!E12</f>
        <v>2.4</v>
      </c>
      <c r="G13" s="6">
        <f>'[1]Tahun 1'!F12</f>
        <v>4.8</v>
      </c>
      <c r="H13" s="6">
        <f>'[1]Tahun 1'!G12</f>
        <v>12.5</v>
      </c>
      <c r="I13" s="6">
        <f>'[1]Tahun 1'!H12</f>
        <v>4.5999999999999996</v>
      </c>
      <c r="J13" s="6"/>
      <c r="K13" s="6"/>
      <c r="L13" s="6"/>
      <c r="M13" s="6"/>
      <c r="N13" s="6"/>
    </row>
    <row r="14" spans="2:14">
      <c r="B14" s="264">
        <v>5</v>
      </c>
      <c r="C14" s="6">
        <f>'[1]Tahun 1'!B13</f>
        <v>6.8</v>
      </c>
      <c r="D14" s="6">
        <f>'[1]Tahun 1'!C13</f>
        <v>10.5</v>
      </c>
      <c r="E14" s="6"/>
      <c r="F14" s="6">
        <f>'[1]Tahun 1'!E13</f>
        <v>8.6</v>
      </c>
      <c r="G14" s="6"/>
      <c r="H14" s="6"/>
      <c r="I14" s="6"/>
      <c r="J14" s="6"/>
      <c r="K14" s="6">
        <f>'[1]Tahun 1'!J13</f>
        <v>18</v>
      </c>
      <c r="L14" s="6"/>
      <c r="M14" s="6">
        <f>'[1]Tahun 1'!L13</f>
        <v>10.3</v>
      </c>
      <c r="N14" s="6">
        <f>'[1]Tahun 1'!M13</f>
        <v>4.7</v>
      </c>
    </row>
    <row r="15" spans="2:14">
      <c r="B15" s="264">
        <v>6</v>
      </c>
      <c r="C15" s="6">
        <f>'[1]Tahun 1'!B14</f>
        <v>5.9</v>
      </c>
      <c r="D15" s="6">
        <f>'[1]Tahun 1'!C14</f>
        <v>6.7</v>
      </c>
      <c r="E15" s="6"/>
      <c r="F15" s="6">
        <f>'[1]Tahun 1'!E14</f>
        <v>4.3</v>
      </c>
      <c r="G15" s="6"/>
      <c r="H15" s="6"/>
      <c r="I15" s="6"/>
      <c r="J15" s="6"/>
      <c r="K15" s="6"/>
      <c r="L15" s="6">
        <f>'[1]Tahun 1'!K14</f>
        <v>10.6</v>
      </c>
      <c r="M15" s="6">
        <f>'[1]Tahun 1'!L14</f>
        <v>6.5</v>
      </c>
      <c r="N15" s="6"/>
    </row>
    <row r="16" spans="2:14">
      <c r="B16" s="264">
        <v>7</v>
      </c>
      <c r="C16" s="6">
        <f>'[1]Tahun 1'!B15</f>
        <v>11.4</v>
      </c>
      <c r="D16" s="6"/>
      <c r="E16" s="6">
        <f>'[1]Tahun 1'!D15</f>
        <v>2.7</v>
      </c>
      <c r="F16" s="6"/>
      <c r="G16" s="6"/>
      <c r="H16" s="6">
        <f>'[1]Tahun 1'!G15</f>
        <v>8.9</v>
      </c>
      <c r="I16" s="6"/>
      <c r="J16" s="6">
        <f>'[1]Tahun 1'!I15</f>
        <v>12.8</v>
      </c>
      <c r="K16" s="6">
        <f>'[1]Tahun 1'!J15</f>
        <v>6.8</v>
      </c>
      <c r="L16" s="6">
        <f>'[1]Tahun 1'!K15</f>
        <v>18.7</v>
      </c>
      <c r="M16" s="6">
        <f>'[1]Tahun 1'!L15</f>
        <v>16.3</v>
      </c>
      <c r="N16" s="6">
        <f>'[1]Tahun 1'!M15</f>
        <v>6.5</v>
      </c>
    </row>
    <row r="17" spans="2:14">
      <c r="B17" s="264">
        <v>8</v>
      </c>
      <c r="C17" s="6"/>
      <c r="D17" s="6"/>
      <c r="E17" s="6">
        <f>'[1]Tahun 1'!D16</f>
        <v>12.8</v>
      </c>
      <c r="F17" s="6">
        <f>'[1]Tahun 1'!E16</f>
        <v>15.8</v>
      </c>
      <c r="G17" s="6">
        <f>'[1]Tahun 1'!F16</f>
        <v>4.8</v>
      </c>
      <c r="H17" s="6"/>
      <c r="I17" s="6">
        <f>'[1]Tahun 1'!H16</f>
        <v>18.899999999999999</v>
      </c>
      <c r="J17" s="6">
        <f>'[1]Tahun 1'!I16</f>
        <v>5.6</v>
      </c>
      <c r="K17" s="6"/>
      <c r="L17" s="6">
        <f>'[1]Tahun 1'!K16</f>
        <v>3.5</v>
      </c>
      <c r="M17" s="6">
        <f>'[1]Tahun 1'!L16</f>
        <v>32</v>
      </c>
      <c r="N17" s="6">
        <f>'[1]Tahun 1'!M16</f>
        <v>2.4</v>
      </c>
    </row>
    <row r="18" spans="2:14">
      <c r="B18" s="264">
        <v>9</v>
      </c>
      <c r="C18" s="6"/>
      <c r="D18" s="6">
        <f>'[1]Tahun 1'!C17</f>
        <v>15.6</v>
      </c>
      <c r="E18" s="6"/>
      <c r="F18" s="6">
        <f>'[1]Tahun 1'!E17</f>
        <v>4.3</v>
      </c>
      <c r="G18" s="6"/>
      <c r="H18" s="6">
        <f>'[1]Tahun 1'!G17</f>
        <v>2.8</v>
      </c>
      <c r="I18" s="6"/>
      <c r="J18" s="6">
        <f>'[1]Tahun 1'!I17</f>
        <v>24.7</v>
      </c>
      <c r="K18" s="6">
        <f>'[1]Tahun 1'!J17</f>
        <v>14.6</v>
      </c>
      <c r="L18" s="6"/>
      <c r="M18" s="6">
        <f>'[1]Tahun 1'!L17</f>
        <v>25.4</v>
      </c>
      <c r="N18" s="6">
        <f>'[1]Tahun 1'!M17</f>
        <v>2.6</v>
      </c>
    </row>
    <row r="19" spans="2:14">
      <c r="B19" s="264">
        <v>10</v>
      </c>
      <c r="C19" s="6">
        <f>'[1]Tahun 1'!B18</f>
        <v>28.4</v>
      </c>
      <c r="D19" s="6">
        <f>'[1]Tahun 1'!C18</f>
        <v>2.4</v>
      </c>
      <c r="E19" s="6"/>
      <c r="F19" s="6">
        <f>'[1]Tahun 1'!E18</f>
        <v>2.4</v>
      </c>
      <c r="G19" s="6"/>
      <c r="H19" s="6"/>
      <c r="I19" s="6"/>
      <c r="J19" s="6">
        <f>'[1]Tahun 1'!I18</f>
        <v>8.4</v>
      </c>
      <c r="K19" s="6"/>
      <c r="L19" s="6"/>
      <c r="M19" s="6"/>
      <c r="N19" s="6"/>
    </row>
    <row r="20" spans="2:14">
      <c r="B20" s="264">
        <v>11</v>
      </c>
      <c r="C20" s="6">
        <f>'[1]Tahun 1'!B19</f>
        <v>6.8</v>
      </c>
      <c r="D20" s="6"/>
      <c r="E20" s="6"/>
      <c r="F20" s="6"/>
      <c r="G20" s="6">
        <f>'[1]Tahun 1'!F19</f>
        <v>45.8</v>
      </c>
      <c r="H20" s="6"/>
      <c r="I20" s="6"/>
      <c r="J20" s="6">
        <f>'[1]Tahun 1'!I19</f>
        <v>12.6</v>
      </c>
      <c r="K20" s="6"/>
      <c r="L20" s="6">
        <f>'[1]Tahun 1'!K19</f>
        <v>14.8</v>
      </c>
      <c r="M20" s="6">
        <f>'[1]Tahun 1'!L19</f>
        <v>21</v>
      </c>
      <c r="N20" s="6"/>
    </row>
    <row r="21" spans="2:14">
      <c r="B21" s="264">
        <v>12</v>
      </c>
      <c r="C21" s="6"/>
      <c r="D21" s="6"/>
      <c r="E21" s="6">
        <f>'[1]Tahun 1'!D20</f>
        <v>12.6</v>
      </c>
      <c r="F21" s="6"/>
      <c r="G21" s="6">
        <f>'[1]Tahun 1'!F20</f>
        <v>11.7</v>
      </c>
      <c r="H21" s="6"/>
      <c r="I21" s="6">
        <f>'[1]Tahun 1'!H20</f>
        <v>10.7</v>
      </c>
      <c r="J21" s="6">
        <f>'[1]Tahun 1'!I20</f>
        <v>14.5</v>
      </c>
      <c r="K21" s="6">
        <f>'[1]Tahun 1'!J20</f>
        <v>28.3</v>
      </c>
      <c r="L21" s="6">
        <f>'[1]Tahun 1'!K20</f>
        <v>6.4</v>
      </c>
      <c r="M21" s="6"/>
      <c r="N21" s="6">
        <f>'[1]Tahun 1'!M20</f>
        <v>48.6</v>
      </c>
    </row>
    <row r="22" spans="2:14">
      <c r="B22" s="264">
        <v>13</v>
      </c>
      <c r="C22" s="6">
        <f>'[1]Tahun 1'!B21</f>
        <v>14.8</v>
      </c>
      <c r="D22" s="6"/>
      <c r="E22" s="6">
        <f>'[1]Tahun 1'!D21</f>
        <v>2.8</v>
      </c>
      <c r="F22" s="6">
        <f>'[1]Tahun 1'!E21</f>
        <v>12.7</v>
      </c>
      <c r="G22" s="6"/>
      <c r="H22" s="6"/>
      <c r="I22" s="6">
        <f>'[1]Tahun 1'!H21</f>
        <v>4.8</v>
      </c>
      <c r="J22" s="6"/>
      <c r="K22" s="6"/>
      <c r="L22" s="6">
        <f>'[1]Tahun 1'!K21</f>
        <v>12.4</v>
      </c>
      <c r="M22" s="6">
        <f>'[1]Tahun 1'!L21</f>
        <v>8.6</v>
      </c>
      <c r="N22" s="6">
        <f>'[1]Tahun 1'!M21</f>
        <v>2.4</v>
      </c>
    </row>
    <row r="23" spans="2:14">
      <c r="B23" s="264">
        <v>14</v>
      </c>
      <c r="C23" s="6"/>
      <c r="D23" s="6">
        <f>'[1]Tahun 1'!C22</f>
        <v>8.9</v>
      </c>
      <c r="E23" s="6">
        <f>'[1]Tahun 1'!D22</f>
        <v>10.3</v>
      </c>
      <c r="F23" s="6"/>
      <c r="G23" s="6">
        <f>'[1]Tahun 1'!F22</f>
        <v>4.8</v>
      </c>
      <c r="H23" s="6"/>
      <c r="I23" s="6"/>
      <c r="J23" s="6"/>
      <c r="K23" s="6"/>
      <c r="L23" s="6">
        <f>'[1]Tahun 1'!K22</f>
        <v>56.7</v>
      </c>
      <c r="M23" s="6">
        <f>'[1]Tahun 1'!L22</f>
        <v>10.7</v>
      </c>
      <c r="N23" s="6">
        <f>'[1]Tahun 1'!M22</f>
        <v>6.5</v>
      </c>
    </row>
    <row r="24" spans="2:14">
      <c r="B24" s="264">
        <v>15</v>
      </c>
      <c r="C24" s="6"/>
      <c r="D24" s="6"/>
      <c r="E24" s="6"/>
      <c r="F24" s="6"/>
      <c r="G24" s="6"/>
      <c r="H24" s="6">
        <f>'[1]Tahun 1'!G23</f>
        <v>2.4</v>
      </c>
      <c r="I24" s="6"/>
      <c r="J24" s="6">
        <f>'[1]Tahun 1'!I23</f>
        <v>2.7</v>
      </c>
      <c r="K24" s="6">
        <f>'[1]Tahun 1'!J23</f>
        <v>66.8</v>
      </c>
      <c r="L24" s="6">
        <f>'[1]Tahun 1'!K23</f>
        <v>4.8</v>
      </c>
      <c r="M24" s="6">
        <f>'[1]Tahun 1'!L23</f>
        <v>4.8</v>
      </c>
      <c r="N24" s="6"/>
    </row>
    <row r="25" spans="2:14">
      <c r="B25" s="264">
        <v>16</v>
      </c>
      <c r="C25" s="6">
        <f>'[1]Tahun 1'!B24</f>
        <v>12.6</v>
      </c>
      <c r="D25" s="6"/>
      <c r="E25" s="6"/>
      <c r="F25" s="6"/>
      <c r="G25" s="6"/>
      <c r="H25" s="6"/>
      <c r="I25" s="6"/>
      <c r="J25" s="6">
        <f>'[1]Tahun 1'!I24</f>
        <v>6.8</v>
      </c>
      <c r="K25" s="6">
        <f>'[1]Tahun 1'!J24</f>
        <v>10.4</v>
      </c>
      <c r="L25" s="6"/>
      <c r="M25" s="6"/>
      <c r="N25" s="6"/>
    </row>
    <row r="26" spans="2:14">
      <c r="B26" s="264">
        <v>17</v>
      </c>
      <c r="C26" s="6"/>
      <c r="D26" s="6"/>
      <c r="E26" s="6">
        <f>'[1]Tahun 1'!D25</f>
        <v>4.5</v>
      </c>
      <c r="F26" s="6">
        <f>'[1]Tahun 1'!E25</f>
        <v>5.4</v>
      </c>
      <c r="G26" s="6"/>
      <c r="H26" s="6"/>
      <c r="I26" s="6"/>
      <c r="J26" s="6"/>
      <c r="K26" s="6">
        <f>'[1]Tahun 1'!J25</f>
        <v>25.6</v>
      </c>
      <c r="L26" s="6"/>
      <c r="M26" s="6"/>
      <c r="N26" s="6">
        <f>'[1]Tahun 1'!M25</f>
        <v>46.3</v>
      </c>
    </row>
    <row r="27" spans="2:14">
      <c r="B27" s="264">
        <v>18</v>
      </c>
      <c r="C27" s="6"/>
      <c r="D27" s="6">
        <f>'[1]Tahun 1'!C26</f>
        <v>7.2</v>
      </c>
      <c r="E27" s="6"/>
      <c r="F27" s="6"/>
      <c r="G27" s="6">
        <f>'[1]Tahun 1'!F26</f>
        <v>4.8</v>
      </c>
      <c r="H27" s="6">
        <f>'[1]Tahun 1'!G26</f>
        <v>2.7</v>
      </c>
      <c r="I27" s="6">
        <f>'[1]Tahun 1'!H26</f>
        <v>14.8</v>
      </c>
      <c r="J27" s="6"/>
      <c r="K27" s="6"/>
      <c r="L27" s="6">
        <f>'[1]Tahun 1'!K26</f>
        <v>6.9</v>
      </c>
      <c r="M27" s="6">
        <f>'[1]Tahun 1'!L26</f>
        <v>5.9</v>
      </c>
      <c r="N27" s="6">
        <f>'[1]Tahun 1'!M26</f>
        <v>32.700000000000003</v>
      </c>
    </row>
    <row r="28" spans="2:14">
      <c r="B28" s="264">
        <v>19</v>
      </c>
      <c r="C28" s="6">
        <f>'[1]Tahun 1'!B27</f>
        <v>4</v>
      </c>
      <c r="D28" s="6"/>
      <c r="E28" s="6"/>
      <c r="F28" s="6">
        <f>'[1]Tahun 1'!E27</f>
        <v>38.200000000000003</v>
      </c>
      <c r="G28" s="6"/>
      <c r="H28" s="6">
        <f>'[1]Tahun 1'!G27</f>
        <v>6.8</v>
      </c>
      <c r="I28" s="6"/>
      <c r="J28" s="6"/>
      <c r="K28" s="6"/>
      <c r="L28" s="6"/>
      <c r="M28" s="6">
        <f>'[1]Tahun 1'!L27</f>
        <v>8.4</v>
      </c>
      <c r="N28" s="6">
        <f>'[1]Tahun 1'!M27</f>
        <v>16.399999999999999</v>
      </c>
    </row>
    <row r="29" spans="2:14">
      <c r="B29" s="264">
        <v>20</v>
      </c>
      <c r="C29" s="6">
        <f>'[1]Tahun 1'!B28</f>
        <v>11.5</v>
      </c>
      <c r="D29" s="6"/>
      <c r="E29" s="6"/>
      <c r="F29" s="6">
        <f>'[1]Tahun 1'!E28</f>
        <v>6.8</v>
      </c>
      <c r="G29" s="6"/>
      <c r="H29" s="6"/>
      <c r="I29" s="6">
        <f>'[1]Tahun 1'!H28</f>
        <v>28.7</v>
      </c>
      <c r="J29" s="6">
        <f>'[1]Tahun 1'!I28</f>
        <v>2.7</v>
      </c>
      <c r="K29" s="6">
        <f>'[1]Tahun 1'!J28</f>
        <v>18.399999999999999</v>
      </c>
      <c r="L29" s="6">
        <f>'[1]Tahun 1'!K28</f>
        <v>23.7</v>
      </c>
      <c r="M29" s="6">
        <f>'[1]Tahun 1'!L28</f>
        <v>11.6</v>
      </c>
      <c r="N29" s="6"/>
    </row>
    <row r="30" spans="2:14">
      <c r="B30" s="264">
        <v>21</v>
      </c>
      <c r="C30" s="6">
        <f>'[1]Tahun 1'!B29</f>
        <v>12.4</v>
      </c>
      <c r="D30" s="6">
        <f>'[1]Tahun 1'!C29</f>
        <v>3.5</v>
      </c>
      <c r="E30" s="6">
        <f>'[1]Tahun 1'!D29</f>
        <v>15.7</v>
      </c>
      <c r="F30" s="6">
        <f>'[1]Tahun 1'!E29</f>
        <v>10.5</v>
      </c>
      <c r="G30" s="6">
        <f>'[1]Tahun 1'!F29</f>
        <v>12.7</v>
      </c>
      <c r="H30" s="6"/>
      <c r="I30" s="6">
        <f>'[1]Tahun 1'!H29</f>
        <v>11.6</v>
      </c>
      <c r="J30" s="6"/>
      <c r="K30" s="6">
        <f>'[1]Tahun 1'!J29</f>
        <v>16.7</v>
      </c>
      <c r="L30" s="6">
        <f>'[1]Tahun 1'!K29</f>
        <v>2.6</v>
      </c>
      <c r="M30" s="6">
        <f>'[1]Tahun 1'!L29</f>
        <v>25.7</v>
      </c>
      <c r="N30" s="6">
        <f>'[1]Tahun 1'!M29</f>
        <v>11.5</v>
      </c>
    </row>
    <row r="31" spans="2:14">
      <c r="B31" s="264">
        <v>22</v>
      </c>
      <c r="C31" s="6"/>
      <c r="D31" s="6"/>
      <c r="E31" s="6">
        <f>'[1]Tahun 1'!D30</f>
        <v>6.4</v>
      </c>
      <c r="F31" s="6"/>
      <c r="G31" s="6"/>
      <c r="H31" s="6"/>
      <c r="I31" s="6">
        <f>'[1]Tahun 1'!H30</f>
        <v>8.3000000000000007</v>
      </c>
      <c r="J31" s="6"/>
      <c r="K31" s="6">
        <f>'[1]Tahun 1'!J30</f>
        <v>24.5</v>
      </c>
      <c r="L31" s="6">
        <f>'[1]Tahun 1'!K30</f>
        <v>15.8</v>
      </c>
      <c r="M31" s="6">
        <f>'[1]Tahun 1'!L30</f>
        <v>46.8</v>
      </c>
      <c r="N31" s="6"/>
    </row>
    <row r="32" spans="2:14">
      <c r="B32" s="264">
        <v>23</v>
      </c>
      <c r="C32" s="6"/>
      <c r="D32" s="6"/>
      <c r="E32" s="6">
        <f>'[1]Tahun 1'!D31</f>
        <v>8.8000000000000007</v>
      </c>
      <c r="F32" s="6"/>
      <c r="G32" s="6">
        <f>'[1]Tahun 1'!F31</f>
        <v>15.8</v>
      </c>
      <c r="H32" s="6">
        <f>'[1]Tahun 1'!G31</f>
        <v>18.8</v>
      </c>
      <c r="I32" s="6"/>
      <c r="J32" s="6"/>
      <c r="K32" s="6">
        <f>'[1]Tahun 1'!J31</f>
        <v>38.9</v>
      </c>
      <c r="L32" s="6"/>
      <c r="M32" s="6">
        <f>'[1]Tahun 1'!L31</f>
        <v>18.600000000000001</v>
      </c>
      <c r="N32" s="6">
        <f>'[1]Tahun 1'!M31</f>
        <v>18.399999999999999</v>
      </c>
    </row>
    <row r="33" spans="2:15">
      <c r="B33" s="264">
        <v>24</v>
      </c>
      <c r="C33" s="6">
        <f>'[1]Tahun 1'!B32</f>
        <v>5.2</v>
      </c>
      <c r="D33" s="6"/>
      <c r="E33" s="6"/>
      <c r="F33" s="6">
        <f>'[1]Tahun 1'!E32</f>
        <v>14.2</v>
      </c>
      <c r="G33" s="6">
        <f>'[1]Tahun 1'!F32</f>
        <v>2.6</v>
      </c>
      <c r="H33" s="6">
        <f>'[1]Tahun 1'!G32</f>
        <v>2.4</v>
      </c>
      <c r="I33" s="6">
        <f>'[1]Tahun 1'!H32</f>
        <v>14.8</v>
      </c>
      <c r="J33" s="6"/>
      <c r="K33" s="6">
        <f>'[1]Tahun 1'!J32</f>
        <v>27.6</v>
      </c>
      <c r="L33" s="6"/>
      <c r="M33" s="6">
        <f>'[1]Tahun 1'!L32</f>
        <v>21.4</v>
      </c>
      <c r="N33" s="6">
        <f>'[1]Tahun 1'!M32</f>
        <v>25.8</v>
      </c>
    </row>
    <row r="34" spans="2:15">
      <c r="B34" s="264">
        <v>25</v>
      </c>
      <c r="C34" s="6"/>
      <c r="D34" s="6"/>
      <c r="E34" s="6">
        <f>'[1]Tahun 1'!D33</f>
        <v>2.2000000000000002</v>
      </c>
      <c r="F34" s="6">
        <f>'[1]Tahun 1'!E33</f>
        <v>8.6</v>
      </c>
      <c r="G34" s="6"/>
      <c r="H34" s="6"/>
      <c r="I34" s="6"/>
      <c r="J34" s="6"/>
      <c r="K34" s="6">
        <f>'[1]Tahun 1'!J33</f>
        <v>3.4</v>
      </c>
      <c r="L34" s="6">
        <f>'[1]Tahun 1'!K33</f>
        <v>4.8</v>
      </c>
      <c r="M34" s="6">
        <f>'[1]Tahun 1'!L33</f>
        <v>6.5</v>
      </c>
      <c r="N34" s="6"/>
    </row>
    <row r="35" spans="2:15">
      <c r="B35" s="264">
        <v>26</v>
      </c>
      <c r="C35" s="6">
        <f>'[1]Tahun 1'!B34</f>
        <v>4.8</v>
      </c>
      <c r="D35" s="6">
        <f>'[1]Tahun 1'!C34</f>
        <v>19.7</v>
      </c>
      <c r="E35" s="6"/>
      <c r="F35" s="6">
        <f>'[1]Tahun 1'!E34</f>
        <v>2.5</v>
      </c>
      <c r="G35" s="6"/>
      <c r="H35" s="6"/>
      <c r="I35" s="6"/>
      <c r="J35" s="6"/>
      <c r="K35" s="6">
        <f>'[1]Tahun 1'!J34</f>
        <v>3.4</v>
      </c>
      <c r="L35" s="6">
        <f>'[1]Tahun 1'!K34</f>
        <v>24.6</v>
      </c>
      <c r="M35" s="6"/>
      <c r="N35" s="6"/>
    </row>
    <row r="36" spans="2:15">
      <c r="B36" s="264">
        <v>27</v>
      </c>
      <c r="C36" s="6">
        <f>'[1]Tahun 1'!B35</f>
        <v>25.6</v>
      </c>
      <c r="D36" s="6"/>
      <c r="E36" s="6"/>
      <c r="F36" s="6"/>
      <c r="G36" s="6">
        <f>'[1]Tahun 1'!F35</f>
        <v>6.5</v>
      </c>
      <c r="H36" s="6">
        <f>'[1]Tahun 1'!G35</f>
        <v>65.5</v>
      </c>
      <c r="I36" s="6">
        <f>'[1]Tahun 1'!H35</f>
        <v>4.3</v>
      </c>
      <c r="J36" s="6"/>
      <c r="K36" s="6">
        <f>'[1]Tahun 1'!J35</f>
        <v>11.5</v>
      </c>
      <c r="L36" s="6">
        <f>'[1]Tahun 1'!K35</f>
        <v>18.5</v>
      </c>
      <c r="M36" s="6">
        <f>'[1]Tahun 1'!L35</f>
        <v>27</v>
      </c>
      <c r="N36" s="6"/>
    </row>
    <row r="37" spans="2:15">
      <c r="B37" s="264">
        <v>28</v>
      </c>
      <c r="C37" s="6">
        <f>'[1]Tahun 1'!B36</f>
        <v>11.4</v>
      </c>
      <c r="D37" s="6">
        <f>'[1]Tahun 1'!C36</f>
        <v>6</v>
      </c>
      <c r="E37" s="6">
        <f>'[1]Tahun 1'!D36</f>
        <v>6.7</v>
      </c>
      <c r="F37" s="6">
        <f>'[1]Tahun 1'!E36</f>
        <v>6.8</v>
      </c>
      <c r="G37" s="6">
        <f>'[1]Tahun 1'!F36</f>
        <v>4.3</v>
      </c>
      <c r="H37" s="6"/>
      <c r="I37" s="6">
        <f>'[1]Tahun 1'!H36</f>
        <v>10.6</v>
      </c>
      <c r="J37" s="6"/>
      <c r="K37" s="6"/>
      <c r="L37" s="6"/>
      <c r="M37" s="6"/>
      <c r="N37" s="6"/>
    </row>
    <row r="38" spans="2:15">
      <c r="B38" s="264">
        <v>29</v>
      </c>
      <c r="C38" s="6"/>
      <c r="D38" s="6"/>
      <c r="E38" s="6">
        <f>'[1]Tahun 1'!D37</f>
        <v>10.7</v>
      </c>
      <c r="F38" s="6"/>
      <c r="G38" s="6"/>
      <c r="H38" s="6"/>
      <c r="I38" s="6"/>
      <c r="J38" s="6"/>
      <c r="K38" s="6">
        <f>'[1]Tahun 1'!J37</f>
        <v>8.4</v>
      </c>
      <c r="L38" s="6"/>
      <c r="M38" s="6">
        <f>'[1]Tahun 1'!L37</f>
        <v>2.6</v>
      </c>
      <c r="N38" s="6">
        <f>'[1]Tahun 1'!M37</f>
        <v>45.6</v>
      </c>
    </row>
    <row r="39" spans="2:15">
      <c r="B39" s="264">
        <v>30</v>
      </c>
      <c r="C39" s="6"/>
      <c r="D39" s="6"/>
      <c r="E39" s="6">
        <f>'[1]Tahun 1'!D38</f>
        <v>4.8</v>
      </c>
      <c r="F39" s="6"/>
      <c r="G39" s="6"/>
      <c r="H39" s="6">
        <f>'[1]Tahun 1'!G38</f>
        <v>25.7</v>
      </c>
      <c r="I39" s="6"/>
      <c r="J39" s="6">
        <f>'[1]Tahun 1'!I38</f>
        <v>4.8</v>
      </c>
      <c r="K39" s="6">
        <f>'[1]Tahun 1'!J38</f>
        <v>2.6</v>
      </c>
      <c r="L39" s="6"/>
      <c r="M39" s="6"/>
      <c r="N39" s="6">
        <f>'[1]Tahun 1'!M38</f>
        <v>6.4</v>
      </c>
    </row>
    <row r="40" spans="2:15">
      <c r="B40" s="264">
        <v>31</v>
      </c>
      <c r="C40" s="6">
        <f>'[1]Tahun 1'!B39</f>
        <v>15.6</v>
      </c>
      <c r="D40" s="6"/>
      <c r="E40" s="6"/>
      <c r="F40" s="6"/>
      <c r="G40" s="6"/>
      <c r="H40" s="6"/>
      <c r="I40" s="6">
        <f>'[1]Tahun 1'!H39</f>
        <v>15.8</v>
      </c>
      <c r="J40" s="6"/>
      <c r="K40" s="6"/>
      <c r="L40" s="6">
        <f>'[1]Tahun 1'!K39</f>
        <v>11.7</v>
      </c>
      <c r="M40" s="6"/>
      <c r="N40" s="6"/>
    </row>
    <row r="41" spans="2:15">
      <c r="B41" s="265" t="s">
        <v>13</v>
      </c>
      <c r="C41" s="263">
        <f>SUM(C10:C40)</f>
        <v>240</v>
      </c>
      <c r="D41" s="263">
        <f t="shared" ref="D41:N41" si="0">SUM(D10:D40)</f>
        <v>200.89999999999995</v>
      </c>
      <c r="E41" s="263">
        <f t="shared" si="0"/>
        <v>139.4</v>
      </c>
      <c r="F41" s="263">
        <f t="shared" si="0"/>
        <v>154.19999999999999</v>
      </c>
      <c r="G41" s="263">
        <f t="shared" si="0"/>
        <v>131.29999999999998</v>
      </c>
      <c r="H41" s="263">
        <f t="shared" si="0"/>
        <v>153.1</v>
      </c>
      <c r="I41" s="263">
        <f t="shared" si="0"/>
        <v>159.4</v>
      </c>
      <c r="J41" s="263">
        <f t="shared" si="0"/>
        <v>180.7</v>
      </c>
      <c r="K41" s="263">
        <f t="shared" si="0"/>
        <v>338.29999999999995</v>
      </c>
      <c r="L41" s="263">
        <f t="shared" si="0"/>
        <v>355.10000000000008</v>
      </c>
      <c r="M41" s="263">
        <f t="shared" si="0"/>
        <v>327.60000000000002</v>
      </c>
      <c r="N41" s="263">
        <f t="shared" si="0"/>
        <v>319.70000000000005</v>
      </c>
    </row>
    <row r="42" spans="2:15">
      <c r="B42" s="265" t="s">
        <v>16</v>
      </c>
      <c r="C42" s="263">
        <f>AVERAGE(C10:C40)</f>
        <v>13.333333333333334</v>
      </c>
      <c r="D42" s="266">
        <f t="shared" ref="D42:N42" si="1">AVERAGE(D10:D40)</f>
        <v>16.741666666666664</v>
      </c>
      <c r="E42" s="266">
        <f t="shared" si="1"/>
        <v>9.293333333333333</v>
      </c>
      <c r="F42" s="266">
        <f t="shared" si="1"/>
        <v>9.6374999999999993</v>
      </c>
      <c r="G42" s="266">
        <f t="shared" si="1"/>
        <v>10.941666666666665</v>
      </c>
      <c r="H42" s="266">
        <f t="shared" si="1"/>
        <v>13.918181818181818</v>
      </c>
      <c r="I42" s="266">
        <f t="shared" si="1"/>
        <v>11.385714285714286</v>
      </c>
      <c r="J42" s="266">
        <f t="shared" si="1"/>
        <v>13.899999999999999</v>
      </c>
      <c r="K42" s="266">
        <f t="shared" si="1"/>
        <v>18.794444444444441</v>
      </c>
      <c r="L42" s="266">
        <f t="shared" si="1"/>
        <v>18.68947368421053</v>
      </c>
      <c r="M42" s="266">
        <f t="shared" si="1"/>
        <v>15.600000000000001</v>
      </c>
      <c r="N42" s="266">
        <f t="shared" si="1"/>
        <v>18.805882352941179</v>
      </c>
    </row>
    <row r="43" spans="2:15">
      <c r="B43" s="265" t="s">
        <v>14</v>
      </c>
      <c r="C43" s="263">
        <f>MAX(C10:C40)</f>
        <v>36.700000000000003</v>
      </c>
      <c r="D43" s="263">
        <f t="shared" ref="D43:N43" si="2">MAX(D10:D40)</f>
        <v>85.3</v>
      </c>
      <c r="E43" s="263">
        <f t="shared" si="2"/>
        <v>35.5</v>
      </c>
      <c r="F43" s="263">
        <f t="shared" si="2"/>
        <v>38.200000000000003</v>
      </c>
      <c r="G43" s="263">
        <f t="shared" si="2"/>
        <v>45.8</v>
      </c>
      <c r="H43" s="263">
        <f t="shared" si="2"/>
        <v>65.5</v>
      </c>
      <c r="I43" s="263">
        <f t="shared" si="2"/>
        <v>28.7</v>
      </c>
      <c r="J43" s="263">
        <f t="shared" si="2"/>
        <v>45.6</v>
      </c>
      <c r="K43" s="263">
        <f t="shared" si="2"/>
        <v>66.8</v>
      </c>
      <c r="L43" s="263">
        <f t="shared" si="2"/>
        <v>56.7</v>
      </c>
      <c r="M43" s="263">
        <f t="shared" si="2"/>
        <v>46.8</v>
      </c>
      <c r="N43" s="263">
        <f t="shared" si="2"/>
        <v>48.6</v>
      </c>
      <c r="O43" s="262">
        <f>MAX(C43:N43)</f>
        <v>85.3</v>
      </c>
    </row>
    <row r="44" spans="2:15">
      <c r="B44" s="265" t="s">
        <v>15</v>
      </c>
      <c r="C44" s="263">
        <f>MIN(C10:C40)</f>
        <v>4</v>
      </c>
      <c r="D44" s="263">
        <f t="shared" ref="D44:N44" si="3">MIN(D10:D40)</f>
        <v>2.4</v>
      </c>
      <c r="E44" s="263">
        <f t="shared" si="3"/>
        <v>2.2000000000000002</v>
      </c>
      <c r="F44" s="263">
        <f t="shared" si="3"/>
        <v>2.4</v>
      </c>
      <c r="G44" s="263">
        <f t="shared" si="3"/>
        <v>2.6</v>
      </c>
      <c r="H44" s="263">
        <f t="shared" si="3"/>
        <v>2.4</v>
      </c>
      <c r="I44" s="263">
        <f t="shared" si="3"/>
        <v>2.8</v>
      </c>
      <c r="J44" s="263">
        <f t="shared" si="3"/>
        <v>2.7</v>
      </c>
      <c r="K44" s="263">
        <f t="shared" si="3"/>
        <v>2.6</v>
      </c>
      <c r="L44" s="263">
        <f t="shared" si="3"/>
        <v>2.6</v>
      </c>
      <c r="M44" s="263">
        <f t="shared" si="3"/>
        <v>2.6</v>
      </c>
      <c r="N44" s="263">
        <f t="shared" si="3"/>
        <v>2.4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4:O39"/>
  <sheetViews>
    <sheetView zoomScale="55" zoomScaleNormal="55" zoomScalePageLayoutView="69" workbookViewId="0">
      <selection activeCell="R17" sqref="R17"/>
    </sheetView>
  </sheetViews>
  <sheetFormatPr defaultColWidth="8.81640625" defaultRowHeight="14.5"/>
  <cols>
    <col min="2" max="2" width="12.26953125" customWidth="1"/>
  </cols>
  <sheetData>
    <row r="4" spans="2:14" ht="15.5">
      <c r="B4" s="272" t="s">
        <v>0</v>
      </c>
      <c r="C4" s="272" t="s">
        <v>1</v>
      </c>
      <c r="D4" s="272" t="s">
        <v>2</v>
      </c>
      <c r="E4" s="272" t="s">
        <v>3</v>
      </c>
      <c r="F4" s="272" t="s">
        <v>4</v>
      </c>
      <c r="G4" s="272" t="s">
        <v>5</v>
      </c>
      <c r="H4" s="272" t="s">
        <v>6</v>
      </c>
      <c r="I4" s="272" t="s">
        <v>7</v>
      </c>
      <c r="J4" s="272" t="s">
        <v>8</v>
      </c>
      <c r="K4" s="272" t="s">
        <v>9</v>
      </c>
      <c r="L4" s="272" t="s">
        <v>10</v>
      </c>
      <c r="M4" s="272" t="s">
        <v>11</v>
      </c>
      <c r="N4" s="272" t="s">
        <v>12</v>
      </c>
    </row>
    <row r="5" spans="2:14" ht="15.5">
      <c r="B5" s="272">
        <v>1</v>
      </c>
      <c r="C5" s="4"/>
      <c r="D5" s="4">
        <f>'[1]Tahun 10'!C9</f>
        <v>31.5</v>
      </c>
      <c r="E5" s="4"/>
      <c r="F5" s="4">
        <f>'[1]Tahun 10'!E9</f>
        <v>4.4000000000000004</v>
      </c>
      <c r="G5" s="4"/>
      <c r="H5" s="4">
        <f>'[1]Tahun 10'!G9</f>
        <v>13.9</v>
      </c>
      <c r="I5" s="4">
        <f>'[1]Tahun 10'!H9</f>
        <v>2.2000000000000002</v>
      </c>
      <c r="J5" s="4"/>
      <c r="K5" s="4">
        <f>'[1]Tahun 10'!J9</f>
        <v>6.4</v>
      </c>
      <c r="L5" s="4">
        <f>'[1]Tahun 10'!K9</f>
        <v>1.3</v>
      </c>
      <c r="M5" s="4"/>
      <c r="N5" s="4">
        <f>'[1]Tahun 10'!M9</f>
        <v>27.8</v>
      </c>
    </row>
    <row r="6" spans="2:14" ht="15.5">
      <c r="B6" s="272">
        <v>2</v>
      </c>
      <c r="C6" s="4">
        <f>'[1]Tahun 10'!B10</f>
        <v>3.7</v>
      </c>
      <c r="D6" s="4"/>
      <c r="E6" s="4"/>
      <c r="F6" s="4">
        <f>'[1]Tahun 10'!E10</f>
        <v>83.6</v>
      </c>
      <c r="G6" s="4"/>
      <c r="H6" s="4">
        <f>'[1]Tahun 10'!G10</f>
        <v>31.5</v>
      </c>
      <c r="I6" s="4"/>
      <c r="J6" s="4">
        <f>'[1]Tahun 10'!I10</f>
        <v>0.5</v>
      </c>
      <c r="K6" s="4">
        <f>'[1]Tahun 10'!J10</f>
        <v>31.2</v>
      </c>
      <c r="L6" s="4">
        <f>'[1]Tahun 10'!K10</f>
        <v>3.4</v>
      </c>
      <c r="M6" s="4">
        <f>'[1]Tahun 10'!L10</f>
        <v>3.1</v>
      </c>
      <c r="N6" s="4"/>
    </row>
    <row r="7" spans="2:14" ht="15.5">
      <c r="B7" s="272">
        <v>3</v>
      </c>
      <c r="C7" s="4">
        <f>'[1]Tahun 10'!B11</f>
        <v>1.8</v>
      </c>
      <c r="D7" s="4"/>
      <c r="E7" s="4"/>
      <c r="F7" s="4"/>
      <c r="G7" s="4">
        <f>'[1]Tahun 10'!F11</f>
        <v>31.7</v>
      </c>
      <c r="H7" s="4">
        <f>'[1]Tahun 10'!G11</f>
        <v>1.2</v>
      </c>
      <c r="I7" s="4"/>
      <c r="J7" s="4">
        <f>'[1]Tahun 10'!I11</f>
        <v>10.5</v>
      </c>
      <c r="K7" s="4">
        <f>'[1]Tahun 10'!J11</f>
        <v>3.7</v>
      </c>
      <c r="L7" s="4">
        <f>'[1]Tahun 10'!K11</f>
        <v>6.6</v>
      </c>
      <c r="M7" s="4">
        <f>'[1]Tahun 10'!L11</f>
        <v>2.6</v>
      </c>
      <c r="N7" s="4"/>
    </row>
    <row r="8" spans="2:14" ht="15.5">
      <c r="B8" s="272">
        <v>4</v>
      </c>
      <c r="C8" s="4">
        <f>'[1]Tahun 10'!B12</f>
        <v>2</v>
      </c>
      <c r="D8" s="4"/>
      <c r="E8" s="4">
        <f>'[1]Tahun 10'!D12</f>
        <v>3.9</v>
      </c>
      <c r="F8" s="4"/>
      <c r="G8" s="4">
        <f>'[1]Tahun 10'!F12</f>
        <v>34.4</v>
      </c>
      <c r="H8" s="4">
        <f>'[1]Tahun 10'!G12</f>
        <v>6.3</v>
      </c>
      <c r="I8" s="4"/>
      <c r="J8" s="4"/>
      <c r="K8" s="4">
        <f>'[1]Tahun 10'!J12</f>
        <v>40.799999999999997</v>
      </c>
      <c r="L8" s="4">
        <f>'[1]Tahun 10'!K12</f>
        <v>8.6</v>
      </c>
      <c r="M8" s="4"/>
      <c r="N8" s="4">
        <f>'[1]Tahun 10'!M12</f>
        <v>9.5</v>
      </c>
    </row>
    <row r="9" spans="2:14" ht="15.5">
      <c r="B9" s="272">
        <v>5</v>
      </c>
      <c r="C9" s="4">
        <f>'[1]Tahun 10'!B13</f>
        <v>25.7</v>
      </c>
      <c r="D9" s="4">
        <f>'[1]Tahun 10'!C13</f>
        <v>23.2</v>
      </c>
      <c r="E9" s="4"/>
      <c r="F9" s="4"/>
      <c r="G9" s="4">
        <f>'[1]Tahun 10'!F13</f>
        <v>13.3</v>
      </c>
      <c r="H9" s="4">
        <f>'[1]Tahun 10'!G13</f>
        <v>10</v>
      </c>
      <c r="I9" s="4"/>
      <c r="J9" s="4">
        <f>'[1]Tahun 10'!I13</f>
        <v>5.8</v>
      </c>
      <c r="K9" s="4">
        <f>'[1]Tahun 10'!J13</f>
        <v>5.2</v>
      </c>
      <c r="L9" s="4">
        <f>'[1]Tahun 10'!K13</f>
        <v>41.2</v>
      </c>
      <c r="M9" s="4"/>
      <c r="N9" s="4">
        <f>'[1]Tahun 10'!M13</f>
        <v>19.2</v>
      </c>
    </row>
    <row r="10" spans="2:14" ht="15.5">
      <c r="B10" s="272">
        <v>6</v>
      </c>
      <c r="C10" s="4"/>
      <c r="D10" s="4">
        <f>'[1]Tahun 10'!C14</f>
        <v>3.5</v>
      </c>
      <c r="E10" s="4">
        <f>'[1]Tahun 10'!D14</f>
        <v>10.5</v>
      </c>
      <c r="F10" s="4"/>
      <c r="G10" s="4"/>
      <c r="H10" s="4">
        <f>'[1]Tahun 10'!G14</f>
        <v>4.4000000000000004</v>
      </c>
      <c r="I10" s="4"/>
      <c r="J10" s="4">
        <f>'[1]Tahun 10'!I14</f>
        <v>1.7</v>
      </c>
      <c r="K10" s="4"/>
      <c r="L10" s="4">
        <f>'[1]Tahun 10'!K14</f>
        <v>69.3</v>
      </c>
      <c r="M10" s="4"/>
      <c r="N10" s="4"/>
    </row>
    <row r="11" spans="2:14" ht="15.5">
      <c r="B11" s="272">
        <v>7</v>
      </c>
      <c r="C11" s="4"/>
      <c r="D11" s="4">
        <f>'[1]Tahun 10'!C15</f>
        <v>19.5</v>
      </c>
      <c r="E11" s="4">
        <f>'[1]Tahun 10'!D15</f>
        <v>14.8</v>
      </c>
      <c r="F11" s="4">
        <f>'[1]Tahun 10'!E15</f>
        <v>22.8</v>
      </c>
      <c r="G11" s="4">
        <f>'[1]Tahun 10'!F15</f>
        <v>22.7</v>
      </c>
      <c r="H11" s="4">
        <f>'[1]Tahun 10'!G15</f>
        <v>14.2</v>
      </c>
      <c r="I11" s="4">
        <f>'[1]Tahun 10'!H15</f>
        <v>28.8</v>
      </c>
      <c r="J11" s="4"/>
      <c r="K11" s="4">
        <f>'[1]Tahun 10'!J15</f>
        <v>1.7</v>
      </c>
      <c r="L11" s="4"/>
      <c r="M11" s="4"/>
      <c r="N11" s="4"/>
    </row>
    <row r="12" spans="2:14" ht="15.5">
      <c r="B12" s="272">
        <v>8</v>
      </c>
      <c r="C12" s="4">
        <f>'[1]Tahun 10'!B16</f>
        <v>10.5</v>
      </c>
      <c r="D12" s="4">
        <f>'[1]Tahun 10'!C16</f>
        <v>11.5</v>
      </c>
      <c r="E12" s="4">
        <f>'[1]Tahun 10'!D16</f>
        <v>29.5</v>
      </c>
      <c r="F12" s="4"/>
      <c r="G12" s="4"/>
      <c r="H12" s="4"/>
      <c r="I12" s="4">
        <f>'[1]Tahun 10'!H16</f>
        <v>3.4</v>
      </c>
      <c r="J12" s="4">
        <f>'[1]Tahun 10'!I16</f>
        <v>30.7</v>
      </c>
      <c r="K12" s="4"/>
      <c r="L12" s="4"/>
      <c r="M12" s="4">
        <f>'[1]Tahun 10'!L16</f>
        <v>1.4</v>
      </c>
      <c r="N12" s="4">
        <f>'[1]Tahun 10'!M16</f>
        <v>11.7</v>
      </c>
    </row>
    <row r="13" spans="2:14" ht="15.5">
      <c r="B13" s="272">
        <v>9</v>
      </c>
      <c r="C13" s="4">
        <f>'[1]Tahun 10'!B17</f>
        <v>3.8</v>
      </c>
      <c r="D13" s="4"/>
      <c r="E13" s="4">
        <f>'[1]Tahun 10'!D17</f>
        <v>21.7</v>
      </c>
      <c r="F13" s="4"/>
      <c r="G13" s="4">
        <f>'[1]Tahun 10'!F17</f>
        <v>1.3</v>
      </c>
      <c r="H13" s="4"/>
      <c r="I13" s="4"/>
      <c r="J13" s="4"/>
      <c r="K13" s="4">
        <f>'[1]Tahun 10'!J17</f>
        <v>12.7</v>
      </c>
      <c r="L13" s="4">
        <f>'[1]Tahun 10'!K17</f>
        <v>4.3</v>
      </c>
      <c r="M13" s="4">
        <f>'[1]Tahun 10'!L17</f>
        <v>12.7</v>
      </c>
      <c r="N13" s="4">
        <f>'[1]Tahun 10'!M17</f>
        <v>7.5</v>
      </c>
    </row>
    <row r="14" spans="2:14" ht="15.5">
      <c r="B14" s="272">
        <v>10</v>
      </c>
      <c r="C14" s="4">
        <f>'[1]Tahun 10'!B18</f>
        <v>26.5</v>
      </c>
      <c r="D14" s="4"/>
      <c r="E14" s="4">
        <f>'[1]Tahun 10'!D18</f>
        <v>10</v>
      </c>
      <c r="F14" s="4"/>
      <c r="G14" s="4">
        <f>'[1]Tahun 10'!F18</f>
        <v>2.2999999999999998</v>
      </c>
      <c r="H14" s="4"/>
      <c r="I14" s="4">
        <f>'[1]Tahun 10'!H18</f>
        <v>21.1</v>
      </c>
      <c r="J14" s="4"/>
      <c r="K14" s="4"/>
      <c r="L14" s="4">
        <f>'[1]Tahun 10'!K18</f>
        <v>6.8</v>
      </c>
      <c r="M14" s="4">
        <f>'[1]Tahun 10'!L18</f>
        <v>21.2</v>
      </c>
      <c r="N14" s="4">
        <f>'[1]Tahun 10'!M18</f>
        <v>8.1999999999999993</v>
      </c>
    </row>
    <row r="15" spans="2:14" ht="15.5">
      <c r="B15" s="272">
        <v>11</v>
      </c>
      <c r="C15" s="4">
        <f>'[1]Tahun 10'!B19</f>
        <v>2.8</v>
      </c>
      <c r="D15" s="4"/>
      <c r="E15" s="4"/>
      <c r="F15" s="4">
        <f>'[1]Tahun 10'!E19</f>
        <v>13.4</v>
      </c>
      <c r="G15" s="4">
        <f>'[1]Tahun 10'!F19</f>
        <v>24.7</v>
      </c>
      <c r="H15" s="4"/>
      <c r="I15" s="4">
        <f>'[1]Tahun 10'!H19</f>
        <v>1.8</v>
      </c>
      <c r="J15" s="4"/>
      <c r="K15" s="4">
        <f>'[1]Tahun 10'!J19</f>
        <v>3.8</v>
      </c>
      <c r="L15" s="4"/>
      <c r="M15" s="4"/>
      <c r="N15" s="4">
        <f>'[1]Tahun 10'!M19</f>
        <v>1.1000000000000001</v>
      </c>
    </row>
    <row r="16" spans="2:14" ht="15.5">
      <c r="B16" s="272">
        <v>12</v>
      </c>
      <c r="C16" s="4">
        <f>'[1]Tahun 10'!B20</f>
        <v>12.2</v>
      </c>
      <c r="D16" s="4">
        <f>'[1]Tahun 10'!C20</f>
        <v>32.700000000000003</v>
      </c>
      <c r="E16" s="4">
        <f>'[1]Tahun 10'!D20</f>
        <v>12.7</v>
      </c>
      <c r="F16" s="4">
        <f>'[1]Tahun 10'!E20</f>
        <v>5.4</v>
      </c>
      <c r="G16" s="4">
        <f>'[1]Tahun 10'!F20</f>
        <v>19.7</v>
      </c>
      <c r="H16" s="4"/>
      <c r="I16" s="4">
        <f>'[1]Tahun 10'!H20</f>
        <v>98.2</v>
      </c>
      <c r="J16" s="4"/>
      <c r="K16" s="4"/>
      <c r="L16" s="4"/>
      <c r="M16" s="4"/>
      <c r="N16" s="4"/>
    </row>
    <row r="17" spans="2:14" ht="15.5">
      <c r="B17" s="272">
        <v>13</v>
      </c>
      <c r="C17" s="4">
        <f>'[1]Tahun 10'!B21</f>
        <v>12.3</v>
      </c>
      <c r="D17" s="4">
        <f>'[1]Tahun 10'!C21</f>
        <v>9</v>
      </c>
      <c r="E17" s="4">
        <f>'[1]Tahun 10'!D21</f>
        <v>21.7</v>
      </c>
      <c r="F17" s="4">
        <f>'[1]Tahun 10'!E21</f>
        <v>7.8</v>
      </c>
      <c r="G17" s="4">
        <f>'[1]Tahun 10'!F21</f>
        <v>12.9</v>
      </c>
      <c r="H17" s="4">
        <f>'[1]Tahun 10'!G21</f>
        <v>21.8</v>
      </c>
      <c r="I17" s="4">
        <f>'[1]Tahun 10'!H21</f>
        <v>3</v>
      </c>
      <c r="J17" s="4">
        <f>'[1]Tahun 10'!I21</f>
        <v>60</v>
      </c>
      <c r="K17" s="4"/>
      <c r="L17" s="4">
        <f>'[1]Tahun 10'!K21</f>
        <v>7.8</v>
      </c>
      <c r="M17" s="4">
        <f>'[1]Tahun 10'!L21</f>
        <v>22.9</v>
      </c>
      <c r="N17" s="4"/>
    </row>
    <row r="18" spans="2:14" ht="15.5">
      <c r="B18" s="272">
        <v>14</v>
      </c>
      <c r="C18" s="4"/>
      <c r="D18" s="4">
        <f>'[1]Tahun 10'!C22</f>
        <v>32.6</v>
      </c>
      <c r="E18" s="4">
        <f>'[1]Tahun 10'!D22</f>
        <v>25.9</v>
      </c>
      <c r="F18" s="4"/>
      <c r="G18" s="4">
        <f>'[1]Tahun 10'!F22</f>
        <v>15.4</v>
      </c>
      <c r="H18" s="4"/>
      <c r="I18" s="4">
        <f>'[1]Tahun 10'!H22</f>
        <v>18.5</v>
      </c>
      <c r="J18" s="4">
        <f>'[1]Tahun 10'!I22</f>
        <v>25</v>
      </c>
      <c r="K18" s="4">
        <f>'[1]Tahun 10'!J22</f>
        <v>13.6</v>
      </c>
      <c r="L18" s="4"/>
      <c r="M18" s="4">
        <f>'[1]Tahun 10'!L22</f>
        <v>33.299999999999997</v>
      </c>
      <c r="N18" s="4">
        <f>'[1]Tahun 10'!M22</f>
        <v>14.5</v>
      </c>
    </row>
    <row r="19" spans="2:14" ht="15.5">
      <c r="B19" s="272">
        <v>15</v>
      </c>
      <c r="C19" s="4"/>
      <c r="D19" s="4">
        <f>'[1]Tahun 10'!C23</f>
        <v>39.5</v>
      </c>
      <c r="E19" s="4"/>
      <c r="F19" s="4">
        <f>'[1]Tahun 10'!E23</f>
        <v>48.2</v>
      </c>
      <c r="G19" s="4">
        <f>'[1]Tahun 10'!F23</f>
        <v>1.9</v>
      </c>
      <c r="H19" s="4"/>
      <c r="I19" s="4"/>
      <c r="J19" s="4"/>
      <c r="K19" s="4"/>
      <c r="L19" s="4">
        <f>'[1]Tahun 10'!K23</f>
        <v>1.7</v>
      </c>
      <c r="M19" s="4"/>
      <c r="N19" s="4">
        <f>'[1]Tahun 10'!M23</f>
        <v>6.6</v>
      </c>
    </row>
    <row r="20" spans="2:14" ht="15.5">
      <c r="B20" s="272">
        <v>16</v>
      </c>
      <c r="C20" s="4">
        <f>'[1]Tahun 10'!B24</f>
        <v>16.600000000000001</v>
      </c>
      <c r="D20" s="4">
        <f>'[1]Tahun 10'!C24</f>
        <v>14.4</v>
      </c>
      <c r="E20" s="4">
        <f>'[1]Tahun 10'!D24</f>
        <v>45.5</v>
      </c>
      <c r="F20" s="4"/>
      <c r="G20" s="4"/>
      <c r="H20" s="4"/>
      <c r="I20" s="4"/>
      <c r="J20" s="4">
        <f>'[1]Tahun 10'!I24</f>
        <v>1.8</v>
      </c>
      <c r="K20" s="4"/>
      <c r="L20" s="4"/>
      <c r="M20" s="4">
        <f>'[1]Tahun 10'!L24</f>
        <v>13.4</v>
      </c>
      <c r="N20" s="4"/>
    </row>
    <row r="21" spans="2:14" ht="15.5">
      <c r="B21" s="272">
        <v>17</v>
      </c>
      <c r="C21" s="4"/>
      <c r="D21" s="4">
        <f>'[1]Tahun 10'!C25</f>
        <v>26.9</v>
      </c>
      <c r="E21" s="4"/>
      <c r="F21" s="4"/>
      <c r="G21" s="4"/>
      <c r="H21" s="4">
        <f>'[1]Tahun 10'!G25</f>
        <v>19.100000000000001</v>
      </c>
      <c r="I21" s="4"/>
      <c r="J21" s="4">
        <f>'[1]Tahun 10'!I25</f>
        <v>10.199999999999999</v>
      </c>
      <c r="K21" s="4">
        <f>'[1]Tahun 10'!J25</f>
        <v>2.2000000000000002</v>
      </c>
      <c r="L21" s="4">
        <f>'[1]Tahun 10'!K25</f>
        <v>2.6</v>
      </c>
      <c r="M21" s="4">
        <f>'[1]Tahun 10'!L25</f>
        <v>9.1</v>
      </c>
      <c r="N21" s="4"/>
    </row>
    <row r="22" spans="2:14" ht="15.5">
      <c r="B22" s="272">
        <v>18</v>
      </c>
      <c r="C22" s="4">
        <f>'[1]Tahun 10'!B26</f>
        <v>4.4000000000000004</v>
      </c>
      <c r="D22" s="4">
        <f>'[1]Tahun 10'!C26</f>
        <v>30.1</v>
      </c>
      <c r="E22" s="4">
        <f>'[1]Tahun 10'!D26</f>
        <v>18.8</v>
      </c>
      <c r="F22" s="4">
        <f>'[1]Tahun 10'!E26</f>
        <v>8.6</v>
      </c>
      <c r="G22" s="4"/>
      <c r="H22" s="4">
        <f>'[1]Tahun 10'!G26</f>
        <v>21.9</v>
      </c>
      <c r="I22" s="4">
        <f>'[1]Tahun 10'!H26</f>
        <v>27.5</v>
      </c>
      <c r="J22" s="4">
        <f>'[1]Tahun 10'!I26</f>
        <v>14.8</v>
      </c>
      <c r="K22" s="4">
        <f>'[1]Tahun 10'!J26</f>
        <v>20.7</v>
      </c>
      <c r="L22" s="4"/>
      <c r="M22" s="4"/>
      <c r="N22" s="4">
        <f>'[1]Tahun 10'!M26</f>
        <v>10</v>
      </c>
    </row>
    <row r="23" spans="2:14" ht="15.5">
      <c r="B23" s="272">
        <v>19</v>
      </c>
      <c r="C23" s="4">
        <f>'[1]Tahun 10'!B27</f>
        <v>3.4</v>
      </c>
      <c r="D23" s="4">
        <f>'[1]Tahun 10'!C27</f>
        <v>13.7</v>
      </c>
      <c r="E23" s="4">
        <f>'[1]Tahun 10'!D27</f>
        <v>10.5</v>
      </c>
      <c r="F23" s="4"/>
      <c r="G23" s="4">
        <f>'[1]Tahun 10'!F27</f>
        <v>13.7</v>
      </c>
      <c r="H23" s="4">
        <f>'[1]Tahun 10'!G27</f>
        <v>7.9</v>
      </c>
      <c r="I23" s="4"/>
      <c r="J23" s="4"/>
      <c r="K23" s="4"/>
      <c r="L23" s="4">
        <f>'[1]Tahun 10'!K27</f>
        <v>2.8</v>
      </c>
      <c r="M23" s="4"/>
      <c r="N23" s="4"/>
    </row>
    <row r="24" spans="2:14" ht="15.5">
      <c r="B24" s="272">
        <v>20</v>
      </c>
      <c r="C24" s="4"/>
      <c r="D24" s="4"/>
      <c r="E24" s="4"/>
      <c r="F24" s="4"/>
      <c r="G24" s="4">
        <f>'[1]Tahun 10'!F28</f>
        <v>0.5</v>
      </c>
      <c r="H24" s="4">
        <f>'[1]Tahun 10'!G28</f>
        <v>1.1000000000000001</v>
      </c>
      <c r="I24" s="4"/>
      <c r="J24" s="4"/>
      <c r="K24" s="4">
        <f>'[1]Tahun 10'!J28</f>
        <v>19.8</v>
      </c>
      <c r="L24" s="4">
        <f>'[1]Tahun 10'!K28</f>
        <v>30.2</v>
      </c>
      <c r="M24" s="4">
        <f>'[1]Tahun 10'!L28</f>
        <v>12.7</v>
      </c>
      <c r="N24" s="4"/>
    </row>
    <row r="25" spans="2:14" ht="15.5">
      <c r="B25" s="272">
        <v>21</v>
      </c>
      <c r="C25" s="4"/>
      <c r="D25" s="4">
        <f>'[1]Tahun 10'!C29</f>
        <v>33.700000000000003</v>
      </c>
      <c r="E25" s="4">
        <f>'[1]Tahun 10'!D29</f>
        <v>1</v>
      </c>
      <c r="F25" s="4"/>
      <c r="G25" s="4"/>
      <c r="H25" s="4">
        <f>'[1]Tahun 10'!G29</f>
        <v>3.8</v>
      </c>
      <c r="I25" s="4">
        <f>'[1]Tahun 10'!H29</f>
        <v>27.5</v>
      </c>
      <c r="J25" s="4"/>
      <c r="K25" s="4">
        <f>'[1]Tahun 10'!J29</f>
        <v>18.2</v>
      </c>
      <c r="L25" s="4"/>
      <c r="M25" s="4"/>
      <c r="N25" s="4">
        <f>'[1]Tahun 10'!M29</f>
        <v>12.7</v>
      </c>
    </row>
    <row r="26" spans="2:14" ht="15.5">
      <c r="B26" s="272">
        <v>22</v>
      </c>
      <c r="C26" s="4">
        <f>'[1]Tahun 10'!B30</f>
        <v>2.7</v>
      </c>
      <c r="D26" s="4"/>
      <c r="E26" s="4"/>
      <c r="F26" s="4">
        <f>'[1]Tahun 10'!E30</f>
        <v>9.1999999999999993</v>
      </c>
      <c r="G26" s="4">
        <f>'[1]Tahun 10'!F30</f>
        <v>8.6999999999999993</v>
      </c>
      <c r="H26" s="4">
        <f>'[1]Tahun 10'!G30</f>
        <v>3.8</v>
      </c>
      <c r="I26" s="4"/>
      <c r="J26" s="4">
        <f>'[1]Tahun 10'!I30</f>
        <v>17.2</v>
      </c>
      <c r="K26" s="4">
        <f>'[1]Tahun 10'!J30</f>
        <v>6.7</v>
      </c>
      <c r="L26" s="4"/>
      <c r="M26" s="4"/>
      <c r="N26" s="4"/>
    </row>
    <row r="27" spans="2:14" ht="15.5">
      <c r="B27" s="272">
        <v>23</v>
      </c>
      <c r="C27" s="4"/>
      <c r="D27" s="4"/>
      <c r="E27" s="4"/>
      <c r="F27" s="4"/>
      <c r="G27" s="4"/>
      <c r="H27" s="4"/>
      <c r="I27" s="4"/>
      <c r="J27" s="4"/>
      <c r="K27" s="4">
        <f>'[1]Tahun 10'!J31</f>
        <v>5.6</v>
      </c>
      <c r="L27" s="4">
        <f>'[1]Tahun 10'!K31</f>
        <v>18.899999999999999</v>
      </c>
      <c r="M27" s="4">
        <f>'[1]Tahun 10'!L31</f>
        <v>33.799999999999997</v>
      </c>
      <c r="N27" s="4"/>
    </row>
    <row r="28" spans="2:14" ht="15.5">
      <c r="B28" s="272">
        <v>24</v>
      </c>
      <c r="C28" s="4"/>
      <c r="D28" s="4">
        <f>'[1]Tahun 10'!C32</f>
        <v>8.6999999999999993</v>
      </c>
      <c r="E28" s="4">
        <f>'[1]Tahun 10'!D32</f>
        <v>43.8</v>
      </c>
      <c r="F28" s="4"/>
      <c r="G28" s="4"/>
      <c r="H28" s="4"/>
      <c r="I28" s="4">
        <f>'[1]Tahun 10'!H32</f>
        <v>6.5</v>
      </c>
      <c r="J28" s="4"/>
      <c r="K28" s="4">
        <f>'[1]Tahun 10'!J32</f>
        <v>73.3</v>
      </c>
      <c r="L28" s="4">
        <f>'[1]Tahun 10'!K32</f>
        <v>15.2</v>
      </c>
      <c r="M28" s="4">
        <f>'[1]Tahun 10'!L32</f>
        <v>10.4</v>
      </c>
      <c r="N28" s="4"/>
    </row>
    <row r="29" spans="2:14" ht="15.5">
      <c r="B29" s="272">
        <v>25</v>
      </c>
      <c r="C29" s="4"/>
      <c r="D29" s="4"/>
      <c r="E29" s="4">
        <f>'[1]Tahun 10'!D33</f>
        <v>3.1</v>
      </c>
      <c r="F29" s="4"/>
      <c r="G29" s="4"/>
      <c r="H29" s="4">
        <f>'[1]Tahun 10'!G33</f>
        <v>7.6</v>
      </c>
      <c r="I29" s="4">
        <f>'[1]Tahun 10'!H33</f>
        <v>65.099999999999994</v>
      </c>
      <c r="J29" s="4">
        <f>'[1]Tahun 10'!I33</f>
        <v>9.4</v>
      </c>
      <c r="K29" s="4">
        <f>'[1]Tahun 10'!J33</f>
        <v>21.6</v>
      </c>
      <c r="L29" s="4">
        <f>'[1]Tahun 10'!K33</f>
        <v>21.6</v>
      </c>
      <c r="M29" s="4">
        <f>'[1]Tahun 10'!L33</f>
        <v>3.1</v>
      </c>
      <c r="N29" s="4">
        <f>'[1]Tahun 10'!M33</f>
        <v>3</v>
      </c>
    </row>
    <row r="30" spans="2:14" ht="15.5">
      <c r="B30" s="272">
        <v>26</v>
      </c>
      <c r="C30" s="4"/>
      <c r="D30" s="4">
        <f>'[1]Tahun 10'!C34</f>
        <v>23.3</v>
      </c>
      <c r="E30" s="4">
        <f>'[1]Tahun 10'!D34</f>
        <v>41.4</v>
      </c>
      <c r="F30" s="4">
        <f>'[1]Tahun 10'!E34</f>
        <v>5.8</v>
      </c>
      <c r="G30" s="4">
        <f>'[1]Tahun 10'!F34</f>
        <v>6.6</v>
      </c>
      <c r="H30" s="4"/>
      <c r="I30" s="4">
        <f>'[1]Tahun 10'!H34</f>
        <v>4.5</v>
      </c>
      <c r="J30" s="4">
        <f>'[1]Tahun 10'!I34</f>
        <v>10.1</v>
      </c>
      <c r="K30" s="4">
        <f>'[1]Tahun 10'!J34</f>
        <v>85.8</v>
      </c>
      <c r="L30" s="4">
        <f>'[1]Tahun 10'!K34</f>
        <v>27.2</v>
      </c>
      <c r="M30" s="4"/>
      <c r="N30" s="4">
        <f>'[1]Tahun 10'!M34</f>
        <v>6.8</v>
      </c>
    </row>
    <row r="31" spans="2:14" ht="15.5">
      <c r="B31" s="272">
        <v>27</v>
      </c>
      <c r="C31" s="4">
        <f>'[1]Tahun 10'!B35</f>
        <v>8.8000000000000007</v>
      </c>
      <c r="D31" s="4">
        <f>'[1]Tahun 10'!C35</f>
        <v>1.9</v>
      </c>
      <c r="E31" s="4">
        <f>'[1]Tahun 10'!D35</f>
        <v>20.399999999999999</v>
      </c>
      <c r="F31" s="4"/>
      <c r="G31" s="4"/>
      <c r="H31" s="4"/>
      <c r="I31" s="4">
        <f>'[1]Tahun 10'!H35</f>
        <v>21.3</v>
      </c>
      <c r="J31" s="4"/>
      <c r="K31" s="4"/>
      <c r="L31" s="4"/>
      <c r="M31" s="4">
        <f>'[1]Tahun 10'!L35</f>
        <v>2.5</v>
      </c>
      <c r="N31" s="4">
        <f>'[1]Tahun 10'!M35</f>
        <v>3.9</v>
      </c>
    </row>
    <row r="32" spans="2:14" ht="15.5">
      <c r="B32" s="272">
        <v>28</v>
      </c>
      <c r="C32" s="4"/>
      <c r="D32" s="4"/>
      <c r="E32" s="4">
        <f>'[1]Tahun 10'!D36</f>
        <v>19.5</v>
      </c>
      <c r="F32" s="4"/>
      <c r="G32" s="4"/>
      <c r="H32" s="4">
        <f>'[1]Tahun 10'!G36</f>
        <v>0.1</v>
      </c>
      <c r="I32" s="4"/>
      <c r="J32" s="4"/>
      <c r="K32" s="4">
        <f>'[1]Tahun 10'!J36</f>
        <v>1.1000000000000001</v>
      </c>
      <c r="L32" s="4">
        <f>'[1]Tahun 10'!K36</f>
        <v>2.8</v>
      </c>
      <c r="M32" s="4">
        <f>'[1]Tahun 10'!L36</f>
        <v>2.6</v>
      </c>
      <c r="N32" s="4">
        <f>'[1]Tahun 10'!M36</f>
        <v>1.3</v>
      </c>
    </row>
    <row r="33" spans="2:15" ht="15.5">
      <c r="B33" s="272">
        <v>29</v>
      </c>
      <c r="C33" s="4">
        <f>'[1]Tahun 10'!B37</f>
        <v>12.7</v>
      </c>
      <c r="D33" s="4"/>
      <c r="E33" s="4">
        <f>'[1]Tahun 10'!D37</f>
        <v>19.899999999999999</v>
      </c>
      <c r="F33" s="4"/>
      <c r="G33" s="4"/>
      <c r="H33" s="4">
        <f>'[1]Tahun 10'!G37</f>
        <v>1.1000000000000001</v>
      </c>
      <c r="I33" s="4"/>
      <c r="J33" s="4"/>
      <c r="K33" s="4">
        <f>'[1]Tahun 10'!J37</f>
        <v>13.2</v>
      </c>
      <c r="L33" s="4">
        <f>'[1]Tahun 10'!K37</f>
        <v>7.7</v>
      </c>
      <c r="M33" s="4">
        <f>'[1]Tahun 10'!L37</f>
        <v>3.5</v>
      </c>
      <c r="N33" s="4">
        <f>'[1]Tahun 10'!M37</f>
        <v>0.5</v>
      </c>
    </row>
    <row r="34" spans="2:15" ht="15.5">
      <c r="B34" s="272">
        <v>30</v>
      </c>
      <c r="C34" s="4"/>
      <c r="D34" s="4"/>
      <c r="E34" s="4"/>
      <c r="F34" s="4"/>
      <c r="G34" s="4"/>
      <c r="H34" s="4"/>
      <c r="I34" s="4">
        <f>'[1]Tahun 10'!H38</f>
        <v>25.3</v>
      </c>
      <c r="J34" s="4"/>
      <c r="K34" s="4">
        <f>'[1]Tahun 10'!J38</f>
        <v>43.2</v>
      </c>
      <c r="L34" s="4"/>
      <c r="M34" s="4">
        <f>'[1]Tahun 10'!L38</f>
        <v>2.7</v>
      </c>
      <c r="N34" s="4"/>
    </row>
    <row r="35" spans="2:15" ht="15.5">
      <c r="B35" s="272">
        <v>31</v>
      </c>
      <c r="C35" s="4"/>
      <c r="D35" s="4"/>
      <c r="E35" s="4"/>
      <c r="F35" s="4"/>
      <c r="G35" s="4">
        <f>'[1]Tahun 10'!F39</f>
        <v>18.5</v>
      </c>
      <c r="H35" s="4"/>
      <c r="I35" s="4"/>
      <c r="J35" s="4"/>
      <c r="K35" s="4"/>
      <c r="L35" s="4"/>
      <c r="M35" s="4"/>
      <c r="N35" s="4"/>
    </row>
    <row r="36" spans="2:15" ht="15.5">
      <c r="B36" s="274" t="s">
        <v>13</v>
      </c>
      <c r="C36" s="273">
        <f>SUM(C5:C35)</f>
        <v>149.9</v>
      </c>
      <c r="D36" s="273">
        <f t="shared" ref="D36:N36" si="0">SUM(D5:D35)</f>
        <v>355.7</v>
      </c>
      <c r="E36" s="273">
        <f t="shared" si="0"/>
        <v>374.59999999999997</v>
      </c>
      <c r="F36" s="273">
        <f t="shared" si="0"/>
        <v>209.20000000000002</v>
      </c>
      <c r="G36" s="273">
        <f t="shared" si="0"/>
        <v>228.29999999999995</v>
      </c>
      <c r="H36" s="273">
        <f t="shared" si="0"/>
        <v>169.70000000000002</v>
      </c>
      <c r="I36" s="273">
        <f t="shared" si="0"/>
        <v>354.70000000000005</v>
      </c>
      <c r="J36" s="273">
        <f t="shared" si="0"/>
        <v>197.7</v>
      </c>
      <c r="K36" s="273">
        <f t="shared" si="0"/>
        <v>430.5</v>
      </c>
      <c r="L36" s="273">
        <f t="shared" si="0"/>
        <v>280</v>
      </c>
      <c r="M36" s="273">
        <f t="shared" si="0"/>
        <v>190.99999999999997</v>
      </c>
      <c r="N36" s="273">
        <f t="shared" si="0"/>
        <v>144.30000000000001</v>
      </c>
    </row>
    <row r="37" spans="2:15" ht="15.5">
      <c r="B37" s="274" t="s">
        <v>16</v>
      </c>
      <c r="C37" s="289">
        <f>AVERAGE(C5:C35)</f>
        <v>9.3687500000000004</v>
      </c>
      <c r="D37" s="289">
        <f t="shared" ref="D37:N37" si="1">AVERAGE(D5:D35)</f>
        <v>20.923529411764704</v>
      </c>
      <c r="E37" s="289">
        <f>AVERAGE(E5:E35)</f>
        <v>19.715789473684207</v>
      </c>
      <c r="F37" s="289">
        <f t="shared" si="1"/>
        <v>20.92</v>
      </c>
      <c r="G37" s="289">
        <f t="shared" si="1"/>
        <v>14.268749999999997</v>
      </c>
      <c r="H37" s="289">
        <f t="shared" si="1"/>
        <v>9.9823529411764724</v>
      </c>
      <c r="I37" s="289">
        <f t="shared" si="1"/>
        <v>23.646666666666668</v>
      </c>
      <c r="J37" s="289">
        <f t="shared" si="1"/>
        <v>15.207692307692307</v>
      </c>
      <c r="K37" s="289">
        <f t="shared" si="1"/>
        <v>20.5</v>
      </c>
      <c r="L37" s="289">
        <f t="shared" si="1"/>
        <v>14.736842105263158</v>
      </c>
      <c r="M37" s="289">
        <f t="shared" si="1"/>
        <v>11.235294117647058</v>
      </c>
      <c r="N37" s="289">
        <f t="shared" si="1"/>
        <v>9.0187500000000007</v>
      </c>
    </row>
    <row r="38" spans="2:15" ht="15.5">
      <c r="B38" s="274" t="s">
        <v>14</v>
      </c>
      <c r="C38" s="273">
        <f>MAX(C5:C35)</f>
        <v>26.5</v>
      </c>
      <c r="D38" s="273">
        <f t="shared" ref="D38:N38" si="2">MAX(D5:D35)</f>
        <v>39.5</v>
      </c>
      <c r="E38" s="273">
        <f t="shared" si="2"/>
        <v>45.5</v>
      </c>
      <c r="F38" s="273">
        <f t="shared" si="2"/>
        <v>83.6</v>
      </c>
      <c r="G38" s="273">
        <f t="shared" si="2"/>
        <v>34.4</v>
      </c>
      <c r="H38" s="273">
        <f t="shared" si="2"/>
        <v>31.5</v>
      </c>
      <c r="I38" s="273">
        <f t="shared" si="2"/>
        <v>98.2</v>
      </c>
      <c r="J38" s="273">
        <f t="shared" si="2"/>
        <v>60</v>
      </c>
      <c r="K38" s="273">
        <f t="shared" si="2"/>
        <v>85.8</v>
      </c>
      <c r="L38" s="273">
        <f t="shared" si="2"/>
        <v>69.3</v>
      </c>
      <c r="M38" s="273">
        <f t="shared" si="2"/>
        <v>33.799999999999997</v>
      </c>
      <c r="N38" s="273">
        <f t="shared" si="2"/>
        <v>27.8</v>
      </c>
      <c r="O38" s="288">
        <f>MAX(C38:N38)</f>
        <v>98.2</v>
      </c>
    </row>
    <row r="39" spans="2:15" ht="15.5">
      <c r="B39" s="274" t="s">
        <v>15</v>
      </c>
      <c r="C39" s="273">
        <f>MIN(C5:C35)</f>
        <v>1.8</v>
      </c>
      <c r="D39" s="273">
        <f t="shared" ref="D39:N39" si="3">MIN(D5:D35)</f>
        <v>1.9</v>
      </c>
      <c r="E39" s="273">
        <f t="shared" si="3"/>
        <v>1</v>
      </c>
      <c r="F39" s="273">
        <f t="shared" si="3"/>
        <v>4.4000000000000004</v>
      </c>
      <c r="G39" s="273">
        <f t="shared" si="3"/>
        <v>0.5</v>
      </c>
      <c r="H39" s="273">
        <f t="shared" si="3"/>
        <v>0.1</v>
      </c>
      <c r="I39" s="273">
        <f t="shared" si="3"/>
        <v>1.8</v>
      </c>
      <c r="J39" s="273">
        <f t="shared" si="3"/>
        <v>0.5</v>
      </c>
      <c r="K39" s="273">
        <f t="shared" si="3"/>
        <v>1.1000000000000001</v>
      </c>
      <c r="L39" s="273">
        <f t="shared" si="3"/>
        <v>1.3</v>
      </c>
      <c r="M39" s="273">
        <f t="shared" si="3"/>
        <v>1.4</v>
      </c>
      <c r="N39" s="273">
        <f t="shared" si="3"/>
        <v>0.5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9"/>
  <sheetViews>
    <sheetView topLeftCell="A7" zoomScale="85" zoomScaleNormal="85" workbookViewId="0">
      <selection activeCell="M18" sqref="M18"/>
    </sheetView>
  </sheetViews>
  <sheetFormatPr defaultColWidth="8.81640625" defaultRowHeight="14.5"/>
  <cols>
    <col min="5" max="5" width="10.81640625" customWidth="1"/>
  </cols>
  <sheetData>
    <row r="2" spans="2:9">
      <c r="B2" s="298" t="s">
        <v>59</v>
      </c>
      <c r="C2" s="298"/>
      <c r="D2" s="298"/>
      <c r="E2" s="298"/>
      <c r="F2" s="298"/>
      <c r="G2" s="298"/>
      <c r="H2" s="298"/>
      <c r="I2" s="298"/>
    </row>
    <row r="4" spans="2:9">
      <c r="B4" s="211" t="s">
        <v>41</v>
      </c>
      <c r="C4" s="211" t="s">
        <v>42</v>
      </c>
      <c r="D4" s="211" t="s">
        <v>43</v>
      </c>
      <c r="E4" s="211" t="s">
        <v>44</v>
      </c>
      <c r="F4" s="211" t="s">
        <v>45</v>
      </c>
      <c r="G4" s="211" t="s">
        <v>46</v>
      </c>
      <c r="H4" s="211" t="s">
        <v>47</v>
      </c>
      <c r="I4" s="211" t="s">
        <v>48</v>
      </c>
    </row>
    <row r="5" spans="2:9">
      <c r="B5" s="212">
        <v>1</v>
      </c>
      <c r="C5" s="6">
        <v>2011</v>
      </c>
      <c r="D5" s="34">
        <f>'2011'!O43</f>
        <v>85.3</v>
      </c>
      <c r="E5" s="7">
        <f>D5-D16</f>
        <v>-25.75</v>
      </c>
      <c r="F5" s="7">
        <f>ABS(E5)</f>
        <v>25.75</v>
      </c>
      <c r="G5" s="7">
        <f>(F5^2/10)</f>
        <v>66.306250000000006</v>
      </c>
      <c r="H5" s="7">
        <f>F5/G16</f>
        <v>1.028764167759681</v>
      </c>
      <c r="I5" s="7">
        <f>ABS(H5)</f>
        <v>1.028764167759681</v>
      </c>
    </row>
    <row r="6" spans="2:9">
      <c r="B6" s="213">
        <v>2</v>
      </c>
      <c r="C6" s="6">
        <v>2012</v>
      </c>
      <c r="D6" s="34">
        <f>'2012'!O40</f>
        <v>95.7</v>
      </c>
      <c r="E6" s="7">
        <f>(D6-D16)</f>
        <v>-15.349999999999994</v>
      </c>
      <c r="F6" s="7">
        <f t="shared" ref="F6:F14" si="0">ABS(E6)</f>
        <v>15.349999999999994</v>
      </c>
      <c r="G6" s="7">
        <f t="shared" ref="G6:G14" si="1">(F6^2/10)</f>
        <v>23.562249999999985</v>
      </c>
      <c r="H6" s="7">
        <f>F6/G16</f>
        <v>0.6132633000043145</v>
      </c>
      <c r="I6" s="7">
        <f t="shared" ref="I6:I14" si="2">ABS(H6)</f>
        <v>0.6132633000043145</v>
      </c>
    </row>
    <row r="7" spans="2:9">
      <c r="B7" s="213">
        <v>3</v>
      </c>
      <c r="C7" s="6">
        <v>2013</v>
      </c>
      <c r="D7" s="34">
        <f>'2013'!O39</f>
        <v>128.4</v>
      </c>
      <c r="E7" s="7">
        <f>D7-D16</f>
        <v>17.350000000000009</v>
      </c>
      <c r="F7" s="7">
        <f t="shared" si="0"/>
        <v>17.350000000000009</v>
      </c>
      <c r="G7" s="7">
        <f t="shared" si="1"/>
        <v>30.102250000000033</v>
      </c>
      <c r="H7" s="7">
        <f>F7/G16</f>
        <v>0.69316731303419321</v>
      </c>
      <c r="I7" s="7">
        <f t="shared" si="2"/>
        <v>0.69316731303419321</v>
      </c>
    </row>
    <row r="8" spans="2:9">
      <c r="B8" s="213">
        <v>4</v>
      </c>
      <c r="C8" s="6">
        <v>2014</v>
      </c>
      <c r="D8" s="106">
        <f>'2014'!O39</f>
        <v>122.4</v>
      </c>
      <c r="E8" s="7">
        <f>D8-D16</f>
        <v>11.350000000000009</v>
      </c>
      <c r="F8" s="7">
        <f t="shared" si="0"/>
        <v>11.350000000000009</v>
      </c>
      <c r="G8" s="7">
        <f t="shared" si="1"/>
        <v>12.882250000000019</v>
      </c>
      <c r="H8" s="7">
        <f>F8/G16</f>
        <v>0.45345527394455881</v>
      </c>
      <c r="I8" s="7">
        <f t="shared" si="2"/>
        <v>0.45345527394455881</v>
      </c>
    </row>
    <row r="9" spans="2:9" ht="15" customHeight="1">
      <c r="B9" s="213">
        <v>5</v>
      </c>
      <c r="C9" s="6">
        <v>2015</v>
      </c>
      <c r="D9" s="34">
        <v>91.6</v>
      </c>
      <c r="E9" s="7">
        <f>D9-D16</f>
        <v>-19.450000000000003</v>
      </c>
      <c r="F9" s="7">
        <f t="shared" si="0"/>
        <v>19.450000000000003</v>
      </c>
      <c r="G9" s="7">
        <f t="shared" si="1"/>
        <v>37.830250000000014</v>
      </c>
      <c r="H9" s="7">
        <f>F9/G16</f>
        <v>0.77706652671556509</v>
      </c>
      <c r="I9" s="7">
        <f t="shared" si="2"/>
        <v>0.77706652671556509</v>
      </c>
    </row>
    <row r="10" spans="2:9" ht="15" customHeight="1">
      <c r="B10" s="213">
        <v>6</v>
      </c>
      <c r="C10" s="6">
        <v>2016</v>
      </c>
      <c r="D10" s="34">
        <f>'2016'!O39</f>
        <v>133.4</v>
      </c>
      <c r="E10" s="7">
        <f>D10-D16</f>
        <v>22.350000000000009</v>
      </c>
      <c r="F10" s="7">
        <f t="shared" si="0"/>
        <v>22.350000000000009</v>
      </c>
      <c r="G10" s="7">
        <f t="shared" si="1"/>
        <v>49.952250000000035</v>
      </c>
      <c r="H10" s="7">
        <f>F10/G16</f>
        <v>0.89292734560888853</v>
      </c>
      <c r="I10" s="7">
        <f t="shared" si="2"/>
        <v>0.89292734560888853</v>
      </c>
    </row>
    <row r="11" spans="2:9" ht="15" customHeight="1">
      <c r="B11" s="213">
        <v>7</v>
      </c>
      <c r="C11" s="6">
        <v>2017</v>
      </c>
      <c r="D11" s="34">
        <f>'2017'!O38</f>
        <v>114.1</v>
      </c>
      <c r="E11" s="7">
        <f>D11-D16</f>
        <v>3.0499999999999972</v>
      </c>
      <c r="F11" s="7">
        <f t="shared" si="0"/>
        <v>3.0499999999999972</v>
      </c>
      <c r="G11" s="7">
        <f t="shared" si="1"/>
        <v>0.93024999999999824</v>
      </c>
      <c r="H11" s="7">
        <f>F11/G16</f>
        <v>0.12185361987056405</v>
      </c>
      <c r="I11" s="7">
        <f t="shared" si="2"/>
        <v>0.12185361987056405</v>
      </c>
    </row>
    <row r="12" spans="2:9" ht="15" customHeight="1">
      <c r="B12" s="213">
        <v>8</v>
      </c>
      <c r="C12" s="6">
        <v>2018</v>
      </c>
      <c r="D12" s="34">
        <f>'2018'!O38</f>
        <v>77.7</v>
      </c>
      <c r="E12" s="7">
        <f>D12-D16</f>
        <v>-33.349999999999994</v>
      </c>
      <c r="F12" s="7">
        <f t="shared" si="0"/>
        <v>33.349999999999994</v>
      </c>
      <c r="G12" s="7">
        <f t="shared" si="1"/>
        <v>111.22224999999996</v>
      </c>
      <c r="H12" s="7">
        <f>F12/G16</f>
        <v>1.3323994172732179</v>
      </c>
      <c r="I12" s="7">
        <f t="shared" si="2"/>
        <v>1.3323994172732179</v>
      </c>
    </row>
    <row r="13" spans="2:9" ht="15" customHeight="1">
      <c r="B13" s="213">
        <v>9</v>
      </c>
      <c r="C13" s="6">
        <v>2019</v>
      </c>
      <c r="D13" s="34">
        <f>'2019'!O38</f>
        <v>163.69999999999999</v>
      </c>
      <c r="E13" s="7">
        <f>D13-D16</f>
        <v>52.649999999999991</v>
      </c>
      <c r="F13" s="7">
        <f t="shared" si="0"/>
        <v>52.649999999999991</v>
      </c>
      <c r="G13" s="7">
        <f t="shared" si="1"/>
        <v>277.20224999999994</v>
      </c>
      <c r="H13" s="7">
        <f>F13/G16</f>
        <v>2.1034731430115419</v>
      </c>
      <c r="I13" s="7">
        <f t="shared" si="2"/>
        <v>2.1034731430115419</v>
      </c>
    </row>
    <row r="14" spans="2:9" ht="15" customHeight="1">
      <c r="B14" s="213">
        <v>10</v>
      </c>
      <c r="C14" s="6">
        <v>2020</v>
      </c>
      <c r="D14" s="34">
        <f>'2020'!O38</f>
        <v>98.2</v>
      </c>
      <c r="E14" s="7">
        <f>D14-D16</f>
        <v>-12.849999999999994</v>
      </c>
      <c r="F14" s="7">
        <f t="shared" si="0"/>
        <v>12.849999999999994</v>
      </c>
      <c r="G14" s="7">
        <f t="shared" si="1"/>
        <v>16.512249999999987</v>
      </c>
      <c r="H14" s="7">
        <f>F14/G16</f>
        <v>0.51338328371696684</v>
      </c>
      <c r="I14" s="7">
        <f t="shared" si="2"/>
        <v>0.51338328371696684</v>
      </c>
    </row>
    <row r="15" spans="2:9">
      <c r="B15" s="297" t="s">
        <v>49</v>
      </c>
      <c r="C15" s="297"/>
      <c r="D15" s="214">
        <f>SUM(D5:D14)</f>
        <v>1110.5</v>
      </c>
      <c r="E15" s="6"/>
      <c r="F15" s="6"/>
      <c r="G15" s="7">
        <f>SUM(G5:G14)</f>
        <v>626.50250000000005</v>
      </c>
      <c r="H15" s="6"/>
      <c r="I15" s="6"/>
    </row>
    <row r="16" spans="2:9">
      <c r="B16" s="297" t="s">
        <v>16</v>
      </c>
      <c r="C16" s="297"/>
      <c r="D16" s="7">
        <f>AVERAGE(D5:D14)</f>
        <v>111.05</v>
      </c>
      <c r="E16" s="6"/>
      <c r="F16" s="6" t="s">
        <v>50</v>
      </c>
      <c r="G16" s="7">
        <f>G15^0.5</f>
        <v>25.030031961625621</v>
      </c>
      <c r="H16" s="6"/>
      <c r="I16" s="6"/>
    </row>
    <row r="17" spans="2:9" ht="18.5">
      <c r="B17" s="297" t="s">
        <v>51</v>
      </c>
      <c r="C17" s="297"/>
      <c r="D17" s="7">
        <f>MAX(H5:H14)</f>
        <v>2.1034731430115419</v>
      </c>
      <c r="E17" s="6"/>
      <c r="F17" s="299">
        <f>D19/10^0.5</f>
        <v>0.66517661289095653</v>
      </c>
      <c r="G17" s="8" t="s">
        <v>52</v>
      </c>
      <c r="H17" s="4" t="s">
        <v>53</v>
      </c>
      <c r="I17" s="4" t="s">
        <v>54</v>
      </c>
    </row>
    <row r="18" spans="2:9">
      <c r="B18" s="297" t="s">
        <v>55</v>
      </c>
      <c r="C18" s="297"/>
      <c r="D18" s="7">
        <f>MIN(H5:H14)</f>
        <v>0.12185361987056405</v>
      </c>
      <c r="E18" s="6"/>
      <c r="F18" s="299"/>
      <c r="G18" s="9">
        <v>10</v>
      </c>
      <c r="H18" s="11">
        <f>F17</f>
        <v>0.66517661289095653</v>
      </c>
      <c r="I18" s="12">
        <f>F19</f>
        <v>0.62664311489822311</v>
      </c>
    </row>
    <row r="19" spans="2:9">
      <c r="B19" s="297" t="s">
        <v>56</v>
      </c>
      <c r="C19" s="297"/>
      <c r="D19" s="7">
        <f>D17</f>
        <v>2.1034731430115419</v>
      </c>
      <c r="E19" s="6"/>
      <c r="F19" s="299">
        <f>D20/10^0.5</f>
        <v>0.62664311489822311</v>
      </c>
      <c r="G19" s="296" t="s">
        <v>57</v>
      </c>
      <c r="H19" s="296"/>
      <c r="I19" s="296"/>
    </row>
    <row r="20" spans="2:9">
      <c r="B20" s="297" t="s">
        <v>58</v>
      </c>
      <c r="C20" s="297"/>
      <c r="D20" s="7">
        <f>D17-D18</f>
        <v>1.9816195231409779</v>
      </c>
      <c r="E20" s="6"/>
      <c r="F20" s="299"/>
      <c r="G20" s="6"/>
      <c r="H20" s="6"/>
      <c r="I20" s="6"/>
    </row>
    <row r="23" spans="2:9" ht="15" customHeight="1">
      <c r="C23" s="10"/>
      <c r="D23" s="10"/>
      <c r="E23" s="10"/>
      <c r="F23" s="10"/>
      <c r="G23" s="10"/>
      <c r="H23" s="10"/>
    </row>
    <row r="24" spans="2:9" ht="15" customHeight="1">
      <c r="C24" s="295" t="s">
        <v>195</v>
      </c>
      <c r="D24" s="295"/>
      <c r="E24" s="295"/>
      <c r="F24" s="295"/>
      <c r="G24" s="295"/>
      <c r="H24" s="295"/>
    </row>
    <row r="25" spans="2:9" ht="15" customHeight="1">
      <c r="C25" s="295"/>
      <c r="D25" s="295"/>
      <c r="E25" s="295"/>
      <c r="F25" s="295"/>
      <c r="G25" s="295"/>
      <c r="H25" s="295"/>
    </row>
    <row r="26" spans="2:9" ht="15" customHeight="1">
      <c r="C26" s="295"/>
      <c r="D26" s="295"/>
      <c r="E26" s="295"/>
      <c r="F26" s="295"/>
      <c r="G26" s="295"/>
      <c r="H26" s="295"/>
    </row>
    <row r="27" spans="2:9" ht="15" customHeight="1">
      <c r="C27" s="295"/>
      <c r="D27" s="295"/>
      <c r="E27" s="295"/>
      <c r="F27" s="295"/>
      <c r="G27" s="295"/>
      <c r="H27" s="295"/>
    </row>
    <row r="28" spans="2:9" ht="15" customHeight="1">
      <c r="C28" s="295"/>
      <c r="D28" s="295"/>
      <c r="E28" s="295"/>
      <c r="F28" s="295"/>
      <c r="G28" s="295"/>
      <c r="H28" s="295"/>
    </row>
    <row r="29" spans="2:9">
      <c r="C29" s="295"/>
      <c r="D29" s="295"/>
      <c r="E29" s="295"/>
      <c r="F29" s="295"/>
      <c r="G29" s="295"/>
      <c r="H29" s="295"/>
    </row>
  </sheetData>
  <mergeCells count="11">
    <mergeCell ref="C24:H29"/>
    <mergeCell ref="G19:I19"/>
    <mergeCell ref="B20:C20"/>
    <mergeCell ref="B2:I2"/>
    <mergeCell ref="B15:C15"/>
    <mergeCell ref="B16:C16"/>
    <mergeCell ref="B17:C17"/>
    <mergeCell ref="F17:F18"/>
    <mergeCell ref="B18:C18"/>
    <mergeCell ref="B19:C19"/>
    <mergeCell ref="F19:F2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KSEE3" shapeId="12289" r:id="rId3">
          <objectPr defaultSize="0" autoPict="0" r:id="rId4">
            <anchor moveWithCells="1">
              <from>
                <xdr:col>4</xdr:col>
                <xdr:colOff>31750</xdr:colOff>
                <xdr:row>14</xdr:row>
                <xdr:rowOff>19050</xdr:rowOff>
              </from>
              <to>
                <xdr:col>4</xdr:col>
                <xdr:colOff>704850</xdr:colOff>
                <xdr:row>15</xdr:row>
                <xdr:rowOff>171450</xdr:rowOff>
              </to>
            </anchor>
          </objectPr>
        </oleObject>
      </mc:Choice>
      <mc:Fallback>
        <oleObject progId="Equation.KSEE3" shapeId="12289" r:id="rId3"/>
      </mc:Fallback>
    </mc:AlternateContent>
    <mc:AlternateContent xmlns:mc="http://schemas.openxmlformats.org/markup-compatibility/2006">
      <mc:Choice Requires="x14">
        <oleObject progId="Equation.KSEE3" shapeId="12290" r:id="rId5">
          <objectPr defaultSize="0" autoPict="0" altText="" r:id="rId6">
            <anchor moveWithCells="1">
              <from>
                <xdr:col>4</xdr:col>
                <xdr:colOff>31750</xdr:colOff>
                <xdr:row>17</xdr:row>
                <xdr:rowOff>50800</xdr:rowOff>
              </from>
              <to>
                <xdr:col>4</xdr:col>
                <xdr:colOff>704850</xdr:colOff>
                <xdr:row>19</xdr:row>
                <xdr:rowOff>171450</xdr:rowOff>
              </to>
            </anchor>
          </objectPr>
        </oleObject>
      </mc:Choice>
      <mc:Fallback>
        <oleObject progId="Equation.KSEE3" shapeId="12290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24"/>
  <sheetViews>
    <sheetView zoomScale="85" zoomScaleNormal="85" workbookViewId="0">
      <selection activeCell="G24" sqref="G24"/>
    </sheetView>
  </sheetViews>
  <sheetFormatPr defaultColWidth="8.81640625" defaultRowHeight="14.5"/>
  <cols>
    <col min="7" max="7" width="9.1796875" customWidth="1"/>
    <col min="10" max="10" width="19.26953125" customWidth="1"/>
  </cols>
  <sheetData>
    <row r="2" spans="1:10" ht="15.5">
      <c r="A2" s="2"/>
      <c r="B2" s="302" t="s">
        <v>40</v>
      </c>
      <c r="C2" s="302"/>
      <c r="D2" s="302"/>
      <c r="E2" s="302"/>
      <c r="F2" s="302"/>
      <c r="G2" s="2"/>
      <c r="H2" s="2"/>
    </row>
    <row r="3" spans="1:10">
      <c r="A3" s="303" t="s">
        <v>18</v>
      </c>
      <c r="B3" s="303" t="s">
        <v>19</v>
      </c>
      <c r="C3" s="303"/>
      <c r="D3" s="303" t="s">
        <v>20</v>
      </c>
      <c r="E3" s="303"/>
      <c r="F3" s="291" t="s">
        <v>21</v>
      </c>
      <c r="G3" s="304" t="s">
        <v>22</v>
      </c>
      <c r="H3" s="304"/>
    </row>
    <row r="4" spans="1:10">
      <c r="A4" s="303"/>
      <c r="B4" s="292" t="s">
        <v>15</v>
      </c>
      <c r="C4" s="292" t="s">
        <v>23</v>
      </c>
      <c r="D4" s="292" t="s">
        <v>15</v>
      </c>
      <c r="E4" s="293" t="s">
        <v>23</v>
      </c>
      <c r="F4" s="294" t="s">
        <v>24</v>
      </c>
      <c r="G4" s="305" t="s">
        <v>25</v>
      </c>
      <c r="H4" s="305"/>
      <c r="J4" t="s">
        <v>118</v>
      </c>
    </row>
    <row r="5" spans="1:10">
      <c r="A5" s="290" t="s">
        <v>26</v>
      </c>
      <c r="B5" s="5">
        <f>'[1]Data Klimatologi'!B5</f>
        <v>21.6</v>
      </c>
      <c r="C5" s="5">
        <f>'[1]Data Klimatologi'!C5</f>
        <v>24.9</v>
      </c>
      <c r="D5" s="5">
        <f>'[1]Data Klimatologi'!D5</f>
        <v>57.1</v>
      </c>
      <c r="E5" s="5">
        <f>'[1]Data Klimatologi'!E5</f>
        <v>89.6</v>
      </c>
      <c r="F5" s="5">
        <f>'[1]Data Klimatologi'!F5</f>
        <v>76</v>
      </c>
      <c r="G5" s="300">
        <f>'[1]Data Klimatologi'!G5</f>
        <v>5.7</v>
      </c>
      <c r="H5" s="301"/>
      <c r="J5" s="2">
        <f t="shared" ref="J5:J16" si="0">(B5+C5)/2</f>
        <v>23.25</v>
      </c>
    </row>
    <row r="6" spans="1:10">
      <c r="A6" s="290" t="s">
        <v>27</v>
      </c>
      <c r="B6" s="5">
        <f>'[1]Data Klimatologi'!B6</f>
        <v>22.3</v>
      </c>
      <c r="C6" s="5">
        <f>'[1]Data Klimatologi'!C6</f>
        <v>25.6</v>
      </c>
      <c r="D6" s="5">
        <f>'[1]Data Klimatologi'!D6</f>
        <v>58.3</v>
      </c>
      <c r="E6" s="5">
        <f>'[1]Data Klimatologi'!E6</f>
        <v>85.1</v>
      </c>
      <c r="F6" s="5">
        <f>'[1]Data Klimatologi'!F6</f>
        <v>74</v>
      </c>
      <c r="G6" s="300">
        <f>'[1]Data Klimatologi'!G6</f>
        <v>4.5</v>
      </c>
      <c r="H6" s="301"/>
      <c r="J6" s="2">
        <f t="shared" si="0"/>
        <v>23.950000000000003</v>
      </c>
    </row>
    <row r="7" spans="1:10">
      <c r="A7" s="290" t="s">
        <v>28</v>
      </c>
      <c r="B7" s="5">
        <f>'[1]Data Klimatologi'!B7</f>
        <v>24.5</v>
      </c>
      <c r="C7" s="5">
        <f>'[1]Data Klimatologi'!C7</f>
        <v>25.1</v>
      </c>
      <c r="D7" s="5">
        <f>'[1]Data Klimatologi'!D7</f>
        <v>54.4</v>
      </c>
      <c r="E7" s="5">
        <f>'[1]Data Klimatologi'!E7</f>
        <v>87.2</v>
      </c>
      <c r="F7" s="5">
        <f>'[1]Data Klimatologi'!F7</f>
        <v>81</v>
      </c>
      <c r="G7" s="300">
        <f>'[1]Data Klimatologi'!G7</f>
        <v>4.4000000000000004</v>
      </c>
      <c r="H7" s="301"/>
      <c r="J7" s="2">
        <f t="shared" si="0"/>
        <v>24.8</v>
      </c>
    </row>
    <row r="8" spans="1:10">
      <c r="A8" s="290" t="s">
        <v>4</v>
      </c>
      <c r="B8" s="5">
        <f>'[1]Data Klimatologi'!B8</f>
        <v>21.7</v>
      </c>
      <c r="C8" s="5">
        <f>'[1]Data Klimatologi'!C8</f>
        <v>30.7</v>
      </c>
      <c r="D8" s="5">
        <f>'[1]Data Klimatologi'!D8</f>
        <v>56.2</v>
      </c>
      <c r="E8" s="5">
        <f>'[1]Data Klimatologi'!E8</f>
        <v>85.1</v>
      </c>
      <c r="F8" s="5">
        <f>'[1]Data Klimatologi'!F8</f>
        <v>75</v>
      </c>
      <c r="G8" s="300">
        <f>'[1]Data Klimatologi'!G8</f>
        <v>4.2</v>
      </c>
      <c r="H8" s="301"/>
      <c r="J8" s="2">
        <f t="shared" si="0"/>
        <v>26.2</v>
      </c>
    </row>
    <row r="9" spans="1:10">
      <c r="A9" s="290" t="s">
        <v>5</v>
      </c>
      <c r="B9" s="5">
        <f>'[1]Data Klimatologi'!B9</f>
        <v>20.100000000000001</v>
      </c>
      <c r="C9" s="5">
        <f>'[1]Data Klimatologi'!C9</f>
        <v>30.7</v>
      </c>
      <c r="D9" s="5">
        <f>'[1]Data Klimatologi'!D9</f>
        <v>57.1</v>
      </c>
      <c r="E9" s="5">
        <f>'[1]Data Klimatologi'!E9</f>
        <v>85.2</v>
      </c>
      <c r="F9" s="5">
        <f>'[1]Data Klimatologi'!F9</f>
        <v>75</v>
      </c>
      <c r="G9" s="300">
        <f>'[1]Data Klimatologi'!G9</f>
        <v>2.5</v>
      </c>
      <c r="H9" s="301"/>
      <c r="J9" s="2">
        <f t="shared" si="0"/>
        <v>25.4</v>
      </c>
    </row>
    <row r="10" spans="1:10">
      <c r="A10" s="290" t="s">
        <v>6</v>
      </c>
      <c r="B10" s="5">
        <f>'[1]Data Klimatologi'!B10</f>
        <v>21.3</v>
      </c>
      <c r="C10" s="5">
        <f>'[1]Data Klimatologi'!C10</f>
        <v>24.5</v>
      </c>
      <c r="D10" s="5">
        <f>'[1]Data Klimatologi'!D10</f>
        <v>58.8</v>
      </c>
      <c r="E10" s="5">
        <f>'[1]Data Klimatologi'!E10</f>
        <v>82.4</v>
      </c>
      <c r="F10" s="5">
        <f>'[1]Data Klimatologi'!F10</f>
        <v>76</v>
      </c>
      <c r="G10" s="300">
        <f>'[1]Data Klimatologi'!G10</f>
        <v>4.7</v>
      </c>
      <c r="H10" s="301"/>
      <c r="J10" s="2">
        <f t="shared" si="0"/>
        <v>22.9</v>
      </c>
    </row>
    <row r="11" spans="1:10">
      <c r="A11" s="290" t="s">
        <v>7</v>
      </c>
      <c r="B11" s="5">
        <f>'[1]Data Klimatologi'!B11</f>
        <v>23.6</v>
      </c>
      <c r="C11" s="5">
        <f>'[1]Data Klimatologi'!C11</f>
        <v>27.7</v>
      </c>
      <c r="D11" s="5">
        <f>'[1]Data Klimatologi'!D11</f>
        <v>53.6</v>
      </c>
      <c r="E11" s="5">
        <f>'[1]Data Klimatologi'!E11</f>
        <v>82.7</v>
      </c>
      <c r="F11" s="5">
        <f>'[1]Data Klimatologi'!F11</f>
        <v>79</v>
      </c>
      <c r="G11" s="300">
        <f>'[1]Data Klimatologi'!G11</f>
        <v>3.5</v>
      </c>
      <c r="H11" s="301"/>
      <c r="J11" s="2">
        <f t="shared" si="0"/>
        <v>25.65</v>
      </c>
    </row>
    <row r="12" spans="1:10">
      <c r="A12" s="290" t="s">
        <v>8</v>
      </c>
      <c r="B12" s="5">
        <f>'[1]Data Klimatologi'!B12</f>
        <v>21.7</v>
      </c>
      <c r="C12" s="5">
        <f>'[1]Data Klimatologi'!C12</f>
        <v>26.8</v>
      </c>
      <c r="D12" s="5">
        <f>'[1]Data Klimatologi'!D12</f>
        <v>59.5</v>
      </c>
      <c r="E12" s="5">
        <f>'[1]Data Klimatologi'!E12</f>
        <v>80.2</v>
      </c>
      <c r="F12" s="5">
        <f>'[1]Data Klimatologi'!F12</f>
        <v>80</v>
      </c>
      <c r="G12" s="300">
        <f>'[1]Data Klimatologi'!G12</f>
        <v>2.9</v>
      </c>
      <c r="H12" s="301"/>
      <c r="J12" s="2">
        <f t="shared" si="0"/>
        <v>24.25</v>
      </c>
    </row>
    <row r="13" spans="1:10">
      <c r="A13" s="290" t="s">
        <v>29</v>
      </c>
      <c r="B13" s="5">
        <f>'[1]Data Klimatologi'!B13</f>
        <v>24.8</v>
      </c>
      <c r="C13" s="5">
        <f>'[1]Data Klimatologi'!C13</f>
        <v>28.4</v>
      </c>
      <c r="D13" s="5">
        <f>'[1]Data Klimatologi'!D13</f>
        <v>53.6</v>
      </c>
      <c r="E13" s="5">
        <f>'[1]Data Klimatologi'!E13</f>
        <v>85.2</v>
      </c>
      <c r="F13" s="5">
        <f>'[1]Data Klimatologi'!F13</f>
        <v>72</v>
      </c>
      <c r="G13" s="300">
        <f>'[1]Data Klimatologi'!G13</f>
        <v>2.7</v>
      </c>
      <c r="H13" s="301"/>
      <c r="J13" s="2">
        <f t="shared" si="0"/>
        <v>26.6</v>
      </c>
    </row>
    <row r="14" spans="1:10">
      <c r="A14" s="290" t="s">
        <v>10</v>
      </c>
      <c r="B14" s="5">
        <f>'[1]Data Klimatologi'!B14</f>
        <v>23.7</v>
      </c>
      <c r="C14" s="5">
        <f>'[1]Data Klimatologi'!C14</f>
        <v>26.5</v>
      </c>
      <c r="D14" s="5">
        <f>'[1]Data Klimatologi'!D14</f>
        <v>53.2</v>
      </c>
      <c r="E14" s="5">
        <f>'[1]Data Klimatologi'!E14</f>
        <v>86.9</v>
      </c>
      <c r="F14" s="5">
        <f>'[1]Data Klimatologi'!F14</f>
        <v>76</v>
      </c>
      <c r="G14" s="300">
        <f>'[1]Data Klimatologi'!G14</f>
        <v>3.4</v>
      </c>
      <c r="H14" s="301"/>
      <c r="J14" s="2">
        <f t="shared" si="0"/>
        <v>25.1</v>
      </c>
    </row>
    <row r="15" spans="1:10">
      <c r="A15" s="290" t="s">
        <v>30</v>
      </c>
      <c r="B15" s="5">
        <f>'[1]Data Klimatologi'!B15</f>
        <v>21.6</v>
      </c>
      <c r="C15" s="5">
        <f>'[1]Data Klimatologi'!C15</f>
        <v>28.2</v>
      </c>
      <c r="D15" s="5">
        <f>'[1]Data Klimatologi'!D15</f>
        <v>52.4</v>
      </c>
      <c r="E15" s="5">
        <f>'[1]Data Klimatologi'!E15</f>
        <v>87.4</v>
      </c>
      <c r="F15" s="5">
        <f>'[1]Data Klimatologi'!F15</f>
        <v>73</v>
      </c>
      <c r="G15" s="300">
        <f>'[1]Data Klimatologi'!G15</f>
        <v>2.9</v>
      </c>
      <c r="H15" s="301"/>
      <c r="J15" s="2">
        <f t="shared" si="0"/>
        <v>24.9</v>
      </c>
    </row>
    <row r="16" spans="1:10">
      <c r="A16" s="290" t="s">
        <v>31</v>
      </c>
      <c r="B16" s="5">
        <f>'[1]Data Klimatologi'!B16</f>
        <v>22.4</v>
      </c>
      <c r="C16" s="5">
        <f>'[1]Data Klimatologi'!C16</f>
        <v>26.8</v>
      </c>
      <c r="D16" s="5">
        <f>'[1]Data Klimatologi'!D16</f>
        <v>51.3</v>
      </c>
      <c r="E16" s="5">
        <f>'[1]Data Klimatologi'!E16</f>
        <v>89.2</v>
      </c>
      <c r="F16" s="5">
        <f>'[1]Data Klimatologi'!F16</f>
        <v>74</v>
      </c>
      <c r="G16" s="300">
        <f>'[1]Data Klimatologi'!G16</f>
        <v>4.8</v>
      </c>
      <c r="H16" s="301"/>
      <c r="J16" s="2">
        <f t="shared" si="0"/>
        <v>24.6</v>
      </c>
    </row>
    <row r="17" spans="1:10">
      <c r="J17" s="2"/>
    </row>
    <row r="18" spans="1:10" ht="15.5">
      <c r="A18" s="306" t="s">
        <v>32</v>
      </c>
      <c r="B18" s="306"/>
      <c r="C18" s="306"/>
      <c r="D18" s="306"/>
      <c r="E18" s="306"/>
      <c r="F18" s="306"/>
      <c r="G18" s="306"/>
    </row>
    <row r="20" spans="1:10" ht="15.5">
      <c r="A20" s="307"/>
      <c r="B20" s="307"/>
      <c r="C20" s="307"/>
      <c r="D20" s="307"/>
      <c r="E20" s="307"/>
      <c r="F20" s="307"/>
      <c r="G20" s="307"/>
    </row>
    <row r="21" spans="1:10" ht="15.5">
      <c r="A21" s="3" t="s">
        <v>33</v>
      </c>
      <c r="B21" s="4">
        <v>0.83</v>
      </c>
      <c r="C21" s="4">
        <v>0.81</v>
      </c>
      <c r="D21" s="4">
        <v>0.79</v>
      </c>
      <c r="E21" s="4">
        <v>0.82</v>
      </c>
      <c r="F21" s="4">
        <v>0.78</v>
      </c>
      <c r="G21" s="4" t="s">
        <v>34</v>
      </c>
    </row>
    <row r="22" spans="1:10" ht="15.5">
      <c r="A22" s="3" t="s">
        <v>35</v>
      </c>
      <c r="B22" s="4">
        <v>0.65</v>
      </c>
      <c r="C22" s="4">
        <v>0.59</v>
      </c>
      <c r="D22" s="4">
        <v>0.63</v>
      </c>
      <c r="E22" s="4">
        <v>0.62</v>
      </c>
      <c r="F22" s="4">
        <v>0.57999999999999996</v>
      </c>
      <c r="G22" s="4" t="s">
        <v>36</v>
      </c>
    </row>
    <row r="23" spans="1:10" ht="15.5">
      <c r="A23" s="3" t="s">
        <v>37</v>
      </c>
      <c r="B23" s="4">
        <v>0.97</v>
      </c>
      <c r="C23" s="4">
        <v>1.25</v>
      </c>
      <c r="D23" s="4">
        <v>0.79</v>
      </c>
      <c r="E23" s="4">
        <v>1.32</v>
      </c>
      <c r="F23" s="4">
        <v>1.1499999999999999</v>
      </c>
      <c r="G23" s="4" t="s">
        <v>38</v>
      </c>
    </row>
    <row r="24" spans="1:10" ht="15.5">
      <c r="A24" s="3" t="s">
        <v>39</v>
      </c>
      <c r="B24" s="4">
        <v>0.67</v>
      </c>
      <c r="C24" s="4">
        <v>0.78</v>
      </c>
      <c r="D24" s="4">
        <v>0.92</v>
      </c>
      <c r="E24" s="4">
        <v>0.56000000000000005</v>
      </c>
      <c r="F24" s="4">
        <v>0.77</v>
      </c>
      <c r="G24" s="4" t="s">
        <v>34</v>
      </c>
    </row>
  </sheetData>
  <mergeCells count="20">
    <mergeCell ref="G14:H14"/>
    <mergeCell ref="G15:H15"/>
    <mergeCell ref="G16:H16"/>
    <mergeCell ref="A18:G18"/>
    <mergeCell ref="A20:G20"/>
    <mergeCell ref="B2:F2"/>
    <mergeCell ref="A3:A4"/>
    <mergeCell ref="B3:C3"/>
    <mergeCell ref="D3:E3"/>
    <mergeCell ref="G3:H3"/>
    <mergeCell ref="G4:H4"/>
    <mergeCell ref="G10:H10"/>
    <mergeCell ref="G11:H11"/>
    <mergeCell ref="G12:H12"/>
    <mergeCell ref="G13:H13"/>
    <mergeCell ref="G5:H5"/>
    <mergeCell ref="G6:H6"/>
    <mergeCell ref="G7:H7"/>
    <mergeCell ref="G8:H8"/>
    <mergeCell ref="G9:H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4:Z64"/>
  <sheetViews>
    <sheetView zoomScale="85" zoomScaleNormal="85" zoomScalePageLayoutView="80" workbookViewId="0">
      <selection activeCell="J27" sqref="J27"/>
    </sheetView>
  </sheetViews>
  <sheetFormatPr defaultColWidth="8.81640625" defaultRowHeight="14.5"/>
  <cols>
    <col min="10" max="10" width="12" customWidth="1"/>
    <col min="14" max="14" width="10.453125" bestFit="1" customWidth="1"/>
    <col min="24" max="24" width="13.26953125" customWidth="1"/>
  </cols>
  <sheetData>
    <row r="4" spans="4:24">
      <c r="D4" s="324" t="s">
        <v>125</v>
      </c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6"/>
    </row>
    <row r="5" spans="4:24">
      <c r="D5" s="327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8"/>
      <c r="R5" s="328"/>
      <c r="S5" s="328"/>
      <c r="T5" s="328"/>
      <c r="U5" s="328"/>
      <c r="V5" s="328"/>
      <c r="W5" s="328"/>
      <c r="X5" s="329"/>
    </row>
    <row r="6" spans="4:24" ht="15.5">
      <c r="D6" s="13">
        <v>1</v>
      </c>
      <c r="E6" s="13">
        <v>2</v>
      </c>
      <c r="F6" s="13">
        <v>3</v>
      </c>
      <c r="G6" s="13">
        <v>4</v>
      </c>
      <c r="H6" s="13">
        <v>5</v>
      </c>
      <c r="I6" s="13">
        <v>6</v>
      </c>
      <c r="J6" s="13">
        <v>7</v>
      </c>
      <c r="K6" s="13">
        <v>8</v>
      </c>
      <c r="L6" s="13">
        <v>9</v>
      </c>
      <c r="M6" s="13">
        <v>10</v>
      </c>
      <c r="N6" s="13">
        <v>11</v>
      </c>
      <c r="O6" s="13">
        <v>12</v>
      </c>
      <c r="P6" s="13">
        <v>13</v>
      </c>
      <c r="Q6" s="13">
        <v>14</v>
      </c>
      <c r="R6" s="13">
        <v>15</v>
      </c>
      <c r="S6" s="13">
        <v>16</v>
      </c>
      <c r="T6" s="13">
        <v>17</v>
      </c>
      <c r="U6" s="13">
        <v>18</v>
      </c>
      <c r="V6" s="13">
        <v>19</v>
      </c>
      <c r="W6" s="13">
        <v>20</v>
      </c>
      <c r="X6" s="13"/>
    </row>
    <row r="7" spans="4:24" ht="34">
      <c r="D7" s="330" t="s">
        <v>60</v>
      </c>
      <c r="E7" s="215" t="s">
        <v>61</v>
      </c>
      <c r="F7" s="215" t="s">
        <v>62</v>
      </c>
      <c r="G7" s="215" t="s">
        <v>63</v>
      </c>
      <c r="H7" s="215" t="s">
        <v>21</v>
      </c>
      <c r="I7" s="215" t="s">
        <v>64</v>
      </c>
      <c r="J7" s="330" t="s">
        <v>65</v>
      </c>
      <c r="K7" s="330" t="s">
        <v>66</v>
      </c>
      <c r="L7" s="330" t="s">
        <v>67</v>
      </c>
      <c r="M7" s="215" t="s">
        <v>68</v>
      </c>
      <c r="N7" s="215" t="s">
        <v>69</v>
      </c>
      <c r="O7" s="215" t="s">
        <v>70</v>
      </c>
      <c r="P7" s="215" t="s">
        <v>71</v>
      </c>
      <c r="Q7" s="215" t="s">
        <v>72</v>
      </c>
      <c r="R7" s="330" t="s">
        <v>73</v>
      </c>
      <c r="S7" s="330" t="s">
        <v>74</v>
      </c>
      <c r="T7" s="215" t="s">
        <v>75</v>
      </c>
      <c r="U7" s="215" t="s">
        <v>76</v>
      </c>
      <c r="V7" s="330" t="s">
        <v>77</v>
      </c>
      <c r="W7" s="215" t="s">
        <v>78</v>
      </c>
      <c r="X7" s="215" t="s">
        <v>78</v>
      </c>
    </row>
    <row r="8" spans="4:24" ht="15.5">
      <c r="D8" s="330"/>
      <c r="E8" s="215" t="s">
        <v>79</v>
      </c>
      <c r="F8" s="215" t="s">
        <v>15</v>
      </c>
      <c r="G8" s="215" t="s">
        <v>80</v>
      </c>
      <c r="H8" s="215" t="s">
        <v>24</v>
      </c>
      <c r="I8" s="215" t="s">
        <v>81</v>
      </c>
      <c r="J8" s="330"/>
      <c r="K8" s="330"/>
      <c r="L8" s="330"/>
      <c r="M8" s="215" t="s">
        <v>81</v>
      </c>
      <c r="N8" s="215" t="s">
        <v>81</v>
      </c>
      <c r="O8" s="215" t="s">
        <v>81</v>
      </c>
      <c r="P8" s="215" t="s">
        <v>81</v>
      </c>
      <c r="Q8" s="215" t="s">
        <v>81</v>
      </c>
      <c r="R8" s="330"/>
      <c r="S8" s="330"/>
      <c r="T8" s="215" t="s">
        <v>82</v>
      </c>
      <c r="U8" s="215" t="s">
        <v>82</v>
      </c>
      <c r="V8" s="330"/>
      <c r="W8" s="215" t="s">
        <v>82</v>
      </c>
      <c r="X8" s="215" t="s">
        <v>83</v>
      </c>
    </row>
    <row r="9" spans="4:24" ht="15.5">
      <c r="D9" s="14" t="s">
        <v>84</v>
      </c>
      <c r="E9" s="15">
        <f>'Data Klimatologi'!J5</f>
        <v>23.25</v>
      </c>
      <c r="F9" s="16">
        <f>'Data Klimatologi'!D5</f>
        <v>57.1</v>
      </c>
      <c r="G9" s="17">
        <f>'Data Klimatologi'!G5:H5</f>
        <v>5.7</v>
      </c>
      <c r="H9" s="18">
        <f>'Data Klimatologi'!F5</f>
        <v>76</v>
      </c>
      <c r="I9" s="15">
        <f>K39</f>
        <v>28.525000000000002</v>
      </c>
      <c r="J9" s="216">
        <f>E39</f>
        <v>0.72449999999999992</v>
      </c>
      <c r="K9" s="15">
        <f t="shared" ref="K9:K20" si="0">1-J9</f>
        <v>0.27550000000000008</v>
      </c>
      <c r="L9" s="217">
        <f>Q39</f>
        <v>15.25</v>
      </c>
      <c r="M9" s="15">
        <f>(I9*(F9/100))</f>
        <v>16.287775000000003</v>
      </c>
      <c r="N9" s="15">
        <f>I9-M9</f>
        <v>12.237224999999999</v>
      </c>
      <c r="O9" s="217">
        <f>W39</f>
        <v>8.1000000000000014</v>
      </c>
      <c r="P9" s="15">
        <f>(0.25+(0.54*H9/100))*O9</f>
        <v>5.3492400000000018</v>
      </c>
      <c r="Q9" s="15">
        <f>(0.34-(0.044*(M9^0.5)))</f>
        <v>0.16242429107560913</v>
      </c>
      <c r="R9" s="15">
        <f>0.1+(0.9*H9/100)</f>
        <v>0.78400000000000003</v>
      </c>
      <c r="S9" s="15">
        <f>0.27*(1+0.864*G9)</f>
        <v>1.5996960000000002</v>
      </c>
      <c r="T9" s="15">
        <f>L9*Q9*R9</f>
        <v>1.941944824099983</v>
      </c>
      <c r="U9" s="15">
        <f t="shared" ref="U9:U20" si="1">((J9*T9)+(K9)*S9*N9)</f>
        <v>6.8000829129922398</v>
      </c>
      <c r="V9" s="19">
        <v>1.1000000000000001</v>
      </c>
      <c r="W9" s="15">
        <f t="shared" ref="W9:W20" si="2">V9*U9</f>
        <v>7.4800912042914645</v>
      </c>
      <c r="X9" s="15">
        <f>W9*31</f>
        <v>231.88282733303541</v>
      </c>
    </row>
    <row r="10" spans="4:24" ht="15.5">
      <c r="D10" s="14" t="s">
        <v>85</v>
      </c>
      <c r="E10" s="15">
        <f>'Data Klimatologi'!J6</f>
        <v>23.950000000000003</v>
      </c>
      <c r="F10" s="16">
        <f>'Data Klimatologi'!D6</f>
        <v>58.3</v>
      </c>
      <c r="G10" s="17">
        <f>'Data Klimatologi'!G6:H6</f>
        <v>4.5</v>
      </c>
      <c r="H10" s="18">
        <f>'Data Klimatologi'!F6</f>
        <v>74</v>
      </c>
      <c r="I10" s="15">
        <f>K44</f>
        <v>29.715000000000007</v>
      </c>
      <c r="J10" s="216">
        <f>E44</f>
        <v>0.72950000000000004</v>
      </c>
      <c r="K10" s="15">
        <f t="shared" si="0"/>
        <v>0.27049999999999996</v>
      </c>
      <c r="L10" s="217">
        <f>Q44</f>
        <v>15.39</v>
      </c>
      <c r="M10" s="15">
        <f t="shared" ref="M10:M20" si="3">(I10*(F10/100))</f>
        <v>17.323845000000002</v>
      </c>
      <c r="N10" s="15">
        <f t="shared" ref="N10:N20" si="4">I10-M10</f>
        <v>12.391155000000005</v>
      </c>
      <c r="O10" s="217">
        <f>W44</f>
        <v>10</v>
      </c>
      <c r="P10" s="15">
        <f t="shared" ref="P10:P20" si="5">(0.25+(0.54*H10/100))*O10</f>
        <v>6.4959999999999996</v>
      </c>
      <c r="Q10" s="15">
        <f t="shared" ref="Q10:Q20" si="6">(0.34-(0.044*(M10^0.5)))</f>
        <v>0.15686353743724329</v>
      </c>
      <c r="R10" s="15">
        <f t="shared" ref="R10:R20" si="7">0.1+(0.9*H10/100)</f>
        <v>0.76600000000000001</v>
      </c>
      <c r="S10" s="15">
        <f t="shared" ref="S10:S20" si="8">0.27*(1+0.864*G10)</f>
        <v>1.31976</v>
      </c>
      <c r="T10" s="15">
        <f t="shared" ref="T10:T20" si="9">L10*Q10*R10</f>
        <v>1.8492234583279274</v>
      </c>
      <c r="U10" s="15">
        <f t="shared" si="1"/>
        <v>5.7725898833676244</v>
      </c>
      <c r="V10" s="19">
        <v>1.1000000000000001</v>
      </c>
      <c r="W10" s="15">
        <f t="shared" si="2"/>
        <v>6.3498488717043875</v>
      </c>
      <c r="X10" s="15">
        <f t="shared" ref="X10:X20" si="10">W10*31</f>
        <v>196.84531502283602</v>
      </c>
    </row>
    <row r="11" spans="4:24" ht="15.5">
      <c r="D11" s="14" t="s">
        <v>86</v>
      </c>
      <c r="E11" s="15">
        <f>'Data Klimatologi'!J7</f>
        <v>24.8</v>
      </c>
      <c r="F11" s="16">
        <f>'Data Klimatologi'!D7</f>
        <v>54.4</v>
      </c>
      <c r="G11" s="17">
        <f>'Data Klimatologi'!G7:H7</f>
        <v>4.4000000000000004</v>
      </c>
      <c r="H11" s="18">
        <f>'Data Klimatologi'!F7</f>
        <v>81</v>
      </c>
      <c r="I11" s="15">
        <f>K49</f>
        <v>31.32</v>
      </c>
      <c r="J11" s="216">
        <f>E49</f>
        <v>0.73799999999999999</v>
      </c>
      <c r="K11" s="15">
        <f t="shared" si="0"/>
        <v>0.26200000000000001</v>
      </c>
      <c r="L11" s="217">
        <f>Q49</f>
        <v>15.600000000000001</v>
      </c>
      <c r="M11" s="15">
        <f t="shared" si="3"/>
        <v>17.038080000000001</v>
      </c>
      <c r="N11" s="15">
        <f t="shared" si="4"/>
        <v>14.28192</v>
      </c>
      <c r="O11" s="217">
        <f>W49</f>
        <v>12.600000000000001</v>
      </c>
      <c r="P11" s="15">
        <f t="shared" si="5"/>
        <v>8.6612400000000012</v>
      </c>
      <c r="Q11" s="15">
        <f t="shared" si="6"/>
        <v>0.15838027948485334</v>
      </c>
      <c r="R11" s="15">
        <f t="shared" si="7"/>
        <v>0.82900000000000007</v>
      </c>
      <c r="S11" s="15">
        <f t="shared" si="8"/>
        <v>1.2964320000000003</v>
      </c>
      <c r="T11" s="15">
        <f t="shared" si="9"/>
        <v>2.0482371264099175</v>
      </c>
      <c r="U11" s="15">
        <f t="shared" si="1"/>
        <v>6.3626699839637997</v>
      </c>
      <c r="V11" s="19">
        <v>1</v>
      </c>
      <c r="W11" s="15">
        <f t="shared" si="2"/>
        <v>6.3626699839637997</v>
      </c>
      <c r="X11" s="15">
        <f t="shared" si="10"/>
        <v>197.24276950287779</v>
      </c>
    </row>
    <row r="12" spans="4:24" ht="15.5">
      <c r="D12" s="14" t="s">
        <v>87</v>
      </c>
      <c r="E12" s="15">
        <f>'Data Klimatologi'!J8</f>
        <v>26.2</v>
      </c>
      <c r="F12" s="16">
        <f>'Data Klimatologi'!D8</f>
        <v>56.2</v>
      </c>
      <c r="G12" s="17">
        <f>'Data Klimatologi'!G8:H8</f>
        <v>4.2</v>
      </c>
      <c r="H12" s="18">
        <f>'Data Klimatologi'!F8</f>
        <v>75</v>
      </c>
      <c r="I12" s="20">
        <f>K54</f>
        <v>33.94</v>
      </c>
      <c r="J12" s="216">
        <f>E54</f>
        <v>0.752</v>
      </c>
      <c r="K12" s="15">
        <f t="shared" si="0"/>
        <v>0.248</v>
      </c>
      <c r="L12" s="217">
        <f>Q54</f>
        <v>15.94</v>
      </c>
      <c r="M12" s="15">
        <f t="shared" si="3"/>
        <v>19.074280000000002</v>
      </c>
      <c r="N12" s="15">
        <f t="shared" si="4"/>
        <v>14.865719999999996</v>
      </c>
      <c r="O12" s="217">
        <f>W54</f>
        <v>14.9</v>
      </c>
      <c r="P12" s="15">
        <f t="shared" si="5"/>
        <v>9.759500000000001</v>
      </c>
      <c r="Q12" s="15">
        <f t="shared" si="6"/>
        <v>0.14783391017143532</v>
      </c>
      <c r="R12" s="15">
        <f t="shared" si="7"/>
        <v>0.77500000000000002</v>
      </c>
      <c r="S12" s="15">
        <f t="shared" si="8"/>
        <v>1.249776</v>
      </c>
      <c r="T12" s="15">
        <f t="shared" si="9"/>
        <v>1.8262662093028263</v>
      </c>
      <c r="U12" s="15">
        <f t="shared" si="1"/>
        <v>5.980899568918284</v>
      </c>
      <c r="V12" s="19">
        <v>0.9</v>
      </c>
      <c r="W12" s="15">
        <f t="shared" si="2"/>
        <v>5.3828096120264561</v>
      </c>
      <c r="X12" s="15">
        <f t="shared" si="10"/>
        <v>166.86709797282015</v>
      </c>
    </row>
    <row r="13" spans="4:24" ht="15.5">
      <c r="D13" s="14" t="s">
        <v>88</v>
      </c>
      <c r="E13" s="15">
        <f>'Data Klimatologi'!J9</f>
        <v>25.4</v>
      </c>
      <c r="F13" s="16">
        <f>'Data Klimatologi'!D9</f>
        <v>57.1</v>
      </c>
      <c r="G13" s="17">
        <f>'Data Klimatologi'!G9:H9</f>
        <v>2.5</v>
      </c>
      <c r="H13" s="18">
        <f>'Data Klimatologi'!F9</f>
        <v>75</v>
      </c>
      <c r="I13" s="20">
        <f>K59</f>
        <v>32.46</v>
      </c>
      <c r="J13" s="216">
        <f>E59</f>
        <v>0.74399999999999999</v>
      </c>
      <c r="K13" s="15">
        <f t="shared" si="0"/>
        <v>0.25600000000000001</v>
      </c>
      <c r="L13" s="217">
        <f>Q59</f>
        <v>15.75</v>
      </c>
      <c r="M13" s="15">
        <f t="shared" si="3"/>
        <v>18.534660000000002</v>
      </c>
      <c r="N13" s="15">
        <f t="shared" si="4"/>
        <v>13.925339999999998</v>
      </c>
      <c r="O13" s="217">
        <f>W59</f>
        <v>16.5</v>
      </c>
      <c r="P13" s="15">
        <f t="shared" si="5"/>
        <v>10.807500000000001</v>
      </c>
      <c r="Q13" s="15">
        <f t="shared" si="6"/>
        <v>0.15057164478357524</v>
      </c>
      <c r="R13" s="15">
        <f t="shared" si="7"/>
        <v>0.77500000000000002</v>
      </c>
      <c r="S13" s="15">
        <f t="shared" si="8"/>
        <v>0.85320000000000007</v>
      </c>
      <c r="T13" s="15">
        <f t="shared" si="9"/>
        <v>1.8379151391395152</v>
      </c>
      <c r="U13" s="15">
        <f t="shared" si="1"/>
        <v>4.4089704860477994</v>
      </c>
      <c r="V13" s="19">
        <v>0.9</v>
      </c>
      <c r="W13" s="15">
        <f>V13*U13</f>
        <v>3.9680734374430195</v>
      </c>
      <c r="X13" s="15">
        <f>W13*31</f>
        <v>123.0102765607336</v>
      </c>
    </row>
    <row r="14" spans="4:24" ht="15.5">
      <c r="D14" s="14" t="s">
        <v>89</v>
      </c>
      <c r="E14" s="15">
        <f>'Data Klimatologi'!J10</f>
        <v>22.9</v>
      </c>
      <c r="F14" s="16">
        <f>'Data Klimatologi'!D10</f>
        <v>58.8</v>
      </c>
      <c r="G14" s="17">
        <f>'Data Klimatologi'!G10:H10</f>
        <v>4.7</v>
      </c>
      <c r="H14" s="18">
        <f>'Data Klimatologi'!F10</f>
        <v>76</v>
      </c>
      <c r="I14" s="20">
        <f>K64</f>
        <v>27.93</v>
      </c>
      <c r="J14" s="216">
        <f>E64</f>
        <v>0.71899999999999997</v>
      </c>
      <c r="K14" s="15">
        <f t="shared" si="0"/>
        <v>0.28100000000000003</v>
      </c>
      <c r="L14" s="217">
        <f>Q64</f>
        <v>15.18</v>
      </c>
      <c r="M14" s="15">
        <f t="shared" si="3"/>
        <v>16.422839999999997</v>
      </c>
      <c r="N14" s="15">
        <f t="shared" si="4"/>
        <v>11.507160000000002</v>
      </c>
      <c r="O14" s="217">
        <f>W64</f>
        <v>17.05</v>
      </c>
      <c r="P14" s="15">
        <f t="shared" si="5"/>
        <v>11.259820000000001</v>
      </c>
      <c r="Q14" s="15">
        <f t="shared" si="6"/>
        <v>0.16168954534296093</v>
      </c>
      <c r="R14" s="15">
        <f t="shared" si="7"/>
        <v>0.78400000000000003</v>
      </c>
      <c r="S14" s="15">
        <f t="shared" si="8"/>
        <v>1.3664160000000003</v>
      </c>
      <c r="T14" s="15">
        <f t="shared" si="9"/>
        <v>1.9242866818720192</v>
      </c>
      <c r="U14" s="15">
        <f t="shared" si="1"/>
        <v>5.8018846026013442</v>
      </c>
      <c r="V14" s="19">
        <v>0.9</v>
      </c>
      <c r="W14" s="15">
        <f t="shared" si="2"/>
        <v>5.2216961423412096</v>
      </c>
      <c r="X14" s="15">
        <f t="shared" si="10"/>
        <v>161.87258041257749</v>
      </c>
    </row>
    <row r="15" spans="4:24" ht="15.5">
      <c r="D15" s="14" t="s">
        <v>90</v>
      </c>
      <c r="E15" s="15">
        <f>'Data Klimatologi'!J11</f>
        <v>25.65</v>
      </c>
      <c r="F15" s="16">
        <f>'Data Klimatologi'!D11</f>
        <v>53.6</v>
      </c>
      <c r="G15" s="17">
        <f>'Data Klimatologi'!G11:H11</f>
        <v>3.5</v>
      </c>
      <c r="H15" s="18">
        <f>'Data Klimatologi'!F11</f>
        <v>79</v>
      </c>
      <c r="I15" s="20">
        <f>N39</f>
        <v>32.934999999999995</v>
      </c>
      <c r="J15" s="216">
        <f>H39</f>
        <v>0.74649999999999994</v>
      </c>
      <c r="K15" s="15">
        <f t="shared" si="0"/>
        <v>0.25350000000000006</v>
      </c>
      <c r="L15" s="217">
        <f>T39</f>
        <v>15.8125</v>
      </c>
      <c r="M15" s="15">
        <f t="shared" si="3"/>
        <v>17.65316</v>
      </c>
      <c r="N15" s="15">
        <f t="shared" si="4"/>
        <v>15.281839999999995</v>
      </c>
      <c r="O15" s="217">
        <f>Z39</f>
        <v>16.8</v>
      </c>
      <c r="P15" s="15">
        <f t="shared" si="5"/>
        <v>11.366880000000002</v>
      </c>
      <c r="Q15" s="15">
        <f t="shared" si="6"/>
        <v>0.15513107951848698</v>
      </c>
      <c r="R15" s="15">
        <f t="shared" si="7"/>
        <v>0.81100000000000005</v>
      </c>
      <c r="S15" s="15">
        <f t="shared" si="8"/>
        <v>1.0864800000000001</v>
      </c>
      <c r="T15" s="15">
        <f t="shared" si="9"/>
        <v>1.9893912680526071</v>
      </c>
      <c r="U15" s="15">
        <f t="shared" si="1"/>
        <v>5.6940459097324716</v>
      </c>
      <c r="V15" s="19">
        <v>0.9</v>
      </c>
      <c r="W15" s="15">
        <f t="shared" si="2"/>
        <v>5.1246413187592248</v>
      </c>
      <c r="X15" s="15">
        <f t="shared" si="10"/>
        <v>158.86388088153598</v>
      </c>
    </row>
    <row r="16" spans="4:24" ht="15.5">
      <c r="D16" s="14" t="s">
        <v>91</v>
      </c>
      <c r="E16" s="15">
        <f>'Data Klimatologi'!J12</f>
        <v>24.25</v>
      </c>
      <c r="F16" s="16">
        <f>'Data Klimatologi'!D12</f>
        <v>59.5</v>
      </c>
      <c r="G16" s="17">
        <f>'Data Klimatologi'!G12:H12</f>
        <v>2.9</v>
      </c>
      <c r="H16" s="18">
        <f>'Data Klimatologi'!F12</f>
        <v>80</v>
      </c>
      <c r="I16" s="20">
        <f>N44</f>
        <v>30.274999999999999</v>
      </c>
      <c r="J16" s="216">
        <f>H44</f>
        <v>0.73249999999999993</v>
      </c>
      <c r="K16" s="15">
        <f t="shared" si="0"/>
        <v>0.26750000000000007</v>
      </c>
      <c r="L16" s="217">
        <f>T44</f>
        <v>15.4625</v>
      </c>
      <c r="M16" s="15">
        <f t="shared" si="3"/>
        <v>18.013624999999998</v>
      </c>
      <c r="N16" s="15">
        <f t="shared" si="4"/>
        <v>12.261375000000001</v>
      </c>
      <c r="O16" s="217">
        <f>Z44</f>
        <v>15.55</v>
      </c>
      <c r="P16" s="15">
        <f t="shared" si="5"/>
        <v>10.605100000000002</v>
      </c>
      <c r="Q16" s="15">
        <f t="shared" si="6"/>
        <v>0.1532531713790031</v>
      </c>
      <c r="R16" s="15">
        <f t="shared" si="7"/>
        <v>0.82</v>
      </c>
      <c r="S16" s="15">
        <f t="shared" si="8"/>
        <v>0.94651200000000002</v>
      </c>
      <c r="T16" s="15">
        <f t="shared" si="9"/>
        <v>1.9431352732072249</v>
      </c>
      <c r="U16" s="15">
        <f t="shared" si="1"/>
        <v>4.527828156169293</v>
      </c>
      <c r="V16" s="19">
        <v>1</v>
      </c>
      <c r="W16" s="15">
        <f t="shared" si="2"/>
        <v>4.527828156169293</v>
      </c>
      <c r="X16" s="15">
        <f t="shared" si="10"/>
        <v>140.36267284124807</v>
      </c>
    </row>
    <row r="17" spans="3:24" ht="15.5">
      <c r="D17" s="14" t="s">
        <v>92</v>
      </c>
      <c r="E17" s="15">
        <f>'Data Klimatologi'!J13</f>
        <v>26.6</v>
      </c>
      <c r="F17" s="16">
        <f>'Data Klimatologi'!D13</f>
        <v>53.6</v>
      </c>
      <c r="G17" s="17">
        <f>'Data Klimatologi'!G13:H13</f>
        <v>2.7</v>
      </c>
      <c r="H17" s="18">
        <f>'Data Klimatologi'!F13</f>
        <v>72</v>
      </c>
      <c r="I17" s="20">
        <f>N49</f>
        <v>34.820000000000007</v>
      </c>
      <c r="J17" s="216">
        <f>H49</f>
        <v>0.75600000000000001</v>
      </c>
      <c r="K17" s="15">
        <f t="shared" si="0"/>
        <v>0.24399999999999999</v>
      </c>
      <c r="L17" s="217">
        <f>T49</f>
        <v>16.02</v>
      </c>
      <c r="M17" s="15">
        <f t="shared" si="3"/>
        <v>18.663520000000005</v>
      </c>
      <c r="N17" s="15">
        <f t="shared" si="4"/>
        <v>16.156480000000002</v>
      </c>
      <c r="O17" s="217">
        <f>Z49</f>
        <v>13.5</v>
      </c>
      <c r="P17" s="15">
        <f t="shared" si="5"/>
        <v>8.623800000000001</v>
      </c>
      <c r="Q17" s="15">
        <f t="shared" si="6"/>
        <v>0.14991429638186884</v>
      </c>
      <c r="R17" s="15">
        <f t="shared" si="7"/>
        <v>0.748</v>
      </c>
      <c r="S17" s="15">
        <f t="shared" si="8"/>
        <v>0.8998560000000001</v>
      </c>
      <c r="T17" s="15">
        <f t="shared" si="9"/>
        <v>1.796417016972079</v>
      </c>
      <c r="U17" s="15">
        <f t="shared" si="1"/>
        <v>4.9054865987496132</v>
      </c>
      <c r="V17" s="19">
        <v>1.1000000000000001</v>
      </c>
      <c r="W17" s="15">
        <f t="shared" si="2"/>
        <v>5.3960352586245746</v>
      </c>
      <c r="X17" s="15">
        <f t="shared" si="10"/>
        <v>167.27709301736181</v>
      </c>
    </row>
    <row r="18" spans="3:24" ht="15.5">
      <c r="D18" s="14" t="s">
        <v>93</v>
      </c>
      <c r="E18" s="15">
        <f>'Data Klimatologi'!J14</f>
        <v>25.1</v>
      </c>
      <c r="F18" s="16">
        <f>'Data Klimatologi'!D14</f>
        <v>53.2</v>
      </c>
      <c r="G18" s="17">
        <f>'Data Klimatologi'!G14:H14</f>
        <v>3.4</v>
      </c>
      <c r="H18" s="18">
        <f>'Data Klimatologi'!F14</f>
        <v>76</v>
      </c>
      <c r="I18" s="20">
        <f>N54</f>
        <v>31.89</v>
      </c>
      <c r="J18" s="216">
        <f>H54</f>
        <v>0.74099999999999999</v>
      </c>
      <c r="K18" s="15">
        <f t="shared" si="0"/>
        <v>0.25900000000000001</v>
      </c>
      <c r="L18" s="217">
        <f>T54</f>
        <v>15.675000000000001</v>
      </c>
      <c r="M18" s="15">
        <f t="shared" si="3"/>
        <v>16.965479999999999</v>
      </c>
      <c r="N18" s="15">
        <f t="shared" si="4"/>
        <v>14.924520000000001</v>
      </c>
      <c r="O18" s="217">
        <f>Z54</f>
        <v>11</v>
      </c>
      <c r="P18" s="15">
        <f t="shared" si="5"/>
        <v>7.2644000000000011</v>
      </c>
      <c r="Q18" s="15">
        <f t="shared" si="6"/>
        <v>0.15876763732710433</v>
      </c>
      <c r="R18" s="15">
        <f t="shared" si="7"/>
        <v>0.78400000000000003</v>
      </c>
      <c r="S18" s="15">
        <f t="shared" si="8"/>
        <v>1.0631520000000001</v>
      </c>
      <c r="T18" s="15">
        <f t="shared" si="9"/>
        <v>1.9511272486402509</v>
      </c>
      <c r="U18" s="15">
        <f t="shared" si="1"/>
        <v>5.5553469125857866</v>
      </c>
      <c r="V18" s="19">
        <v>1.1000000000000001</v>
      </c>
      <c r="W18" s="15">
        <f t="shared" si="2"/>
        <v>6.1108816038443656</v>
      </c>
      <c r="X18" s="15">
        <f t="shared" si="10"/>
        <v>189.43732971917532</v>
      </c>
    </row>
    <row r="19" spans="3:24" ht="15.5">
      <c r="D19" s="14" t="s">
        <v>94</v>
      </c>
      <c r="E19" s="15">
        <f>'Data Klimatologi'!J15</f>
        <v>24.9</v>
      </c>
      <c r="F19" s="16">
        <f>'Data Klimatologi'!D15</f>
        <v>52.4</v>
      </c>
      <c r="G19" s="17">
        <f>'Data Klimatologi'!G15:H15</f>
        <v>2.9</v>
      </c>
      <c r="H19" s="18">
        <f>'Data Klimatologi'!F15</f>
        <v>73</v>
      </c>
      <c r="I19" s="20">
        <f>N59</f>
        <v>31.509999999999998</v>
      </c>
      <c r="J19" s="216">
        <f>H59</f>
        <v>0.73899999999999999</v>
      </c>
      <c r="K19" s="15">
        <f t="shared" si="0"/>
        <v>0.26100000000000001</v>
      </c>
      <c r="L19" s="217">
        <f>T59</f>
        <v>15.625</v>
      </c>
      <c r="M19" s="15">
        <f t="shared" si="3"/>
        <v>16.511240000000001</v>
      </c>
      <c r="N19" s="15">
        <f t="shared" si="4"/>
        <v>14.998759999999997</v>
      </c>
      <c r="O19" s="217">
        <f>Z59</f>
        <v>8.75</v>
      </c>
      <c r="P19" s="15">
        <f t="shared" si="5"/>
        <v>5.6367500000000001</v>
      </c>
      <c r="Q19" s="15">
        <f t="shared" si="6"/>
        <v>0.16121028933408951</v>
      </c>
      <c r="R19" s="15">
        <f t="shared" si="7"/>
        <v>0.75700000000000001</v>
      </c>
      <c r="S19" s="15">
        <f t="shared" si="8"/>
        <v>0.94651200000000002</v>
      </c>
      <c r="T19" s="15">
        <f t="shared" si="9"/>
        <v>1.9068154535297774</v>
      </c>
      <c r="U19" s="15">
        <f t="shared" si="1"/>
        <v>5.114424771014825</v>
      </c>
      <c r="V19" s="19">
        <v>1.1000000000000001</v>
      </c>
      <c r="W19" s="15">
        <f t="shared" si="2"/>
        <v>5.6258672481163083</v>
      </c>
      <c r="X19" s="15">
        <f t="shared" si="10"/>
        <v>174.40188469160555</v>
      </c>
    </row>
    <row r="20" spans="3:24" ht="15.5">
      <c r="D20" s="14" t="s">
        <v>95</v>
      </c>
      <c r="E20" s="15">
        <f>'Data Klimatologi'!J16</f>
        <v>24.6</v>
      </c>
      <c r="F20" s="16">
        <f>'Data Klimatologi'!D16</f>
        <v>51.3</v>
      </c>
      <c r="G20" s="17">
        <f>'Data Klimatologi'!G16:H16</f>
        <v>4.8</v>
      </c>
      <c r="H20" s="18">
        <f>'Data Klimatologi'!F16</f>
        <v>74</v>
      </c>
      <c r="I20" s="20">
        <f>N64</f>
        <v>30.94</v>
      </c>
      <c r="J20" s="216">
        <f>H64</f>
        <v>0.73599999999999999</v>
      </c>
      <c r="K20" s="15">
        <f t="shared" si="0"/>
        <v>0.26400000000000001</v>
      </c>
      <c r="L20" s="217">
        <f>T64</f>
        <v>15.55</v>
      </c>
      <c r="M20" s="15">
        <f t="shared" si="3"/>
        <v>15.87222</v>
      </c>
      <c r="N20" s="15">
        <f t="shared" si="4"/>
        <v>15.067780000000001</v>
      </c>
      <c r="O20" s="217">
        <f>Z64</f>
        <v>7.5</v>
      </c>
      <c r="P20" s="15">
        <f t="shared" si="5"/>
        <v>4.8719999999999999</v>
      </c>
      <c r="Q20" s="15">
        <f t="shared" si="6"/>
        <v>0.16470419879529349</v>
      </c>
      <c r="R20" s="15">
        <f t="shared" si="7"/>
        <v>0.76600000000000001</v>
      </c>
      <c r="S20" s="15">
        <f t="shared" si="8"/>
        <v>1.3897440000000001</v>
      </c>
      <c r="T20" s="15">
        <f t="shared" si="9"/>
        <v>1.9618411231103794</v>
      </c>
      <c r="U20" s="15">
        <f t="shared" si="1"/>
        <v>6.9721692745657204</v>
      </c>
      <c r="V20" s="19">
        <v>1.1000000000000001</v>
      </c>
      <c r="W20" s="15">
        <f t="shared" si="2"/>
        <v>7.6693862020222934</v>
      </c>
      <c r="X20" s="15">
        <f t="shared" si="10"/>
        <v>237.75097226269111</v>
      </c>
    </row>
    <row r="21" spans="3:24" ht="15.5"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 spans="3:24" ht="15.5">
      <c r="D22" s="318" t="s">
        <v>96</v>
      </c>
      <c r="E22" s="319"/>
      <c r="F22" s="319"/>
      <c r="G22" s="319"/>
      <c r="H22" s="319"/>
      <c r="I22" s="319"/>
      <c r="J22" s="319"/>
      <c r="K22" s="319"/>
      <c r="L22" s="319"/>
      <c r="M22" s="319"/>
      <c r="N22" s="319"/>
      <c r="O22" s="319"/>
      <c r="P22" s="319"/>
      <c r="Q22" s="319"/>
      <c r="R22" s="319"/>
      <c r="S22" s="319"/>
      <c r="T22" s="319"/>
      <c r="U22" s="319"/>
      <c r="V22" s="319"/>
      <c r="W22" s="319"/>
      <c r="X22" s="320"/>
    </row>
    <row r="23" spans="3:24" ht="15.5">
      <c r="D23" s="321" t="s">
        <v>97</v>
      </c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2"/>
      <c r="P23" s="322"/>
      <c r="Q23" s="322"/>
      <c r="R23" s="322"/>
      <c r="S23" s="322"/>
      <c r="T23" s="322"/>
      <c r="U23" s="322"/>
      <c r="V23" s="322"/>
      <c r="W23" s="322"/>
      <c r="X23" s="323"/>
    </row>
    <row r="24" spans="3:24" ht="15.5">
      <c r="D24" s="22" t="s">
        <v>98</v>
      </c>
      <c r="E24" s="23"/>
      <c r="F24" s="24"/>
      <c r="G24" s="24"/>
      <c r="H24" s="24"/>
      <c r="I24" s="24"/>
      <c r="J24" s="24"/>
      <c r="K24" s="313" t="s">
        <v>99</v>
      </c>
      <c r="L24" s="313"/>
      <c r="M24" s="313"/>
      <c r="N24" s="24"/>
      <c r="O24" s="24"/>
      <c r="P24" s="313" t="s">
        <v>100</v>
      </c>
      <c r="Q24" s="313"/>
      <c r="R24" s="313"/>
      <c r="S24" s="313"/>
      <c r="T24" s="313"/>
      <c r="U24" s="24"/>
      <c r="V24" s="24"/>
      <c r="W24" s="24"/>
      <c r="X24" s="25"/>
    </row>
    <row r="25" spans="3:24" ht="15.5">
      <c r="C25" s="107" t="s">
        <v>199</v>
      </c>
      <c r="D25" s="317" t="s">
        <v>101</v>
      </c>
      <c r="E25" s="313"/>
      <c r="F25" s="313"/>
      <c r="G25" s="24"/>
      <c r="H25" s="24"/>
      <c r="I25" s="24"/>
      <c r="J25" s="24"/>
      <c r="K25" s="313" t="s">
        <v>102</v>
      </c>
      <c r="L25" s="313"/>
      <c r="M25" s="24"/>
      <c r="N25" s="24"/>
      <c r="O25" s="24"/>
      <c r="P25" s="313" t="s">
        <v>103</v>
      </c>
      <c r="Q25" s="313"/>
      <c r="R25" s="313"/>
      <c r="S25" s="313"/>
      <c r="T25" s="313"/>
      <c r="U25" s="24"/>
      <c r="V25" s="24"/>
      <c r="W25" s="24"/>
      <c r="X25" s="25"/>
    </row>
    <row r="26" spans="3:24" ht="15.5">
      <c r="C26" s="107" t="s">
        <v>200</v>
      </c>
      <c r="D26" s="317" t="s">
        <v>104</v>
      </c>
      <c r="E26" s="313"/>
      <c r="F26" s="313"/>
      <c r="G26" s="313"/>
      <c r="H26" s="313"/>
      <c r="I26" s="24"/>
      <c r="J26" s="24"/>
      <c r="K26" s="313" t="s">
        <v>105</v>
      </c>
      <c r="L26" s="313"/>
      <c r="M26" s="313"/>
      <c r="N26" s="24"/>
      <c r="O26" s="24"/>
      <c r="P26" s="313" t="s">
        <v>106</v>
      </c>
      <c r="Q26" s="313"/>
      <c r="R26" s="313"/>
      <c r="S26" s="313"/>
      <c r="T26" s="24"/>
      <c r="U26" s="24"/>
      <c r="V26" s="24"/>
      <c r="W26" s="24"/>
      <c r="X26" s="25"/>
    </row>
    <row r="27" spans="3:24" ht="15.5">
      <c r="C27" s="107" t="s">
        <v>77</v>
      </c>
      <c r="D27" s="317" t="s">
        <v>107</v>
      </c>
      <c r="E27" s="313"/>
      <c r="F27" s="313"/>
      <c r="G27" s="313"/>
      <c r="H27" s="313"/>
      <c r="I27" s="313"/>
      <c r="J27" s="24"/>
      <c r="K27" s="313" t="s">
        <v>108</v>
      </c>
      <c r="L27" s="313"/>
      <c r="M27" s="313"/>
      <c r="N27" s="313"/>
      <c r="O27" s="24"/>
      <c r="P27" s="313" t="s">
        <v>109</v>
      </c>
      <c r="Q27" s="313"/>
      <c r="R27" s="313"/>
      <c r="S27" s="313"/>
      <c r="T27" s="313"/>
      <c r="U27" s="24"/>
      <c r="V27" s="24"/>
      <c r="W27" s="24"/>
      <c r="X27" s="25"/>
    </row>
    <row r="28" spans="3:24" ht="15.5">
      <c r="C28" s="107"/>
      <c r="D28" s="317" t="s">
        <v>110</v>
      </c>
      <c r="E28" s="313"/>
      <c r="F28" s="313"/>
      <c r="G28" s="24"/>
      <c r="H28" s="24"/>
      <c r="I28" s="24"/>
      <c r="J28" s="24"/>
      <c r="K28" s="313" t="s">
        <v>111</v>
      </c>
      <c r="L28" s="313"/>
      <c r="M28" s="24"/>
      <c r="N28" s="24"/>
      <c r="O28" s="24"/>
      <c r="P28" s="313" t="s">
        <v>112</v>
      </c>
      <c r="Q28" s="313"/>
      <c r="R28" s="313"/>
      <c r="S28" s="313"/>
      <c r="T28" s="24"/>
      <c r="U28" s="24"/>
      <c r="V28" s="24"/>
      <c r="W28" s="24"/>
      <c r="X28" s="25"/>
    </row>
    <row r="29" spans="3:24" ht="15.5">
      <c r="C29" s="107"/>
      <c r="D29" s="317" t="s">
        <v>113</v>
      </c>
      <c r="E29" s="313"/>
      <c r="F29" s="24"/>
      <c r="G29" s="24"/>
      <c r="H29" s="24"/>
      <c r="I29" s="24"/>
      <c r="J29" s="24"/>
      <c r="K29" s="313" t="s">
        <v>114</v>
      </c>
      <c r="L29" s="313"/>
      <c r="M29" s="313"/>
      <c r="N29" s="24"/>
      <c r="O29" s="24"/>
      <c r="P29" s="313" t="s">
        <v>115</v>
      </c>
      <c r="Q29" s="313"/>
      <c r="R29" s="313"/>
      <c r="S29" s="313"/>
      <c r="T29" s="313"/>
      <c r="U29" s="313"/>
      <c r="V29" s="24"/>
      <c r="W29" s="24"/>
      <c r="X29" s="25"/>
    </row>
    <row r="30" spans="3:24" ht="15.5">
      <c r="D30" s="311"/>
      <c r="E30" s="312"/>
      <c r="F30" s="24"/>
      <c r="G30" s="24"/>
      <c r="H30" s="24"/>
      <c r="I30" s="24"/>
      <c r="J30" s="24"/>
      <c r="K30" s="312"/>
      <c r="L30" s="312"/>
      <c r="M30" s="312"/>
      <c r="N30" s="24"/>
      <c r="O30" s="24"/>
      <c r="P30" s="313" t="s">
        <v>116</v>
      </c>
      <c r="Q30" s="313"/>
      <c r="R30" s="24"/>
      <c r="S30" s="24"/>
      <c r="T30" s="24"/>
      <c r="U30" s="24"/>
      <c r="V30" s="24"/>
      <c r="W30" s="24"/>
      <c r="X30" s="25"/>
    </row>
    <row r="31" spans="3:24" ht="15.5">
      <c r="D31" s="314"/>
      <c r="E31" s="315"/>
      <c r="F31" s="26"/>
      <c r="G31" s="26"/>
      <c r="H31" s="26"/>
      <c r="I31" s="26"/>
      <c r="J31" s="26"/>
      <c r="K31" s="315"/>
      <c r="L31" s="315"/>
      <c r="M31" s="315"/>
      <c r="N31" s="26"/>
      <c r="O31" s="26"/>
      <c r="P31" s="316" t="s">
        <v>117</v>
      </c>
      <c r="Q31" s="316"/>
      <c r="R31" s="316"/>
      <c r="S31" s="26"/>
      <c r="T31" s="26"/>
      <c r="U31" s="26"/>
      <c r="V31" s="26"/>
      <c r="W31" s="26"/>
      <c r="X31" s="27"/>
    </row>
    <row r="34" spans="4:26">
      <c r="D34" t="s">
        <v>196</v>
      </c>
      <c r="J34" t="s">
        <v>196</v>
      </c>
      <c r="P34" t="s">
        <v>197</v>
      </c>
      <c r="V34" t="s">
        <v>198</v>
      </c>
    </row>
    <row r="35" spans="4:26" ht="15.5">
      <c r="D35" s="308" t="s">
        <v>119</v>
      </c>
      <c r="E35" s="309"/>
      <c r="F35" s="309"/>
      <c r="G35" s="309"/>
      <c r="H35" s="310"/>
      <c r="I35" s="35"/>
      <c r="J35" s="308" t="s">
        <v>122</v>
      </c>
      <c r="K35" s="309"/>
      <c r="L35" s="309"/>
      <c r="M35" s="309"/>
      <c r="N35" s="310"/>
      <c r="O35" s="35"/>
      <c r="P35" s="308" t="s">
        <v>123</v>
      </c>
      <c r="Q35" s="309"/>
      <c r="R35" s="309"/>
      <c r="S35" s="309"/>
      <c r="T35" s="310"/>
      <c r="U35" s="35"/>
      <c r="V35" s="308" t="s">
        <v>124</v>
      </c>
      <c r="W35" s="309"/>
      <c r="X35" s="309"/>
      <c r="Y35" s="309"/>
      <c r="Z35" s="310"/>
    </row>
    <row r="36" spans="4:26" ht="15.5">
      <c r="D36" s="36">
        <v>22</v>
      </c>
      <c r="E36" s="36">
        <v>0.71</v>
      </c>
      <c r="F36" s="36"/>
      <c r="G36" s="36">
        <v>24</v>
      </c>
      <c r="H36" s="36">
        <v>0.73</v>
      </c>
      <c r="I36" s="35"/>
      <c r="J36" s="36">
        <v>23</v>
      </c>
      <c r="K36" s="36">
        <v>28.1</v>
      </c>
      <c r="L36" s="36"/>
      <c r="M36" s="36">
        <v>25</v>
      </c>
      <c r="N36" s="36">
        <v>31.7</v>
      </c>
      <c r="O36" s="35"/>
      <c r="P36" s="36">
        <v>22</v>
      </c>
      <c r="Q36" s="36">
        <v>15</v>
      </c>
      <c r="R36" s="36"/>
      <c r="S36" s="36">
        <v>24</v>
      </c>
      <c r="T36" s="36">
        <v>15.4</v>
      </c>
      <c r="U36" s="35"/>
      <c r="V36" s="36">
        <v>32</v>
      </c>
      <c r="W36" s="36">
        <v>8.3000000000000007</v>
      </c>
      <c r="X36" s="36"/>
      <c r="Y36" s="36">
        <v>32</v>
      </c>
      <c r="Z36" s="36">
        <v>16.8</v>
      </c>
    </row>
    <row r="37" spans="4:26" ht="15.5">
      <c r="D37" s="95">
        <f>E9</f>
        <v>23.25</v>
      </c>
      <c r="E37" s="36" t="s">
        <v>120</v>
      </c>
      <c r="F37" s="36"/>
      <c r="G37" s="95">
        <f>E15</f>
        <v>25.65</v>
      </c>
      <c r="H37" s="36" t="s">
        <v>120</v>
      </c>
      <c r="I37" s="35"/>
      <c r="J37" s="95">
        <f>E9</f>
        <v>23.25</v>
      </c>
      <c r="K37" s="36" t="s">
        <v>120</v>
      </c>
      <c r="L37" s="36"/>
      <c r="M37" s="95">
        <f>E15</f>
        <v>25.65</v>
      </c>
      <c r="N37" s="36" t="s">
        <v>120</v>
      </c>
      <c r="O37" s="35"/>
      <c r="P37" s="95">
        <f>J37</f>
        <v>23.25</v>
      </c>
      <c r="Q37" s="36" t="s">
        <v>120</v>
      </c>
      <c r="R37" s="36"/>
      <c r="S37" s="95">
        <f>M37</f>
        <v>25.65</v>
      </c>
      <c r="T37" s="36" t="s">
        <v>120</v>
      </c>
      <c r="U37" s="35"/>
      <c r="V37" s="36">
        <v>33</v>
      </c>
      <c r="W37" s="36" t="s">
        <v>120</v>
      </c>
      <c r="X37" s="36"/>
      <c r="Y37" s="36">
        <v>33</v>
      </c>
      <c r="Z37" s="36" t="s">
        <v>120</v>
      </c>
    </row>
    <row r="38" spans="4:26" ht="15.5">
      <c r="D38" s="36">
        <v>24</v>
      </c>
      <c r="E38" s="36">
        <v>0.73</v>
      </c>
      <c r="F38" s="36"/>
      <c r="G38" s="36">
        <v>26</v>
      </c>
      <c r="H38" s="36">
        <v>0.75</v>
      </c>
      <c r="I38" s="35"/>
      <c r="J38" s="36">
        <v>24</v>
      </c>
      <c r="K38" s="36">
        <v>29.8</v>
      </c>
      <c r="L38" s="36"/>
      <c r="M38" s="36">
        <v>26</v>
      </c>
      <c r="N38" s="36">
        <v>33.6</v>
      </c>
      <c r="O38" s="35"/>
      <c r="P38" s="36">
        <v>24</v>
      </c>
      <c r="Q38" s="36">
        <v>15.4</v>
      </c>
      <c r="R38" s="36"/>
      <c r="S38" s="36">
        <v>26</v>
      </c>
      <c r="T38" s="36">
        <v>15.9</v>
      </c>
      <c r="U38" s="35"/>
      <c r="V38" s="36">
        <v>34</v>
      </c>
      <c r="W38" s="36">
        <v>7.9</v>
      </c>
      <c r="X38" s="36"/>
      <c r="Y38" s="36">
        <v>34</v>
      </c>
      <c r="Z38" s="36">
        <v>16.8</v>
      </c>
    </row>
    <row r="39" spans="4:26" ht="15.5">
      <c r="D39" s="37" t="s">
        <v>121</v>
      </c>
      <c r="E39" s="37">
        <f>0.71+((23.45-22)/(24-22))*(0.73-0.71)</f>
        <v>0.72449999999999992</v>
      </c>
      <c r="F39" s="37"/>
      <c r="G39" s="37" t="s">
        <v>121</v>
      </c>
      <c r="H39" s="37">
        <f>H36+((G37-G36)/(G38-G36))*(H38-H36)</f>
        <v>0.74649999999999994</v>
      </c>
      <c r="I39" s="35"/>
      <c r="J39" s="37" t="s">
        <v>121</v>
      </c>
      <c r="K39" s="37">
        <f>K36+((J37-J36)/(J38-J36))*(K38-K36)</f>
        <v>28.525000000000002</v>
      </c>
      <c r="L39" s="37"/>
      <c r="M39" s="37" t="s">
        <v>121</v>
      </c>
      <c r="N39" s="37">
        <f>N36+((M37-M36)/(M38-M36))*(N38-N36)</f>
        <v>32.934999999999995</v>
      </c>
      <c r="O39" s="35"/>
      <c r="P39" s="37" t="s">
        <v>121</v>
      </c>
      <c r="Q39" s="37">
        <f>Q36+((P37-P36)/(P38-P36))*(Q38-Q36)</f>
        <v>15.25</v>
      </c>
      <c r="R39" s="37"/>
      <c r="S39" s="37" t="s">
        <v>121</v>
      </c>
      <c r="T39" s="37">
        <f>T36+((S37-S36)/(S38-S36))*(T38-T36)</f>
        <v>15.8125</v>
      </c>
      <c r="U39" s="35"/>
      <c r="V39" s="37" t="s">
        <v>121</v>
      </c>
      <c r="W39" s="37">
        <f>W36+((V37-V36)/(V38-V36))*(W38-W36)</f>
        <v>8.1000000000000014</v>
      </c>
      <c r="X39" s="37"/>
      <c r="Y39" s="37" t="s">
        <v>121</v>
      </c>
      <c r="Z39" s="37">
        <f>Z36+((Y37-Y36)/(Y38-Y36))*(Z38-Z36)</f>
        <v>16.8</v>
      </c>
    </row>
    <row r="40" spans="4:26" ht="15.5">
      <c r="D40" s="36"/>
      <c r="E40" s="36"/>
      <c r="F40" s="36"/>
      <c r="G40" s="36"/>
      <c r="H40" s="36"/>
      <c r="I40" s="35"/>
      <c r="J40" s="36"/>
      <c r="K40" s="36"/>
      <c r="L40" s="36"/>
      <c r="M40" s="36"/>
      <c r="N40" s="36"/>
      <c r="O40" s="35"/>
      <c r="P40" s="36"/>
      <c r="Q40" s="36"/>
      <c r="R40" s="36"/>
      <c r="S40" s="36"/>
      <c r="T40" s="36"/>
      <c r="U40" s="35"/>
      <c r="V40" s="36"/>
      <c r="W40" s="36"/>
      <c r="X40" s="36"/>
      <c r="Y40" s="36"/>
      <c r="Z40" s="36"/>
    </row>
    <row r="41" spans="4:26" ht="15.5">
      <c r="D41" s="36">
        <v>22</v>
      </c>
      <c r="E41" s="36">
        <v>0.71</v>
      </c>
      <c r="F41" s="36"/>
      <c r="G41" s="36">
        <v>24</v>
      </c>
      <c r="H41" s="36">
        <v>0.73</v>
      </c>
      <c r="I41" s="35"/>
      <c r="J41" s="36">
        <v>23</v>
      </c>
      <c r="K41" s="36">
        <f>K36</f>
        <v>28.1</v>
      </c>
      <c r="L41" s="36"/>
      <c r="M41" s="36">
        <v>24</v>
      </c>
      <c r="N41" s="36">
        <v>29.8</v>
      </c>
      <c r="O41" s="35"/>
      <c r="P41" s="36">
        <v>22</v>
      </c>
      <c r="Q41" s="36">
        <f>Q36</f>
        <v>15</v>
      </c>
      <c r="R41" s="36"/>
      <c r="S41" s="36">
        <v>24</v>
      </c>
      <c r="T41" s="36">
        <v>15.4</v>
      </c>
      <c r="U41" s="35"/>
      <c r="V41" s="36">
        <v>32</v>
      </c>
      <c r="W41" s="36">
        <v>10.199999999999999</v>
      </c>
      <c r="X41" s="36"/>
      <c r="Y41" s="36">
        <v>32</v>
      </c>
      <c r="Z41" s="36">
        <v>15.6</v>
      </c>
    </row>
    <row r="42" spans="4:26" ht="15.5">
      <c r="D42" s="95">
        <f>E10</f>
        <v>23.950000000000003</v>
      </c>
      <c r="E42" s="36" t="s">
        <v>120</v>
      </c>
      <c r="F42" s="36"/>
      <c r="G42" s="95">
        <f>E16</f>
        <v>24.25</v>
      </c>
      <c r="H42" s="36" t="s">
        <v>120</v>
      </c>
      <c r="I42" s="35"/>
      <c r="J42" s="95">
        <f>E10</f>
        <v>23.950000000000003</v>
      </c>
      <c r="K42" s="36" t="s">
        <v>120</v>
      </c>
      <c r="L42" s="36"/>
      <c r="M42" s="95">
        <f>E16</f>
        <v>24.25</v>
      </c>
      <c r="N42" s="36" t="s">
        <v>120</v>
      </c>
      <c r="O42" s="35"/>
      <c r="P42" s="95">
        <f>J42</f>
        <v>23.950000000000003</v>
      </c>
      <c r="Q42" s="36" t="s">
        <v>120</v>
      </c>
      <c r="R42" s="36"/>
      <c r="S42" s="95">
        <f>M42</f>
        <v>24.25</v>
      </c>
      <c r="T42" s="36" t="s">
        <v>120</v>
      </c>
      <c r="U42" s="35"/>
      <c r="V42" s="36">
        <v>33</v>
      </c>
      <c r="W42" s="36" t="s">
        <v>120</v>
      </c>
      <c r="X42" s="36"/>
      <c r="Y42" s="36">
        <v>33</v>
      </c>
      <c r="Z42" s="36" t="s">
        <v>120</v>
      </c>
    </row>
    <row r="43" spans="4:26" ht="15.5">
      <c r="D43" s="36">
        <v>24</v>
      </c>
      <c r="E43" s="36">
        <f>E38</f>
        <v>0.73</v>
      </c>
      <c r="F43" s="36"/>
      <c r="G43" s="36">
        <v>26</v>
      </c>
      <c r="H43" s="36">
        <v>0.75</v>
      </c>
      <c r="I43" s="35"/>
      <c r="J43" s="36">
        <v>24</v>
      </c>
      <c r="K43" s="36">
        <f>K38</f>
        <v>29.8</v>
      </c>
      <c r="L43" s="36"/>
      <c r="M43" s="36">
        <v>25</v>
      </c>
      <c r="N43" s="36">
        <v>31.7</v>
      </c>
      <c r="O43" s="35"/>
      <c r="P43" s="36">
        <v>24</v>
      </c>
      <c r="Q43" s="36">
        <f>Q38</f>
        <v>15.4</v>
      </c>
      <c r="R43" s="36"/>
      <c r="S43" s="36">
        <v>26</v>
      </c>
      <c r="T43" s="36">
        <v>15.9</v>
      </c>
      <c r="U43" s="35"/>
      <c r="V43" s="36">
        <v>34</v>
      </c>
      <c r="W43" s="36">
        <v>9.8000000000000007</v>
      </c>
      <c r="X43" s="36"/>
      <c r="Y43" s="36">
        <v>34</v>
      </c>
      <c r="Z43" s="36">
        <v>15.5</v>
      </c>
    </row>
    <row r="44" spans="4:26" ht="15.5">
      <c r="D44" s="37" t="s">
        <v>121</v>
      </c>
      <c r="E44" s="37">
        <f>E41+((D42-D41)/(D43-D41))*(E43-E41)</f>
        <v>0.72950000000000004</v>
      </c>
      <c r="F44" s="37"/>
      <c r="G44" s="37" t="s">
        <v>121</v>
      </c>
      <c r="H44" s="37">
        <f>H41+((G42-G41)/(G43-G41))*(H43-H41)</f>
        <v>0.73249999999999993</v>
      </c>
      <c r="I44" s="35"/>
      <c r="J44" s="37" t="s">
        <v>121</v>
      </c>
      <c r="K44" s="37">
        <f>K41+((J42-J41)/(J43-J41))*(K43-K41)</f>
        <v>29.715000000000007</v>
      </c>
      <c r="L44" s="37"/>
      <c r="M44" s="37" t="s">
        <v>121</v>
      </c>
      <c r="N44" s="37">
        <f>N41+((M42-M41)/(M43-M41))*(N43-N41)</f>
        <v>30.274999999999999</v>
      </c>
      <c r="O44" s="35"/>
      <c r="P44" s="37" t="s">
        <v>121</v>
      </c>
      <c r="Q44" s="37">
        <f>Q41+((P42-P41)/(P43-P41))*(Q43-Q41)</f>
        <v>15.39</v>
      </c>
      <c r="R44" s="37"/>
      <c r="S44" s="37" t="s">
        <v>121</v>
      </c>
      <c r="T44" s="37">
        <f>T41+((S42-S41)/(S43-S41))*(T43-T41)</f>
        <v>15.4625</v>
      </c>
      <c r="U44" s="35"/>
      <c r="V44" s="37" t="s">
        <v>121</v>
      </c>
      <c r="W44" s="37">
        <f>W41+((V42-V41)/(V43-V41))*(W43-W41)</f>
        <v>10</v>
      </c>
      <c r="X44" s="37"/>
      <c r="Y44" s="37" t="s">
        <v>121</v>
      </c>
      <c r="Z44" s="37">
        <f>Z41+((Y42-Y41)/(Y43-Y41))*(Z43-Z41)</f>
        <v>15.55</v>
      </c>
    </row>
    <row r="45" spans="4:26" ht="15.5">
      <c r="D45" s="36"/>
      <c r="E45" s="36"/>
      <c r="F45" s="36"/>
      <c r="G45" s="36"/>
      <c r="H45" s="36"/>
      <c r="I45" s="35"/>
      <c r="J45" s="36"/>
      <c r="K45" s="36"/>
      <c r="L45" s="36"/>
      <c r="M45" s="36"/>
      <c r="N45" s="36"/>
      <c r="O45" s="35"/>
      <c r="P45" s="36"/>
      <c r="Q45" s="36"/>
      <c r="R45" s="36"/>
      <c r="S45" s="36"/>
      <c r="T45" s="36"/>
      <c r="U45" s="35"/>
      <c r="V45" s="36"/>
      <c r="W45" s="36"/>
      <c r="X45" s="36"/>
      <c r="Y45" s="36"/>
      <c r="Z45" s="36"/>
    </row>
    <row r="46" spans="4:26" ht="15.5">
      <c r="D46" s="36">
        <v>24</v>
      </c>
      <c r="E46" s="36">
        <f>E43</f>
        <v>0.73</v>
      </c>
      <c r="F46" s="36"/>
      <c r="G46" s="36">
        <v>24</v>
      </c>
      <c r="H46" s="36">
        <v>0.73</v>
      </c>
      <c r="I46" s="35"/>
      <c r="J46" s="36">
        <v>24</v>
      </c>
      <c r="K46" s="36">
        <f>K43</f>
        <v>29.8</v>
      </c>
      <c r="L46" s="36"/>
      <c r="M46" s="36">
        <v>26</v>
      </c>
      <c r="N46" s="36">
        <v>33.5</v>
      </c>
      <c r="O46" s="35"/>
      <c r="P46" s="36">
        <v>24</v>
      </c>
      <c r="Q46" s="36">
        <f>Q43</f>
        <v>15.4</v>
      </c>
      <c r="R46" s="36"/>
      <c r="S46" s="36">
        <v>26</v>
      </c>
      <c r="T46" s="36">
        <f>Q48</f>
        <v>15.9</v>
      </c>
      <c r="U46" s="35"/>
      <c r="V46" s="36">
        <v>32</v>
      </c>
      <c r="W46" s="36">
        <v>12.8</v>
      </c>
      <c r="X46" s="36"/>
      <c r="Y46" s="36">
        <v>32</v>
      </c>
      <c r="Z46" s="36">
        <v>13.6</v>
      </c>
    </row>
    <row r="47" spans="4:26" ht="15.5">
      <c r="D47" s="95">
        <f>E11</f>
        <v>24.8</v>
      </c>
      <c r="E47" s="36" t="s">
        <v>120</v>
      </c>
      <c r="F47" s="36"/>
      <c r="G47" s="95">
        <f>E17</f>
        <v>26.6</v>
      </c>
      <c r="H47" s="36" t="s">
        <v>120</v>
      </c>
      <c r="I47" s="35"/>
      <c r="J47" s="95">
        <f>E11</f>
        <v>24.8</v>
      </c>
      <c r="K47" s="36" t="s">
        <v>120</v>
      </c>
      <c r="L47" s="36"/>
      <c r="M47" s="95">
        <f>E17</f>
        <v>26.6</v>
      </c>
      <c r="N47" s="36" t="s">
        <v>120</v>
      </c>
      <c r="O47" s="35"/>
      <c r="P47" s="95">
        <f>J47</f>
        <v>24.8</v>
      </c>
      <c r="Q47" s="36" t="s">
        <v>120</v>
      </c>
      <c r="R47" s="36"/>
      <c r="S47" s="95">
        <f>M47</f>
        <v>26.6</v>
      </c>
      <c r="T47" s="36" t="s">
        <v>120</v>
      </c>
      <c r="U47" s="35"/>
      <c r="V47" s="36">
        <v>33</v>
      </c>
      <c r="W47" s="36" t="s">
        <v>120</v>
      </c>
      <c r="X47" s="36"/>
      <c r="Y47" s="36">
        <v>33</v>
      </c>
      <c r="Z47" s="36" t="s">
        <v>120</v>
      </c>
    </row>
    <row r="48" spans="4:26" ht="15.5">
      <c r="D48" s="36">
        <v>26</v>
      </c>
      <c r="E48" s="36">
        <v>0.75</v>
      </c>
      <c r="F48" s="36"/>
      <c r="G48" s="36">
        <v>26</v>
      </c>
      <c r="H48" s="36">
        <v>0.75</v>
      </c>
      <c r="I48" s="35"/>
      <c r="J48" s="36">
        <v>25</v>
      </c>
      <c r="K48" s="36">
        <v>31.7</v>
      </c>
      <c r="L48" s="36"/>
      <c r="M48" s="36">
        <v>27</v>
      </c>
      <c r="N48" s="36">
        <v>35.700000000000003</v>
      </c>
      <c r="O48" s="35"/>
      <c r="P48" s="36">
        <v>26</v>
      </c>
      <c r="Q48" s="36">
        <v>15.9</v>
      </c>
      <c r="R48" s="36"/>
      <c r="S48" s="36">
        <v>28</v>
      </c>
      <c r="T48" s="36">
        <f>Q53</f>
        <v>16.3</v>
      </c>
      <c r="U48" s="35"/>
      <c r="V48" s="36">
        <v>34</v>
      </c>
      <c r="W48" s="36">
        <v>12.4</v>
      </c>
      <c r="X48" s="36"/>
      <c r="Y48" s="36">
        <v>34</v>
      </c>
      <c r="Z48" s="36">
        <v>13.4</v>
      </c>
    </row>
    <row r="49" spans="4:26" ht="15.5">
      <c r="D49" s="37" t="s">
        <v>121</v>
      </c>
      <c r="E49" s="37">
        <f>E46+((D47-D46)/(D48-D46))*(E48-E46)</f>
        <v>0.73799999999999999</v>
      </c>
      <c r="F49" s="37"/>
      <c r="G49" s="37" t="s">
        <v>121</v>
      </c>
      <c r="H49" s="37">
        <f>H46+((G47-G46)/(G48-G46))*(H48-H46)</f>
        <v>0.75600000000000001</v>
      </c>
      <c r="I49" s="35"/>
      <c r="J49" s="37" t="s">
        <v>121</v>
      </c>
      <c r="K49" s="37">
        <f>K46+((J47-J46)/(J48-J46))*(K48-K46)</f>
        <v>31.32</v>
      </c>
      <c r="L49" s="37"/>
      <c r="M49" s="37" t="s">
        <v>121</v>
      </c>
      <c r="N49" s="37">
        <f>N46+((M47-M46)/(M48-M46))*(N48-N46)</f>
        <v>34.820000000000007</v>
      </c>
      <c r="O49" s="35"/>
      <c r="P49" s="37" t="s">
        <v>121</v>
      </c>
      <c r="Q49" s="37">
        <f>Q46+((P47-P46)/(P48-P46))*(Q48-Q46)</f>
        <v>15.600000000000001</v>
      </c>
      <c r="R49" s="37"/>
      <c r="S49" s="37" t="s">
        <v>121</v>
      </c>
      <c r="T49" s="37">
        <f>T46+((S47-S46)/(S48-S46))*(T48-T46)</f>
        <v>16.02</v>
      </c>
      <c r="U49" s="35"/>
      <c r="V49" s="37" t="s">
        <v>121</v>
      </c>
      <c r="W49" s="37">
        <f>W46+((V47-V46)/(V48-V46))*(W48-W46)</f>
        <v>12.600000000000001</v>
      </c>
      <c r="X49" s="37"/>
      <c r="Y49" s="37" t="s">
        <v>121</v>
      </c>
      <c r="Z49" s="37">
        <f>Z46+((Y47-Y46)/(Y48-Y46))*(Z48-Z46)</f>
        <v>13.5</v>
      </c>
    </row>
    <row r="50" spans="4:26" ht="15.5">
      <c r="D50" s="36"/>
      <c r="E50" s="36"/>
      <c r="F50" s="36"/>
      <c r="G50" s="36"/>
      <c r="H50" s="36"/>
      <c r="I50" s="35"/>
      <c r="J50" s="36"/>
      <c r="K50" s="36"/>
      <c r="L50" s="36"/>
      <c r="M50" s="36"/>
      <c r="N50" s="36"/>
      <c r="O50" s="35"/>
      <c r="P50" s="36"/>
      <c r="Q50" s="36"/>
      <c r="R50" s="36"/>
      <c r="S50" s="36"/>
      <c r="T50" s="36"/>
      <c r="U50" s="35"/>
      <c r="V50" s="36"/>
      <c r="W50" s="36"/>
      <c r="X50" s="36"/>
      <c r="Y50" s="36"/>
      <c r="Z50" s="36"/>
    </row>
    <row r="51" spans="4:26" ht="15.5">
      <c r="D51" s="36">
        <v>26</v>
      </c>
      <c r="E51" s="36">
        <f>E48</f>
        <v>0.75</v>
      </c>
      <c r="F51" s="36"/>
      <c r="G51" s="36">
        <v>24</v>
      </c>
      <c r="H51" s="36">
        <v>0.73</v>
      </c>
      <c r="I51" s="35"/>
      <c r="J51" s="36">
        <v>26</v>
      </c>
      <c r="K51" s="36">
        <v>33.5</v>
      </c>
      <c r="L51" s="36"/>
      <c r="M51" s="36">
        <v>25</v>
      </c>
      <c r="N51" s="36">
        <f>K48</f>
        <v>31.7</v>
      </c>
      <c r="O51" s="35"/>
      <c r="P51" s="36">
        <v>26</v>
      </c>
      <c r="Q51" s="36">
        <f>Q48</f>
        <v>15.9</v>
      </c>
      <c r="R51" s="36"/>
      <c r="S51" s="36">
        <v>24</v>
      </c>
      <c r="T51" s="36">
        <v>15.4</v>
      </c>
      <c r="U51" s="35"/>
      <c r="V51" s="36">
        <v>32</v>
      </c>
      <c r="W51" s="36">
        <v>15</v>
      </c>
      <c r="X51" s="36"/>
      <c r="Y51" s="36">
        <v>32</v>
      </c>
      <c r="Z51" s="36">
        <v>11.2</v>
      </c>
    </row>
    <row r="52" spans="4:26" ht="15.5">
      <c r="D52" s="95">
        <f>E12</f>
        <v>26.2</v>
      </c>
      <c r="E52" s="36" t="s">
        <v>120</v>
      </c>
      <c r="F52" s="36"/>
      <c r="G52" s="95">
        <f>E18</f>
        <v>25.1</v>
      </c>
      <c r="H52" s="36" t="s">
        <v>120</v>
      </c>
      <c r="I52" s="35"/>
      <c r="J52" s="95">
        <f>E12</f>
        <v>26.2</v>
      </c>
      <c r="K52" s="36" t="s">
        <v>120</v>
      </c>
      <c r="L52" s="36"/>
      <c r="M52" s="95">
        <f>E18</f>
        <v>25.1</v>
      </c>
      <c r="N52" s="36" t="s">
        <v>120</v>
      </c>
      <c r="O52" s="35"/>
      <c r="P52" s="95">
        <f>J52</f>
        <v>26.2</v>
      </c>
      <c r="Q52" s="36" t="s">
        <v>120</v>
      </c>
      <c r="R52" s="36"/>
      <c r="S52" s="95">
        <f>M52</f>
        <v>25.1</v>
      </c>
      <c r="T52" s="36" t="s">
        <v>120</v>
      </c>
      <c r="U52" s="35"/>
      <c r="V52" s="36">
        <v>33</v>
      </c>
      <c r="W52" s="36" t="s">
        <v>120</v>
      </c>
      <c r="X52" s="36"/>
      <c r="Y52" s="36">
        <v>33</v>
      </c>
      <c r="Z52" s="36" t="s">
        <v>120</v>
      </c>
    </row>
    <row r="53" spans="4:26" ht="15.5">
      <c r="D53" s="36">
        <v>28</v>
      </c>
      <c r="E53" s="36">
        <v>0.77</v>
      </c>
      <c r="F53" s="36"/>
      <c r="G53" s="36">
        <v>26</v>
      </c>
      <c r="H53" s="36">
        <v>0.75</v>
      </c>
      <c r="I53" s="35"/>
      <c r="J53" s="36">
        <v>27</v>
      </c>
      <c r="K53" s="36">
        <f>N48</f>
        <v>35.700000000000003</v>
      </c>
      <c r="L53" s="36"/>
      <c r="M53" s="36">
        <v>26</v>
      </c>
      <c r="N53" s="36">
        <v>33.6</v>
      </c>
      <c r="O53" s="35"/>
      <c r="P53" s="36">
        <v>28</v>
      </c>
      <c r="Q53" s="36">
        <v>16.3</v>
      </c>
      <c r="R53" s="36"/>
      <c r="S53" s="36">
        <v>26</v>
      </c>
      <c r="T53" s="36">
        <v>15.9</v>
      </c>
      <c r="U53" s="35"/>
      <c r="V53" s="36">
        <v>34</v>
      </c>
      <c r="W53" s="36">
        <v>14.8</v>
      </c>
      <c r="X53" s="36"/>
      <c r="Y53" s="36">
        <v>34</v>
      </c>
      <c r="Z53" s="36">
        <v>10.8</v>
      </c>
    </row>
    <row r="54" spans="4:26" ht="15.5">
      <c r="D54" s="37" t="s">
        <v>121</v>
      </c>
      <c r="E54" s="37">
        <f>E51+((D52-D51)/(D53-D51))*(E53-E51)</f>
        <v>0.752</v>
      </c>
      <c r="F54" s="37"/>
      <c r="G54" s="37" t="s">
        <v>121</v>
      </c>
      <c r="H54" s="37">
        <f>H51+((G52-G51)/(G53-G51))*(H53-H51)</f>
        <v>0.74099999999999999</v>
      </c>
      <c r="I54" s="35"/>
      <c r="J54" s="37" t="s">
        <v>121</v>
      </c>
      <c r="K54" s="37">
        <f>K51+((J52-J51)/(J53-J51))*(K53-K51)</f>
        <v>33.94</v>
      </c>
      <c r="L54" s="37"/>
      <c r="M54" s="37" t="s">
        <v>121</v>
      </c>
      <c r="N54" s="37">
        <f>N51+((M52-M51)/(M53-M51))*(N53-N51)</f>
        <v>31.89</v>
      </c>
      <c r="O54" s="35"/>
      <c r="P54" s="37" t="s">
        <v>121</v>
      </c>
      <c r="Q54" s="37">
        <f>Q51+((P52-P51)/(P53-P51))*(Q53-Q51)</f>
        <v>15.94</v>
      </c>
      <c r="R54" s="37"/>
      <c r="S54" s="37" t="s">
        <v>121</v>
      </c>
      <c r="T54" s="37">
        <f>T51+((S52-S51)/(S53-S51))*(T53-T51)</f>
        <v>15.675000000000001</v>
      </c>
      <c r="U54" s="35"/>
      <c r="V54" s="37" t="s">
        <v>121</v>
      </c>
      <c r="W54" s="37">
        <f>W51+((V52-V51)/(V53-V51))*(W53-W51)</f>
        <v>14.9</v>
      </c>
      <c r="X54" s="37"/>
      <c r="Y54" s="37" t="s">
        <v>121</v>
      </c>
      <c r="Z54" s="37">
        <f>Z51+((Y52-Y51)/(Y53-Y51))*(Z53-Z51)</f>
        <v>11</v>
      </c>
    </row>
    <row r="55" spans="4:26" ht="15.5">
      <c r="D55" s="36"/>
      <c r="E55" s="36"/>
      <c r="F55" s="36"/>
      <c r="G55" s="36"/>
      <c r="H55" s="36"/>
      <c r="I55" s="35"/>
      <c r="J55" s="36"/>
      <c r="K55" s="36"/>
      <c r="L55" s="36"/>
      <c r="M55" s="36"/>
      <c r="N55" s="36"/>
      <c r="O55" s="35"/>
      <c r="P55" s="36"/>
      <c r="Q55" s="36"/>
      <c r="R55" s="36"/>
      <c r="S55" s="36"/>
      <c r="T55" s="36"/>
      <c r="U55" s="35"/>
      <c r="V55" s="36"/>
      <c r="W55" s="36"/>
      <c r="X55" s="36"/>
      <c r="Y55" s="36"/>
      <c r="Z55" s="36"/>
    </row>
    <row r="56" spans="4:26" ht="15.5">
      <c r="D56" s="36">
        <v>24</v>
      </c>
      <c r="E56" s="36">
        <v>0.73</v>
      </c>
      <c r="F56" s="36"/>
      <c r="G56" s="36">
        <v>24</v>
      </c>
      <c r="H56" s="36">
        <v>0.73</v>
      </c>
      <c r="I56" s="35"/>
      <c r="J56" s="36">
        <v>25</v>
      </c>
      <c r="K56" s="36">
        <v>31.7</v>
      </c>
      <c r="L56" s="36"/>
      <c r="M56" s="36">
        <v>24</v>
      </c>
      <c r="N56" s="36">
        <v>29.8</v>
      </c>
      <c r="O56" s="35"/>
      <c r="P56" s="36">
        <v>24</v>
      </c>
      <c r="Q56" s="36">
        <v>15.4</v>
      </c>
      <c r="R56" s="36"/>
      <c r="S56" s="36">
        <v>24</v>
      </c>
      <c r="T56" s="36">
        <v>15.4</v>
      </c>
      <c r="U56" s="35"/>
      <c r="V56" s="36">
        <v>32</v>
      </c>
      <c r="W56" s="36">
        <v>16.5</v>
      </c>
      <c r="X56" s="36"/>
      <c r="Y56" s="36">
        <v>32</v>
      </c>
      <c r="Z56" s="36">
        <v>9</v>
      </c>
    </row>
    <row r="57" spans="4:26" ht="15.5">
      <c r="D57" s="95">
        <f>E13</f>
        <v>25.4</v>
      </c>
      <c r="E57" s="36" t="s">
        <v>120</v>
      </c>
      <c r="F57" s="36"/>
      <c r="G57" s="95">
        <f>E19</f>
        <v>24.9</v>
      </c>
      <c r="H57" s="36" t="s">
        <v>120</v>
      </c>
      <c r="I57" s="35"/>
      <c r="J57" s="95">
        <f>E13</f>
        <v>25.4</v>
      </c>
      <c r="K57" s="36" t="s">
        <v>120</v>
      </c>
      <c r="L57" s="36"/>
      <c r="M57" s="95">
        <f>E19</f>
        <v>24.9</v>
      </c>
      <c r="N57" s="36" t="s">
        <v>120</v>
      </c>
      <c r="O57" s="35"/>
      <c r="P57" s="95">
        <f>J57</f>
        <v>25.4</v>
      </c>
      <c r="Q57" s="36" t="s">
        <v>120</v>
      </c>
      <c r="R57" s="36"/>
      <c r="S57" s="95">
        <f>M57</f>
        <v>24.9</v>
      </c>
      <c r="T57" s="36" t="s">
        <v>120</v>
      </c>
      <c r="U57" s="35"/>
      <c r="V57" s="36">
        <v>33</v>
      </c>
      <c r="W57" s="36" t="s">
        <v>120</v>
      </c>
      <c r="X57" s="36"/>
      <c r="Y57" s="36">
        <v>33</v>
      </c>
      <c r="Z57" s="36" t="s">
        <v>120</v>
      </c>
    </row>
    <row r="58" spans="4:26" ht="15.5">
      <c r="D58" s="36">
        <v>26</v>
      </c>
      <c r="E58" s="36">
        <v>0.75</v>
      </c>
      <c r="F58" s="36"/>
      <c r="G58" s="36">
        <v>26</v>
      </c>
      <c r="H58" s="36">
        <v>0.75</v>
      </c>
      <c r="I58" s="35"/>
      <c r="J58" s="36">
        <v>26</v>
      </c>
      <c r="K58" s="36">
        <v>33.6</v>
      </c>
      <c r="L58" s="36"/>
      <c r="M58" s="36">
        <v>25</v>
      </c>
      <c r="N58" s="36">
        <v>31.7</v>
      </c>
      <c r="O58" s="35"/>
      <c r="P58" s="36">
        <v>26</v>
      </c>
      <c r="Q58" s="36">
        <v>15.9</v>
      </c>
      <c r="R58" s="36"/>
      <c r="S58" s="36">
        <v>26</v>
      </c>
      <c r="T58" s="36">
        <v>15.9</v>
      </c>
      <c r="U58" s="35"/>
      <c r="V58" s="36">
        <v>34</v>
      </c>
      <c r="W58" s="36">
        <v>16.5</v>
      </c>
      <c r="X58" s="36"/>
      <c r="Y58" s="36">
        <v>34</v>
      </c>
      <c r="Z58" s="36">
        <v>8.5</v>
      </c>
    </row>
    <row r="59" spans="4:26" ht="15.5">
      <c r="D59" s="37" t="s">
        <v>121</v>
      </c>
      <c r="E59" s="37">
        <f>E56+((D57-D56)/(D58-D56))*(E58-E56)</f>
        <v>0.74399999999999999</v>
      </c>
      <c r="F59" s="37"/>
      <c r="G59" s="37" t="s">
        <v>121</v>
      </c>
      <c r="H59" s="37">
        <f>H56+((G57-G56)/(G58-G56))*(H58-H56)</f>
        <v>0.73899999999999999</v>
      </c>
      <c r="I59" s="35"/>
      <c r="J59" s="37" t="s">
        <v>121</v>
      </c>
      <c r="K59" s="37">
        <f>K56+((J57-J56)/(J58-J56))*(K58-K56)</f>
        <v>32.46</v>
      </c>
      <c r="L59" s="37"/>
      <c r="M59" s="37" t="s">
        <v>121</v>
      </c>
      <c r="N59" s="37">
        <f>N56+((M57-M56)/(M58-M56))*(N58-N56)</f>
        <v>31.509999999999998</v>
      </c>
      <c r="O59" s="35"/>
      <c r="P59" s="37" t="s">
        <v>121</v>
      </c>
      <c r="Q59" s="37">
        <f>Q56+((P57-P56)/(P58-P56))*(Q58-Q56)</f>
        <v>15.75</v>
      </c>
      <c r="R59" s="37"/>
      <c r="S59" s="37" t="s">
        <v>121</v>
      </c>
      <c r="T59" s="37">
        <f>T56+((S57-S56)/(S58-S56))*(T58-T56)</f>
        <v>15.625</v>
      </c>
      <c r="U59" s="35"/>
      <c r="V59" s="37" t="s">
        <v>121</v>
      </c>
      <c r="W59" s="37">
        <f>W56+((V57-V56)/(V58-V56))*(W58-W56)</f>
        <v>16.5</v>
      </c>
      <c r="X59" s="37"/>
      <c r="Y59" s="37" t="s">
        <v>121</v>
      </c>
      <c r="Z59" s="37">
        <f>Z56+((Y57-Y56)/(Y58-Y56))*(Z58-Z56)</f>
        <v>8.75</v>
      </c>
    </row>
    <row r="60" spans="4:26" ht="15.5">
      <c r="D60" s="36"/>
      <c r="E60" s="36"/>
      <c r="F60" s="36"/>
      <c r="G60" s="36"/>
      <c r="H60" s="36"/>
      <c r="I60" s="35"/>
      <c r="J60" s="36"/>
      <c r="K60" s="36"/>
      <c r="L60" s="36"/>
      <c r="M60" s="36"/>
      <c r="N60" s="36"/>
      <c r="O60" s="35"/>
      <c r="P60" s="36"/>
      <c r="Q60" s="36"/>
      <c r="R60" s="36"/>
      <c r="S60" s="36"/>
      <c r="T60" s="36"/>
      <c r="U60" s="35"/>
      <c r="V60" s="36"/>
      <c r="W60" s="36"/>
      <c r="X60" s="36"/>
      <c r="Y60" s="36"/>
      <c r="Z60" s="36"/>
    </row>
    <row r="61" spans="4:26" ht="15.5">
      <c r="D61" s="36">
        <v>22</v>
      </c>
      <c r="E61" s="36">
        <v>0.71</v>
      </c>
      <c r="F61" s="36"/>
      <c r="G61" s="36">
        <v>22</v>
      </c>
      <c r="H61" s="36">
        <v>0.71</v>
      </c>
      <c r="I61" s="35"/>
      <c r="J61" s="36">
        <v>22</v>
      </c>
      <c r="K61" s="36">
        <v>26.4</v>
      </c>
      <c r="L61" s="36"/>
      <c r="M61" s="36">
        <v>24</v>
      </c>
      <c r="N61" s="36">
        <f>N56</f>
        <v>29.8</v>
      </c>
      <c r="O61" s="35"/>
      <c r="P61" s="36">
        <v>22</v>
      </c>
      <c r="Q61" s="36">
        <v>15</v>
      </c>
      <c r="R61" s="36"/>
      <c r="S61" s="36">
        <v>24</v>
      </c>
      <c r="T61" s="36">
        <f>Q63</f>
        <v>15.4</v>
      </c>
      <c r="U61" s="35"/>
      <c r="V61" s="36">
        <v>32</v>
      </c>
      <c r="W61" s="36">
        <v>17</v>
      </c>
      <c r="X61" s="36"/>
      <c r="Y61" s="36">
        <v>32</v>
      </c>
      <c r="Z61" s="36">
        <v>7.8</v>
      </c>
    </row>
    <row r="62" spans="4:26" ht="15.5">
      <c r="D62" s="95">
        <f>E14</f>
        <v>22.9</v>
      </c>
      <c r="E62" s="36" t="s">
        <v>120</v>
      </c>
      <c r="F62" s="36"/>
      <c r="G62" s="95">
        <f>E20</f>
        <v>24.6</v>
      </c>
      <c r="H62" s="36" t="s">
        <v>120</v>
      </c>
      <c r="I62" s="35"/>
      <c r="J62" s="95">
        <f>E14</f>
        <v>22.9</v>
      </c>
      <c r="K62" s="36" t="s">
        <v>120</v>
      </c>
      <c r="L62" s="36"/>
      <c r="M62" s="95">
        <f>E20</f>
        <v>24.6</v>
      </c>
      <c r="N62" s="36" t="s">
        <v>120</v>
      </c>
      <c r="O62" s="35"/>
      <c r="P62" s="95">
        <f>J62</f>
        <v>22.9</v>
      </c>
      <c r="Q62" s="36" t="s">
        <v>120</v>
      </c>
      <c r="R62" s="36"/>
      <c r="S62" s="95">
        <f>M62</f>
        <v>24.6</v>
      </c>
      <c r="T62" s="36" t="s">
        <v>120</v>
      </c>
      <c r="U62" s="35"/>
      <c r="V62" s="36">
        <v>33</v>
      </c>
      <c r="W62" s="36" t="s">
        <v>120</v>
      </c>
      <c r="X62" s="36"/>
      <c r="Y62" s="36">
        <v>33</v>
      </c>
      <c r="Z62" s="36" t="s">
        <v>120</v>
      </c>
    </row>
    <row r="63" spans="4:26" ht="15.5">
      <c r="D63" s="36">
        <v>24</v>
      </c>
      <c r="E63" s="36">
        <f>E46</f>
        <v>0.73</v>
      </c>
      <c r="F63" s="36"/>
      <c r="G63" s="36">
        <v>26</v>
      </c>
      <c r="H63" s="36">
        <v>0.75</v>
      </c>
      <c r="I63" s="35"/>
      <c r="J63" s="36">
        <v>23</v>
      </c>
      <c r="K63" s="36">
        <v>28.1</v>
      </c>
      <c r="L63" s="36"/>
      <c r="M63" s="36">
        <v>25</v>
      </c>
      <c r="N63" s="36">
        <f>N58</f>
        <v>31.7</v>
      </c>
      <c r="O63" s="35"/>
      <c r="P63" s="36">
        <v>24</v>
      </c>
      <c r="Q63" s="36">
        <f>Q46</f>
        <v>15.4</v>
      </c>
      <c r="R63" s="36"/>
      <c r="S63" s="36">
        <v>26</v>
      </c>
      <c r="T63" s="36">
        <f>T58</f>
        <v>15.9</v>
      </c>
      <c r="U63" s="35"/>
      <c r="V63" s="36">
        <v>34</v>
      </c>
      <c r="W63" s="36">
        <v>17.100000000000001</v>
      </c>
      <c r="X63" s="36"/>
      <c r="Y63" s="36">
        <v>34</v>
      </c>
      <c r="Z63" s="36">
        <v>7.2</v>
      </c>
    </row>
    <row r="64" spans="4:26" ht="15.5">
      <c r="D64" s="37" t="s">
        <v>121</v>
      </c>
      <c r="E64" s="37">
        <f>E61+((D62-D61)/(D63-D61))*(E63-E61)</f>
        <v>0.71899999999999997</v>
      </c>
      <c r="F64" s="37"/>
      <c r="G64" s="37" t="s">
        <v>121</v>
      </c>
      <c r="H64" s="37">
        <f>H61+((G62-G61)/(G63-G61))*(H63-H61)</f>
        <v>0.73599999999999999</v>
      </c>
      <c r="I64" s="35"/>
      <c r="J64" s="37" t="s">
        <v>121</v>
      </c>
      <c r="K64" s="37">
        <f>K61+((J62-J61)/(J63-J61))*(K63-K61)</f>
        <v>27.93</v>
      </c>
      <c r="L64" s="37"/>
      <c r="M64" s="37" t="s">
        <v>121</v>
      </c>
      <c r="N64" s="37">
        <f>N61+((M62-M61)/(M63-M61))*(N63-N61)</f>
        <v>30.94</v>
      </c>
      <c r="O64" s="35"/>
      <c r="P64" s="37" t="s">
        <v>121</v>
      </c>
      <c r="Q64" s="37">
        <f>Q61+((P62-P61)/(P63-P61))*(Q63-Q61)</f>
        <v>15.18</v>
      </c>
      <c r="R64" s="37"/>
      <c r="S64" s="37" t="s">
        <v>121</v>
      </c>
      <c r="T64" s="37">
        <f>T61+((S62-S61)/(S63-S61))*(T63-T61)</f>
        <v>15.55</v>
      </c>
      <c r="U64" s="35"/>
      <c r="V64" s="37" t="s">
        <v>121</v>
      </c>
      <c r="W64" s="37">
        <f>W61+((V62-V61)/(V63-V61))*(W63-W61)</f>
        <v>17.05</v>
      </c>
      <c r="X64" s="37"/>
      <c r="Y64" s="37" t="s">
        <v>121</v>
      </c>
      <c r="Z64" s="37">
        <f>Z61+((Y62-Y61)/(Y63-Y61))*(Z63-Z61)</f>
        <v>7.5</v>
      </c>
    </row>
  </sheetData>
  <mergeCells count="37">
    <mergeCell ref="D4:X5"/>
    <mergeCell ref="D7:D8"/>
    <mergeCell ref="J7:J8"/>
    <mergeCell ref="K7:K8"/>
    <mergeCell ref="L7:L8"/>
    <mergeCell ref="R7:R8"/>
    <mergeCell ref="S7:S8"/>
    <mergeCell ref="V7:V8"/>
    <mergeCell ref="D22:X22"/>
    <mergeCell ref="D23:X23"/>
    <mergeCell ref="K24:M24"/>
    <mergeCell ref="P24:T24"/>
    <mergeCell ref="D25:F25"/>
    <mergeCell ref="K25:L25"/>
    <mergeCell ref="P25:T25"/>
    <mergeCell ref="D26:H26"/>
    <mergeCell ref="K26:M26"/>
    <mergeCell ref="P26:S26"/>
    <mergeCell ref="D27:I27"/>
    <mergeCell ref="K27:N27"/>
    <mergeCell ref="P27:T27"/>
    <mergeCell ref="D28:F28"/>
    <mergeCell ref="K28:L28"/>
    <mergeCell ref="P28:S28"/>
    <mergeCell ref="D29:E29"/>
    <mergeCell ref="K29:M29"/>
    <mergeCell ref="P29:U29"/>
    <mergeCell ref="D35:H35"/>
    <mergeCell ref="J35:N35"/>
    <mergeCell ref="P35:T35"/>
    <mergeCell ref="V35:Z35"/>
    <mergeCell ref="D30:E30"/>
    <mergeCell ref="K30:M30"/>
    <mergeCell ref="P30:Q30"/>
    <mergeCell ref="D31:E31"/>
    <mergeCell ref="K31:M31"/>
    <mergeCell ref="P31:R31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3:M51"/>
  <sheetViews>
    <sheetView topLeftCell="A10" zoomScaleNormal="100" zoomScalePageLayoutView="90" workbookViewId="0">
      <selection activeCell="K6" sqref="K6:K7"/>
    </sheetView>
  </sheetViews>
  <sheetFormatPr defaultColWidth="8.81640625" defaultRowHeight="14.5"/>
  <cols>
    <col min="13" max="13" width="13.453125" customWidth="1"/>
  </cols>
  <sheetData>
    <row r="3" spans="4:13">
      <c r="D3" s="331" t="s">
        <v>204</v>
      </c>
      <c r="E3" s="332"/>
      <c r="F3" s="332"/>
      <c r="G3" s="332"/>
      <c r="H3" s="332"/>
      <c r="I3" s="332"/>
      <c r="J3" s="332"/>
      <c r="K3" s="332"/>
      <c r="L3" s="332"/>
      <c r="M3" s="332"/>
    </row>
    <row r="4" spans="4:13" ht="20.25" customHeight="1">
      <c r="D4" s="333"/>
      <c r="E4" s="334"/>
      <c r="F4" s="334"/>
      <c r="G4" s="334"/>
      <c r="H4" s="334"/>
      <c r="I4" s="334"/>
      <c r="J4" s="334"/>
      <c r="K4" s="334"/>
      <c r="L4" s="334"/>
      <c r="M4" s="334"/>
    </row>
    <row r="5" spans="4:13" ht="15.5">
      <c r="D5" s="28">
        <v>1</v>
      </c>
      <c r="E5" s="28">
        <v>2</v>
      </c>
      <c r="F5" s="28">
        <v>3</v>
      </c>
      <c r="G5" s="28">
        <v>4</v>
      </c>
      <c r="H5" s="28">
        <v>5</v>
      </c>
      <c r="I5" s="28">
        <v>6</v>
      </c>
      <c r="J5" s="29">
        <v>7</v>
      </c>
      <c r="K5" s="29">
        <v>8</v>
      </c>
      <c r="L5" s="28">
        <v>9</v>
      </c>
      <c r="M5" s="28">
        <v>10</v>
      </c>
    </row>
    <row r="6" spans="4:13" ht="34">
      <c r="D6" s="335" t="s">
        <v>60</v>
      </c>
      <c r="E6" s="218" t="s">
        <v>61</v>
      </c>
      <c r="F6" s="218" t="s">
        <v>62</v>
      </c>
      <c r="G6" s="218" t="s">
        <v>63</v>
      </c>
      <c r="H6" s="218" t="s">
        <v>21</v>
      </c>
      <c r="I6" s="335" t="s">
        <v>77</v>
      </c>
      <c r="J6" s="336" t="s">
        <v>126</v>
      </c>
      <c r="K6" s="337" t="s">
        <v>127</v>
      </c>
      <c r="L6" s="338" t="s">
        <v>128</v>
      </c>
      <c r="M6" s="338" t="s">
        <v>129</v>
      </c>
    </row>
    <row r="7" spans="4:13" ht="15.5">
      <c r="D7" s="335"/>
      <c r="E7" s="218" t="s">
        <v>79</v>
      </c>
      <c r="F7" s="218" t="s">
        <v>15</v>
      </c>
      <c r="G7" s="218" t="s">
        <v>80</v>
      </c>
      <c r="H7" s="218" t="s">
        <v>24</v>
      </c>
      <c r="I7" s="335"/>
      <c r="J7" s="336"/>
      <c r="K7" s="337"/>
      <c r="L7" s="338"/>
      <c r="M7" s="338"/>
    </row>
    <row r="8" spans="4:13" ht="15.5">
      <c r="D8" s="31" t="s">
        <v>84</v>
      </c>
      <c r="E8" s="20">
        <f>'Data Klimatologi'!J5</f>
        <v>23.25</v>
      </c>
      <c r="F8" s="20">
        <f>'Data Klimatologi'!D5</f>
        <v>57.1</v>
      </c>
      <c r="G8" s="20">
        <f>'Data Klimatologi'!G5:H5</f>
        <v>5.7</v>
      </c>
      <c r="H8" s="20">
        <f>'Data Klimatologi'!F5</f>
        <v>76</v>
      </c>
      <c r="I8" s="32">
        <v>0.8</v>
      </c>
      <c r="J8" s="30">
        <f>E26</f>
        <v>0.23400000000000001</v>
      </c>
      <c r="K8" s="33">
        <f t="shared" ref="K8:K19" si="0">J8*(0.475*E8+8.13)</f>
        <v>4.4866574999999997</v>
      </c>
      <c r="L8" s="33">
        <f>I8*K8</f>
        <v>3.5893259999999998</v>
      </c>
      <c r="M8" s="33">
        <f t="shared" ref="M8:M19" si="1">L8*31</f>
        <v>111.26910599999999</v>
      </c>
    </row>
    <row r="9" spans="4:13" ht="15.5">
      <c r="D9" s="31" t="s">
        <v>85</v>
      </c>
      <c r="E9" s="20">
        <f>'Data Klimatologi'!J6</f>
        <v>23.950000000000003</v>
      </c>
      <c r="F9" s="20">
        <f>'Data Klimatologi'!D6</f>
        <v>58.3</v>
      </c>
      <c r="G9" s="20">
        <f>'Data Klimatologi'!G6:H6</f>
        <v>4.5</v>
      </c>
      <c r="H9" s="20">
        <f>'Data Klimatologi'!F6</f>
        <v>74</v>
      </c>
      <c r="I9" s="32">
        <v>0.8</v>
      </c>
      <c r="J9" s="30">
        <f>E31</f>
        <v>0.25</v>
      </c>
      <c r="K9" s="33">
        <f t="shared" si="0"/>
        <v>4.8765625000000004</v>
      </c>
      <c r="L9" s="33">
        <f t="shared" ref="L9:L19" si="2">I9*K9</f>
        <v>3.9012500000000006</v>
      </c>
      <c r="M9" s="33">
        <f t="shared" si="1"/>
        <v>120.93875000000001</v>
      </c>
    </row>
    <row r="10" spans="4:13" ht="15.5">
      <c r="D10" s="31" t="s">
        <v>86</v>
      </c>
      <c r="E10" s="20">
        <f>'Data Klimatologi'!J7</f>
        <v>24.8</v>
      </c>
      <c r="F10" s="20">
        <f>'Data Klimatologi'!D7</f>
        <v>54.4</v>
      </c>
      <c r="G10" s="20">
        <f>'Data Klimatologi'!G7:H7</f>
        <v>4.4000000000000004</v>
      </c>
      <c r="H10" s="20">
        <f>'Data Klimatologi'!F7</f>
        <v>81</v>
      </c>
      <c r="I10" s="32">
        <v>0.75</v>
      </c>
      <c r="J10" s="30">
        <f>E36</f>
        <v>0.27</v>
      </c>
      <c r="K10" s="33">
        <f t="shared" si="0"/>
        <v>5.3757000000000001</v>
      </c>
      <c r="L10" s="33">
        <f t="shared" si="2"/>
        <v>4.0317749999999997</v>
      </c>
      <c r="M10" s="33">
        <f t="shared" si="1"/>
        <v>124.98502499999999</v>
      </c>
    </row>
    <row r="11" spans="4:13" ht="15.5">
      <c r="D11" s="31" t="s">
        <v>87</v>
      </c>
      <c r="E11" s="20">
        <f>'Data Klimatologi'!J8</f>
        <v>26.2</v>
      </c>
      <c r="F11" s="20">
        <f>'Data Klimatologi'!D8</f>
        <v>56.2</v>
      </c>
      <c r="G11" s="20">
        <f>'Data Klimatologi'!G8:H8</f>
        <v>4.2</v>
      </c>
      <c r="H11" s="20">
        <f>'Data Klimatologi'!F8</f>
        <v>75</v>
      </c>
      <c r="I11" s="32">
        <v>0.7</v>
      </c>
      <c r="J11" s="30">
        <f>E41</f>
        <v>0.28999999999999998</v>
      </c>
      <c r="K11" s="33">
        <f t="shared" si="0"/>
        <v>5.9667499999999993</v>
      </c>
      <c r="L11" s="33">
        <f t="shared" si="2"/>
        <v>4.1767249999999994</v>
      </c>
      <c r="M11" s="33">
        <f t="shared" si="1"/>
        <v>129.47847499999997</v>
      </c>
    </row>
    <row r="12" spans="4:13" ht="15.5">
      <c r="D12" s="31" t="s">
        <v>88</v>
      </c>
      <c r="E12" s="20">
        <f>'Data Klimatologi'!J9</f>
        <v>25.4</v>
      </c>
      <c r="F12" s="20">
        <f>'Data Klimatologi'!D9</f>
        <v>57.1</v>
      </c>
      <c r="G12" s="20">
        <f>'Data Klimatologi'!G9:H9</f>
        <v>2.5</v>
      </c>
      <c r="H12" s="20">
        <f>'Data Klimatologi'!F9</f>
        <v>75</v>
      </c>
      <c r="I12" s="32">
        <v>0.7</v>
      </c>
      <c r="J12" s="30">
        <f>E46</f>
        <v>0.31</v>
      </c>
      <c r="K12" s="33">
        <f t="shared" si="0"/>
        <v>6.2604499999999996</v>
      </c>
      <c r="L12" s="33">
        <f t="shared" si="2"/>
        <v>4.3823149999999993</v>
      </c>
      <c r="M12" s="33">
        <f t="shared" si="1"/>
        <v>135.85176499999997</v>
      </c>
    </row>
    <row r="13" spans="4:13" ht="15.5">
      <c r="D13" s="31" t="s">
        <v>89</v>
      </c>
      <c r="E13" s="20">
        <f>'Data Klimatologi'!J10</f>
        <v>22.9</v>
      </c>
      <c r="F13" s="20">
        <f>'Data Klimatologi'!D10</f>
        <v>58.8</v>
      </c>
      <c r="G13" s="20">
        <f>'Data Klimatologi'!G10:H10</f>
        <v>4.7</v>
      </c>
      <c r="H13" s="20">
        <f>'Data Klimatologi'!F10</f>
        <v>76</v>
      </c>
      <c r="I13" s="32">
        <v>0.7</v>
      </c>
      <c r="J13" s="30">
        <f>E51</f>
        <v>0.32</v>
      </c>
      <c r="K13" s="33">
        <f t="shared" si="0"/>
        <v>6.0823999999999998</v>
      </c>
      <c r="L13" s="33">
        <f t="shared" si="2"/>
        <v>4.2576799999999997</v>
      </c>
      <c r="M13" s="33">
        <f t="shared" si="1"/>
        <v>131.98808</v>
      </c>
    </row>
    <row r="14" spans="4:13" ht="15.5">
      <c r="D14" s="31" t="s">
        <v>90</v>
      </c>
      <c r="E14" s="20">
        <f>'Data Klimatologi'!J11</f>
        <v>25.65</v>
      </c>
      <c r="F14" s="20">
        <f>'Data Klimatologi'!D11</f>
        <v>53.6</v>
      </c>
      <c r="G14" s="20">
        <f>'Data Klimatologi'!G11:H11</f>
        <v>3.5</v>
      </c>
      <c r="H14" s="20">
        <f>'Data Klimatologi'!F11</f>
        <v>79</v>
      </c>
      <c r="I14" s="32">
        <v>0.7</v>
      </c>
      <c r="J14" s="30">
        <f>H26</f>
        <v>0.316</v>
      </c>
      <c r="K14" s="33">
        <f t="shared" si="0"/>
        <v>6.4191449999999994</v>
      </c>
      <c r="L14" s="33">
        <f t="shared" si="2"/>
        <v>4.4934014999999992</v>
      </c>
      <c r="M14" s="33">
        <f t="shared" si="1"/>
        <v>139.29544649999997</v>
      </c>
    </row>
    <row r="15" spans="4:13" ht="15.5">
      <c r="D15" s="31" t="s">
        <v>91</v>
      </c>
      <c r="E15" s="20">
        <f>'Data Klimatologi'!J12</f>
        <v>24.25</v>
      </c>
      <c r="F15" s="20">
        <f>'Data Klimatologi'!D12</f>
        <v>59.5</v>
      </c>
      <c r="G15" s="20">
        <f>'Data Klimatologi'!G12:H12</f>
        <v>2.9</v>
      </c>
      <c r="H15" s="20">
        <f>'Data Klimatologi'!F12</f>
        <v>80</v>
      </c>
      <c r="I15" s="32">
        <v>0.75</v>
      </c>
      <c r="J15" s="30">
        <f>H31</f>
        <v>0.3</v>
      </c>
      <c r="K15" s="33">
        <f t="shared" si="0"/>
        <v>5.8946249999999996</v>
      </c>
      <c r="L15" s="33">
        <f t="shared" si="2"/>
        <v>4.4209687500000001</v>
      </c>
      <c r="M15" s="33">
        <f t="shared" si="1"/>
        <v>137.05003125000002</v>
      </c>
    </row>
    <row r="16" spans="4:13" ht="15.5">
      <c r="D16" s="31" t="s">
        <v>92</v>
      </c>
      <c r="E16" s="20">
        <f>'Data Klimatologi'!J13</f>
        <v>26.6</v>
      </c>
      <c r="F16" s="20">
        <f>'Data Klimatologi'!D13</f>
        <v>53.6</v>
      </c>
      <c r="G16" s="20">
        <f>'Data Klimatologi'!G13:H13</f>
        <v>2.7</v>
      </c>
      <c r="H16" s="20">
        <f>'Data Klimatologi'!F13</f>
        <v>72</v>
      </c>
      <c r="I16" s="32">
        <v>0.8</v>
      </c>
      <c r="J16" s="30">
        <f>H36</f>
        <v>0.28000000000000003</v>
      </c>
      <c r="K16" s="33">
        <f t="shared" si="0"/>
        <v>5.8142000000000005</v>
      </c>
      <c r="L16" s="33">
        <f t="shared" si="2"/>
        <v>4.6513600000000004</v>
      </c>
      <c r="M16" s="33">
        <f t="shared" si="1"/>
        <v>144.19216</v>
      </c>
    </row>
    <row r="17" spans="4:13" ht="15.5">
      <c r="D17" s="31" t="s">
        <v>93</v>
      </c>
      <c r="E17" s="20">
        <f>'Data Klimatologi'!J14</f>
        <v>25.1</v>
      </c>
      <c r="F17" s="20">
        <f>'Data Klimatologi'!D14</f>
        <v>53.2</v>
      </c>
      <c r="G17" s="20">
        <f>'Data Klimatologi'!G14:H14</f>
        <v>3.4</v>
      </c>
      <c r="H17" s="20">
        <f>'Data Klimatologi'!F14</f>
        <v>76</v>
      </c>
      <c r="I17" s="32">
        <v>0.8</v>
      </c>
      <c r="J17" s="30">
        <f>H41</f>
        <v>0.254</v>
      </c>
      <c r="K17" s="33">
        <f t="shared" si="0"/>
        <v>5.0933350000000006</v>
      </c>
      <c r="L17" s="33">
        <f t="shared" si="2"/>
        <v>4.0746680000000008</v>
      </c>
      <c r="M17" s="33">
        <f t="shared" si="1"/>
        <v>126.31470800000002</v>
      </c>
    </row>
    <row r="18" spans="4:13" ht="15.5">
      <c r="D18" s="31" t="s">
        <v>94</v>
      </c>
      <c r="E18" s="20">
        <f>'Data Klimatologi'!J15</f>
        <v>24.9</v>
      </c>
      <c r="F18" s="20">
        <f>'Data Klimatologi'!D15</f>
        <v>52.4</v>
      </c>
      <c r="G18" s="20">
        <f>'Data Klimatologi'!G15:H15</f>
        <v>2.9</v>
      </c>
      <c r="H18" s="20">
        <f>'Data Klimatologi'!F15</f>
        <v>73</v>
      </c>
      <c r="I18" s="32">
        <v>0.8</v>
      </c>
      <c r="J18" s="30">
        <f>H46</f>
        <v>0.23400000000000001</v>
      </c>
      <c r="K18" s="33">
        <f t="shared" si="0"/>
        <v>4.6700550000000005</v>
      </c>
      <c r="L18" s="33">
        <f t="shared" si="2"/>
        <v>3.7360440000000006</v>
      </c>
      <c r="M18" s="33">
        <f t="shared" si="1"/>
        <v>115.81736400000001</v>
      </c>
    </row>
    <row r="19" spans="4:13" ht="15.5">
      <c r="D19" s="31" t="s">
        <v>95</v>
      </c>
      <c r="E19" s="20">
        <f>'Data Klimatologi'!J16</f>
        <v>24.6</v>
      </c>
      <c r="F19" s="20">
        <f>'Data Klimatologi'!D16</f>
        <v>51.3</v>
      </c>
      <c r="G19" s="20">
        <f>'Data Klimatologi'!G16:H16</f>
        <v>4.8</v>
      </c>
      <c r="H19" s="20">
        <f>'Data Klimatologi'!F16</f>
        <v>74</v>
      </c>
      <c r="I19" s="32">
        <v>0.8</v>
      </c>
      <c r="J19" s="30">
        <f>H51</f>
        <v>0.224</v>
      </c>
      <c r="K19" s="33">
        <f t="shared" si="0"/>
        <v>4.4385600000000007</v>
      </c>
      <c r="L19" s="33">
        <f t="shared" si="2"/>
        <v>3.5508480000000007</v>
      </c>
      <c r="M19" s="33">
        <f t="shared" si="1"/>
        <v>110.07628800000002</v>
      </c>
    </row>
    <row r="22" spans="4:13" ht="15.5">
      <c r="D22" s="308" t="s">
        <v>130</v>
      </c>
      <c r="E22" s="309"/>
      <c r="F22" s="309"/>
      <c r="G22" s="309"/>
      <c r="H22" s="310"/>
    </row>
    <row r="23" spans="4:13" ht="15.5">
      <c r="D23" s="36">
        <v>30</v>
      </c>
      <c r="E23" s="36">
        <v>0.24</v>
      </c>
      <c r="F23" s="36"/>
      <c r="G23" s="36">
        <v>30</v>
      </c>
      <c r="H23" s="36">
        <v>0.31</v>
      </c>
    </row>
    <row r="24" spans="4:13" ht="15.5">
      <c r="D24" s="36">
        <v>33</v>
      </c>
      <c r="E24" s="36" t="s">
        <v>120</v>
      </c>
      <c r="F24" s="36"/>
      <c r="G24" s="36">
        <v>33</v>
      </c>
      <c r="H24" s="36" t="s">
        <v>120</v>
      </c>
    </row>
    <row r="25" spans="4:13" ht="15.5">
      <c r="D25" s="36">
        <v>35</v>
      </c>
      <c r="E25" s="36">
        <v>0.23</v>
      </c>
      <c r="F25" s="36"/>
      <c r="G25" s="36">
        <v>35</v>
      </c>
      <c r="H25" s="36">
        <v>0.32</v>
      </c>
    </row>
    <row r="26" spans="4:13" ht="15.5">
      <c r="D26" s="37" t="s">
        <v>121</v>
      </c>
      <c r="E26" s="37">
        <f>E23+((D24-D23)/(D25-D23))*(E25-E23)</f>
        <v>0.23400000000000001</v>
      </c>
      <c r="F26" s="37"/>
      <c r="G26" s="37" t="s">
        <v>121</v>
      </c>
      <c r="H26" s="37">
        <f>H23+((G24-G23)/(G25-G23))*(H25-H23)</f>
        <v>0.316</v>
      </c>
    </row>
    <row r="27" spans="4:13" ht="15.5">
      <c r="D27" s="36"/>
      <c r="E27" s="36"/>
      <c r="F27" s="36"/>
      <c r="G27" s="36"/>
      <c r="H27" s="36"/>
    </row>
    <row r="28" spans="4:13" ht="15.5">
      <c r="D28" s="36">
        <v>30</v>
      </c>
      <c r="E28" s="36">
        <v>0.25</v>
      </c>
      <c r="F28" s="36"/>
      <c r="G28" s="36">
        <v>30</v>
      </c>
      <c r="H28" s="36">
        <v>0.3</v>
      </c>
    </row>
    <row r="29" spans="4:13" ht="15.5">
      <c r="D29" s="36">
        <v>33</v>
      </c>
      <c r="E29" s="36" t="s">
        <v>120</v>
      </c>
      <c r="F29" s="36"/>
      <c r="G29" s="36">
        <v>33</v>
      </c>
      <c r="H29" s="36" t="s">
        <v>120</v>
      </c>
    </row>
    <row r="30" spans="4:13" ht="15.5">
      <c r="D30" s="36">
        <v>35</v>
      </c>
      <c r="E30" s="36">
        <v>0.25</v>
      </c>
      <c r="F30" s="36"/>
      <c r="G30" s="36">
        <v>35</v>
      </c>
      <c r="H30" s="36">
        <v>0.3</v>
      </c>
    </row>
    <row r="31" spans="4:13" ht="15.5">
      <c r="D31" s="37" t="s">
        <v>121</v>
      </c>
      <c r="E31" s="37">
        <f>E28+((D29-D28)/(D30-D28))*(E30-E28)</f>
        <v>0.25</v>
      </c>
      <c r="F31" s="37"/>
      <c r="G31" s="37" t="s">
        <v>121</v>
      </c>
      <c r="H31" s="37">
        <f>H28+((G29-G28)/(G30-G28))*(H30-H28)</f>
        <v>0.3</v>
      </c>
    </row>
    <row r="32" spans="4:13" ht="15.5">
      <c r="D32" s="36"/>
      <c r="E32" s="36"/>
      <c r="F32" s="36"/>
      <c r="G32" s="36"/>
      <c r="H32" s="36"/>
    </row>
    <row r="33" spans="4:8" ht="15.5">
      <c r="D33" s="36">
        <v>30</v>
      </c>
      <c r="E33" s="36">
        <v>0.27</v>
      </c>
      <c r="F33" s="36"/>
      <c r="G33" s="36">
        <v>30</v>
      </c>
      <c r="H33" s="36">
        <v>0.28000000000000003</v>
      </c>
    </row>
    <row r="34" spans="4:8" ht="15.5">
      <c r="D34" s="36">
        <v>33</v>
      </c>
      <c r="E34" s="36" t="s">
        <v>120</v>
      </c>
      <c r="F34" s="36"/>
      <c r="G34" s="36">
        <v>33</v>
      </c>
      <c r="H34" s="36" t="s">
        <v>120</v>
      </c>
    </row>
    <row r="35" spans="4:8" ht="15.5">
      <c r="D35" s="36">
        <v>35</v>
      </c>
      <c r="E35" s="36">
        <v>0.27</v>
      </c>
      <c r="F35" s="36"/>
      <c r="G35" s="36">
        <v>35</v>
      </c>
      <c r="H35" s="36">
        <v>0.28000000000000003</v>
      </c>
    </row>
    <row r="36" spans="4:8" ht="15.5">
      <c r="D36" s="37" t="s">
        <v>121</v>
      </c>
      <c r="E36" s="37">
        <f>E33+((D34-D33)/(D35-D33))*(E35-E33)</f>
        <v>0.27</v>
      </c>
      <c r="F36" s="37"/>
      <c r="G36" s="37" t="s">
        <v>121</v>
      </c>
      <c r="H36" s="37">
        <f>H33+((G34-G33)/(G35-G33))*(H35-H33)</f>
        <v>0.28000000000000003</v>
      </c>
    </row>
    <row r="37" spans="4:8" ht="15.5">
      <c r="D37" s="36"/>
      <c r="E37" s="36"/>
      <c r="F37" s="36"/>
      <c r="G37" s="36"/>
      <c r="H37" s="36"/>
    </row>
    <row r="38" spans="4:8" ht="15.5">
      <c r="D38" s="36">
        <v>30</v>
      </c>
      <c r="E38" s="36">
        <v>0.28999999999999998</v>
      </c>
      <c r="F38" s="36"/>
      <c r="G38" s="36">
        <v>30</v>
      </c>
      <c r="H38" s="36">
        <v>0.26</v>
      </c>
    </row>
    <row r="39" spans="4:8" ht="15.5">
      <c r="D39" s="36">
        <v>33</v>
      </c>
      <c r="E39" s="36" t="s">
        <v>120</v>
      </c>
      <c r="F39" s="36"/>
      <c r="G39" s="36">
        <v>33</v>
      </c>
      <c r="H39" s="36" t="s">
        <v>120</v>
      </c>
    </row>
    <row r="40" spans="4:8" ht="15.5">
      <c r="D40" s="36">
        <v>35</v>
      </c>
      <c r="E40" s="36">
        <v>0.28999999999999998</v>
      </c>
      <c r="F40" s="36"/>
      <c r="G40" s="36">
        <v>35</v>
      </c>
      <c r="H40" s="36">
        <v>0.25</v>
      </c>
    </row>
    <row r="41" spans="4:8" ht="15.5">
      <c r="D41" s="37" t="s">
        <v>121</v>
      </c>
      <c r="E41" s="37">
        <f>E38+((D39-D38)/(D40-D38))*(E40-E38)</f>
        <v>0.28999999999999998</v>
      </c>
      <c r="F41" s="37"/>
      <c r="G41" s="37" t="s">
        <v>121</v>
      </c>
      <c r="H41" s="37">
        <f>H38+((G39-G38)/(G40-G38))*(H40-H38)</f>
        <v>0.254</v>
      </c>
    </row>
    <row r="42" spans="4:8" ht="15.5">
      <c r="D42" s="36"/>
      <c r="E42" s="36"/>
      <c r="F42" s="36"/>
      <c r="G42" s="36"/>
      <c r="H42" s="36"/>
    </row>
    <row r="43" spans="4:8" ht="15.5">
      <c r="D43" s="36">
        <v>30</v>
      </c>
      <c r="E43" s="36">
        <v>0.31</v>
      </c>
      <c r="F43" s="36"/>
      <c r="G43" s="36">
        <v>30</v>
      </c>
      <c r="H43" s="36">
        <v>0.24</v>
      </c>
    </row>
    <row r="44" spans="4:8" ht="15.5">
      <c r="D44" s="36">
        <v>33</v>
      </c>
      <c r="E44" s="36" t="s">
        <v>120</v>
      </c>
      <c r="F44" s="36"/>
      <c r="G44" s="36">
        <v>33</v>
      </c>
      <c r="H44" s="36" t="s">
        <v>120</v>
      </c>
    </row>
    <row r="45" spans="4:8" ht="15.5">
      <c r="D45" s="36">
        <v>35</v>
      </c>
      <c r="E45" s="36">
        <v>0.31</v>
      </c>
      <c r="F45" s="36"/>
      <c r="G45" s="36">
        <v>35</v>
      </c>
      <c r="H45" s="36">
        <v>0.23</v>
      </c>
    </row>
    <row r="46" spans="4:8" ht="15.5">
      <c r="D46" s="37" t="s">
        <v>121</v>
      </c>
      <c r="E46" s="37">
        <f>E43+((D44-D43)/(D45-D43))*(E45-E43)</f>
        <v>0.31</v>
      </c>
      <c r="F46" s="37"/>
      <c r="G46" s="37" t="s">
        <v>121</v>
      </c>
      <c r="H46" s="37">
        <f>H43+((G44-G43)/(G45-G43))*(H45-H43)</f>
        <v>0.23400000000000001</v>
      </c>
    </row>
    <row r="47" spans="4:8" ht="15.5">
      <c r="D47" s="36"/>
      <c r="E47" s="36"/>
      <c r="F47" s="36"/>
      <c r="G47" s="36"/>
      <c r="H47" s="36"/>
    </row>
    <row r="48" spans="4:8" ht="15.5">
      <c r="D48" s="36">
        <v>30</v>
      </c>
      <c r="E48" s="36">
        <v>0.32</v>
      </c>
      <c r="F48" s="36"/>
      <c r="G48" s="36">
        <v>30</v>
      </c>
      <c r="H48" s="36">
        <v>0.23</v>
      </c>
    </row>
    <row r="49" spans="4:8" ht="15.5">
      <c r="D49" s="36">
        <v>33</v>
      </c>
      <c r="E49" s="36" t="s">
        <v>120</v>
      </c>
      <c r="F49" s="36"/>
      <c r="G49" s="36">
        <v>33</v>
      </c>
      <c r="H49" s="36" t="s">
        <v>120</v>
      </c>
    </row>
    <row r="50" spans="4:8" ht="15.5">
      <c r="D50" s="36">
        <v>35</v>
      </c>
      <c r="E50" s="36">
        <v>0.32</v>
      </c>
      <c r="F50" s="36"/>
      <c r="G50" s="36">
        <v>35</v>
      </c>
      <c r="H50" s="36">
        <v>0.22</v>
      </c>
    </row>
    <row r="51" spans="4:8" ht="15.5">
      <c r="D51" s="37" t="s">
        <v>121</v>
      </c>
      <c r="E51" s="37">
        <f>E48+((D49-D48)/(D50-D48))*(E50-E48)</f>
        <v>0.32</v>
      </c>
      <c r="F51" s="37"/>
      <c r="G51" s="37" t="s">
        <v>121</v>
      </c>
      <c r="H51" s="37">
        <f>H48+((G49-G48)/(G50-G48))*(H50-H48)</f>
        <v>0.224</v>
      </c>
    </row>
  </sheetData>
  <mergeCells count="8">
    <mergeCell ref="D22:H22"/>
    <mergeCell ref="D3:M4"/>
    <mergeCell ref="D6:D7"/>
    <mergeCell ref="I6:I7"/>
    <mergeCell ref="J6:J7"/>
    <mergeCell ref="K6:K7"/>
    <mergeCell ref="L6:L7"/>
    <mergeCell ref="M6:M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AF43"/>
  <sheetViews>
    <sheetView topLeftCell="U1" zoomScaleNormal="100" zoomScalePageLayoutView="70" workbookViewId="0">
      <selection activeCell="AF8" sqref="AF8"/>
    </sheetView>
  </sheetViews>
  <sheetFormatPr defaultColWidth="8.81640625" defaultRowHeight="14.5"/>
  <cols>
    <col min="1" max="1" width="11.26953125" customWidth="1"/>
    <col min="2" max="2" width="14" customWidth="1"/>
    <col min="6" max="6" width="10.453125" customWidth="1"/>
    <col min="19" max="19" width="11" customWidth="1"/>
    <col min="23" max="23" width="11.1796875" customWidth="1"/>
    <col min="25" max="25" width="10.453125" customWidth="1"/>
    <col min="28" max="28" width="13.26953125" customWidth="1"/>
  </cols>
  <sheetData>
    <row r="3" spans="1:32">
      <c r="B3" s="342" t="s">
        <v>132</v>
      </c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  <c r="Y3" s="342"/>
      <c r="AA3" s="343" t="s">
        <v>138</v>
      </c>
      <c r="AB3" s="343"/>
      <c r="AC3" s="343"/>
      <c r="AD3" s="343"/>
      <c r="AE3" s="343"/>
      <c r="AF3" s="343"/>
    </row>
    <row r="4" spans="1:32">
      <c r="B4" s="220" t="s">
        <v>139</v>
      </c>
      <c r="C4" s="221">
        <f>(10/5)+1</f>
        <v>3</v>
      </c>
    </row>
    <row r="6" spans="1:32">
      <c r="B6" s="219" t="s">
        <v>42</v>
      </c>
      <c r="C6" s="219" t="s">
        <v>26</v>
      </c>
      <c r="D6" s="219" t="s">
        <v>42</v>
      </c>
      <c r="E6" s="219" t="s">
        <v>27</v>
      </c>
      <c r="F6" s="219" t="s">
        <v>42</v>
      </c>
      <c r="G6" s="219" t="s">
        <v>28</v>
      </c>
      <c r="H6" s="219" t="s">
        <v>42</v>
      </c>
      <c r="I6" s="219" t="s">
        <v>4</v>
      </c>
      <c r="J6" s="219" t="s">
        <v>42</v>
      </c>
      <c r="K6" s="219" t="s">
        <v>5</v>
      </c>
      <c r="L6" s="219" t="s">
        <v>42</v>
      </c>
      <c r="M6" s="219" t="s">
        <v>6</v>
      </c>
      <c r="N6" s="219" t="s">
        <v>42</v>
      </c>
      <c r="O6" s="219" t="s">
        <v>7</v>
      </c>
      <c r="P6" s="219" t="s">
        <v>42</v>
      </c>
      <c r="Q6" s="219" t="s">
        <v>8</v>
      </c>
      <c r="R6" s="219" t="s">
        <v>42</v>
      </c>
      <c r="S6" s="219" t="s">
        <v>29</v>
      </c>
      <c r="T6" s="219" t="s">
        <v>42</v>
      </c>
      <c r="U6" s="219" t="s">
        <v>10</v>
      </c>
      <c r="V6" s="219" t="s">
        <v>42</v>
      </c>
      <c r="W6" s="219" t="s">
        <v>30</v>
      </c>
      <c r="X6" s="219" t="s">
        <v>42</v>
      </c>
      <c r="Y6" s="219" t="s">
        <v>31</v>
      </c>
      <c r="AA6" s="339" t="s">
        <v>18</v>
      </c>
      <c r="AB6" s="339" t="s">
        <v>131</v>
      </c>
      <c r="AC6" s="344" t="s">
        <v>133</v>
      </c>
      <c r="AD6" s="345"/>
      <c r="AE6" s="339" t="s">
        <v>134</v>
      </c>
      <c r="AF6" s="339" t="s">
        <v>135</v>
      </c>
    </row>
    <row r="7" spans="1:32">
      <c r="B7" s="38">
        <f>'[1]RATA-RATA HUJAN'!B4</f>
        <v>2013</v>
      </c>
      <c r="C7" s="38">
        <f>'[1]RATA-RATA HUJAN'!C4</f>
        <v>52.7</v>
      </c>
      <c r="D7" s="38">
        <f>'[1]RATA-RATA HUJAN'!D4</f>
        <v>2019</v>
      </c>
      <c r="E7" s="38">
        <f>'[1]RATA-RATA HUJAN'!E4</f>
        <v>50.1</v>
      </c>
      <c r="F7" s="38">
        <f>'[1]RATA-RATA HUJAN'!F4</f>
        <v>2013</v>
      </c>
      <c r="G7" s="38">
        <f>'[1]RATA-RATA HUJAN'!G4</f>
        <v>89.8</v>
      </c>
      <c r="H7" s="38">
        <f>'[1]RATA-RATA HUJAN'!H4</f>
        <v>2015</v>
      </c>
      <c r="I7" s="38">
        <f>'[1]RATA-RATA HUJAN'!I4</f>
        <v>101.5</v>
      </c>
      <c r="J7" s="38">
        <f>'[1]RATA-RATA HUJAN'!J4</f>
        <v>2018</v>
      </c>
      <c r="K7" s="38">
        <f>'[1]RATA-RATA HUJAN'!K4</f>
        <v>77.7</v>
      </c>
      <c r="L7" s="38">
        <f>'[1]RATA-RATA HUJAN'!L4</f>
        <v>2013</v>
      </c>
      <c r="M7" s="38">
        <f>'[1]RATA-RATA HUJAN'!M4</f>
        <v>52.4</v>
      </c>
      <c r="N7" s="38">
        <f>'[1]RATA-RATA HUJAN'!B18</f>
        <v>2018</v>
      </c>
      <c r="O7" s="38">
        <f>'[1]RATA-RATA HUJAN'!C18</f>
        <v>43.1</v>
      </c>
      <c r="P7" s="38">
        <f>'[1]RATA-RATA HUJAN'!D18</f>
        <v>2016</v>
      </c>
      <c r="Q7" s="38">
        <f>'[1]RATA-RATA HUJAN'!E18</f>
        <v>17.2</v>
      </c>
      <c r="R7" s="38">
        <f>'[1]RATA-RATA HUJAN'!F18</f>
        <v>2016</v>
      </c>
      <c r="S7" s="38">
        <f>'[1]RATA-RATA HUJAN'!G18</f>
        <v>22.3</v>
      </c>
      <c r="T7" s="38">
        <f>'[1]RATA-RATA HUJAN'!H18</f>
        <v>2016</v>
      </c>
      <c r="U7" s="38">
        <f>'[1]RATA-RATA HUJAN'!I18</f>
        <v>21.9</v>
      </c>
      <c r="V7" s="38">
        <f>'[1]RATA-RATA HUJAN'!J18</f>
        <v>2016</v>
      </c>
      <c r="W7" s="38">
        <f>'[1]RATA-RATA HUJAN'!K18</f>
        <v>94.5</v>
      </c>
      <c r="X7" s="38">
        <f>'[1]RATA-RATA HUJAN'!L18</f>
        <v>2020</v>
      </c>
      <c r="Y7" s="38">
        <f>'[1]RATA-RATA HUJAN'!M18</f>
        <v>144.30000000000001</v>
      </c>
      <c r="AA7" s="341"/>
      <c r="AB7" s="341"/>
      <c r="AC7" s="225" t="s">
        <v>136</v>
      </c>
      <c r="AD7" s="225" t="s">
        <v>137</v>
      </c>
      <c r="AE7" s="341"/>
      <c r="AF7" s="341"/>
    </row>
    <row r="8" spans="1:32">
      <c r="B8" s="38">
        <f>'[1]RATA-RATA HUJAN'!B5</f>
        <v>2019</v>
      </c>
      <c r="C8" s="38">
        <f>'[1]RATA-RATA HUJAN'!C5</f>
        <v>74.3</v>
      </c>
      <c r="D8" s="38">
        <f>'[1]RATA-RATA HUJAN'!D5</f>
        <v>2013</v>
      </c>
      <c r="E8" s="38">
        <f>'[1]RATA-RATA HUJAN'!E5</f>
        <v>85.8</v>
      </c>
      <c r="F8" s="38">
        <f>'[1]RATA-RATA HUJAN'!F5</f>
        <v>2011</v>
      </c>
      <c r="G8" s="38">
        <f>'[1]RATA-RATA HUJAN'!G5</f>
        <v>91.3</v>
      </c>
      <c r="H8" s="38">
        <f>'[1]RATA-RATA HUJAN'!H5</f>
        <v>2013</v>
      </c>
      <c r="I8" s="38">
        <f>'[1]RATA-RATA HUJAN'!I5</f>
        <v>121.5</v>
      </c>
      <c r="J8" s="38">
        <f>'[1]RATA-RATA HUJAN'!J5</f>
        <v>2013</v>
      </c>
      <c r="K8" s="38">
        <f>'[1]RATA-RATA HUJAN'!K5</f>
        <v>85.5</v>
      </c>
      <c r="L8" s="38">
        <f>'[1]RATA-RATA HUJAN'!L5</f>
        <v>2015</v>
      </c>
      <c r="M8" s="38">
        <f>'[1]RATA-RATA HUJAN'!M5</f>
        <v>84.8</v>
      </c>
      <c r="N8" s="38">
        <f>'[1]RATA-RATA HUJAN'!B19</f>
        <v>2013</v>
      </c>
      <c r="O8" s="38">
        <f>'[1]RATA-RATA HUJAN'!C19</f>
        <v>103.6</v>
      </c>
      <c r="P8" s="38">
        <f>'[1]RATA-RATA HUJAN'!D19</f>
        <v>2015</v>
      </c>
      <c r="Q8" s="38">
        <f>'[1]RATA-RATA HUJAN'!E19</f>
        <v>69.5</v>
      </c>
      <c r="R8" s="38">
        <f>'[1]RATA-RATA HUJAN'!F19</f>
        <v>2018</v>
      </c>
      <c r="S8" s="38">
        <f>'[1]RATA-RATA HUJAN'!G19</f>
        <v>79.599999999999994</v>
      </c>
      <c r="T8" s="38">
        <f>'[1]RATA-RATA HUJAN'!H19</f>
        <v>2015</v>
      </c>
      <c r="U8" s="38">
        <f>'[1]RATA-RATA HUJAN'!I19</f>
        <v>120</v>
      </c>
      <c r="V8" s="38">
        <f>'[1]RATA-RATA HUJAN'!J19</f>
        <v>2015</v>
      </c>
      <c r="W8" s="38">
        <f>'[1]RATA-RATA HUJAN'!K19</f>
        <v>154.1</v>
      </c>
      <c r="X8" s="38">
        <f>'[1]RATA-RATA HUJAN'!L19</f>
        <v>2019</v>
      </c>
      <c r="Y8" s="38">
        <f>'[1]RATA-RATA HUJAN'!M19</f>
        <v>212.6</v>
      </c>
      <c r="Z8">
        <f>B9</f>
        <v>2020</v>
      </c>
      <c r="AA8" s="339" t="s">
        <v>26</v>
      </c>
      <c r="AB8" s="224">
        <f>SUM('2020'!C5:C14)</f>
        <v>74</v>
      </c>
      <c r="AC8" s="224">
        <f>70%*AB8</f>
        <v>51.8</v>
      </c>
      <c r="AD8" s="224">
        <f>50%*AB8</f>
        <v>37</v>
      </c>
      <c r="AE8" s="224">
        <f t="shared" ref="AE8:AE13" si="0">((43*AB8)-747)^0.5</f>
        <v>49.345719165901315</v>
      </c>
      <c r="AF8" s="224">
        <f>30+(6*7)</f>
        <v>72</v>
      </c>
    </row>
    <row r="9" spans="1:32">
      <c r="A9" s="222" t="s">
        <v>131</v>
      </c>
      <c r="B9" s="223">
        <f>'[1]RATA-RATA HUJAN'!B6</f>
        <v>2020</v>
      </c>
      <c r="C9" s="223">
        <f>'[1]RATA-RATA HUJAN'!C6</f>
        <v>149.9</v>
      </c>
      <c r="D9" s="223">
        <f>'[1]RATA-RATA HUJAN'!D6</f>
        <v>2014</v>
      </c>
      <c r="E9" s="223">
        <f>'[1]RATA-RATA HUJAN'!E6</f>
        <v>138.5</v>
      </c>
      <c r="F9" s="223">
        <f>'[1]RATA-RATA HUJAN'!F6</f>
        <v>2014</v>
      </c>
      <c r="G9" s="223">
        <f>'[1]RATA-RATA HUJAN'!G6</f>
        <v>103.6</v>
      </c>
      <c r="H9" s="223">
        <f>'[1]RATA-RATA HUJAN'!H6</f>
        <v>2017</v>
      </c>
      <c r="I9" s="223">
        <f>'[1]RATA-RATA HUJAN'!I6</f>
        <v>140.80000000000001</v>
      </c>
      <c r="J9" s="223">
        <f>'[1]RATA-RATA HUJAN'!J6</f>
        <v>2016</v>
      </c>
      <c r="K9" s="223">
        <f>'[1]RATA-RATA HUJAN'!K6</f>
        <v>100.7</v>
      </c>
      <c r="L9" s="223">
        <f>'[1]RATA-RATA HUJAN'!L6</f>
        <v>2016</v>
      </c>
      <c r="M9" s="223">
        <f>'[1]RATA-RATA HUJAN'!M6</f>
        <v>105</v>
      </c>
      <c r="N9" s="223">
        <f>'[1]RATA-RATA HUJAN'!B20</f>
        <v>2011</v>
      </c>
      <c r="O9" s="223">
        <f>'[1]RATA-RATA HUJAN'!C20</f>
        <v>159.4</v>
      </c>
      <c r="P9" s="223">
        <f>'[1]RATA-RATA HUJAN'!D20</f>
        <v>2013</v>
      </c>
      <c r="Q9" s="223">
        <f>'[1]RATA-RATA HUJAN'!E20</f>
        <v>106.8</v>
      </c>
      <c r="R9" s="223">
        <f>'[1]RATA-RATA HUJAN'!F20</f>
        <v>2015</v>
      </c>
      <c r="S9" s="223">
        <f>'[1]RATA-RATA HUJAN'!G20</f>
        <v>83.5</v>
      </c>
      <c r="T9" s="223">
        <f>'[1]RATA-RATA HUJAN'!H20</f>
        <v>2019</v>
      </c>
      <c r="U9" s="223">
        <f>'[1]RATA-RATA HUJAN'!I20</f>
        <v>175.2</v>
      </c>
      <c r="V9" s="223">
        <f>'[1]RATA-RATA HUJAN'!J20</f>
        <v>2020</v>
      </c>
      <c r="W9" s="223">
        <f>'[1]RATA-RATA HUJAN'!K20</f>
        <v>191</v>
      </c>
      <c r="X9" s="223">
        <f>'[1]RATA-RATA HUJAN'!L20</f>
        <v>2014</v>
      </c>
      <c r="Y9" s="223">
        <f>'[1]RATA-RATA HUJAN'!M20</f>
        <v>262.8</v>
      </c>
      <c r="AA9" s="340"/>
      <c r="AB9" s="224">
        <f>SUM('2020'!C15:C24)</f>
        <v>51.7</v>
      </c>
      <c r="AC9" s="224">
        <f t="shared" ref="AC9:AC43" si="1">70%*AB9</f>
        <v>36.19</v>
      </c>
      <c r="AD9" s="224">
        <f t="shared" ref="AD9:AD43" si="2">50%*AB9</f>
        <v>25.85</v>
      </c>
      <c r="AE9" s="224">
        <f>((43*AB9)-747)^0.5</f>
        <v>38.420046850570081</v>
      </c>
      <c r="AF9" s="224">
        <f>30+6*6</f>
        <v>66</v>
      </c>
    </row>
    <row r="10" spans="1:32">
      <c r="B10" s="38">
        <f>'[1]RATA-RATA HUJAN'!B7</f>
        <v>2014</v>
      </c>
      <c r="C10" s="38">
        <f>'[1]RATA-RATA HUJAN'!C7</f>
        <v>229.1</v>
      </c>
      <c r="D10" s="38">
        <f>'[1]RATA-RATA HUJAN'!D7</f>
        <v>2018</v>
      </c>
      <c r="E10" s="38">
        <f>'[1]RATA-RATA HUJAN'!E7</f>
        <v>183.2</v>
      </c>
      <c r="F10" s="38">
        <f>'[1]RATA-RATA HUJAN'!F7</f>
        <v>2019</v>
      </c>
      <c r="G10" s="38">
        <f>'[1]RATA-RATA HUJAN'!G7</f>
        <v>201.3</v>
      </c>
      <c r="H10" s="38">
        <f>'[1]RATA-RATA HUJAN'!H7</f>
        <v>2011</v>
      </c>
      <c r="I10" s="38">
        <f>'[1]RATA-RATA HUJAN'!I7</f>
        <v>154.19999999999999</v>
      </c>
      <c r="J10" s="38">
        <f>'[1]RATA-RATA HUJAN'!J7</f>
        <v>2011</v>
      </c>
      <c r="K10" s="38">
        <f>'[1]RATA-RATA HUJAN'!K7</f>
        <v>131.30000000000001</v>
      </c>
      <c r="L10" s="38">
        <f>'[1]RATA-RATA HUJAN'!L7</f>
        <v>2019</v>
      </c>
      <c r="M10" s="38">
        <f>'[1]RATA-RATA HUJAN'!M7</f>
        <v>111.9</v>
      </c>
      <c r="N10" s="38">
        <f>'[1]RATA-RATA HUJAN'!B21</f>
        <v>2016</v>
      </c>
      <c r="O10" s="38">
        <f>'[1]RATA-RATA HUJAN'!C21</f>
        <v>163.9</v>
      </c>
      <c r="P10" s="38">
        <f>'[1]RATA-RATA HUJAN'!D21</f>
        <v>2014</v>
      </c>
      <c r="Q10" s="38">
        <f>'[1]RATA-RATA HUJAN'!E21</f>
        <v>108.9</v>
      </c>
      <c r="R10" s="38">
        <f>'[1]RATA-RATA HUJAN'!F21</f>
        <v>2014</v>
      </c>
      <c r="S10" s="38">
        <f>'[1]RATA-RATA HUJAN'!G21</f>
        <v>119</v>
      </c>
      <c r="T10" s="38">
        <f>'[1]RATA-RATA HUJAN'!H21</f>
        <v>2018</v>
      </c>
      <c r="U10" s="38">
        <f>'[1]RATA-RATA HUJAN'!I21</f>
        <v>176</v>
      </c>
      <c r="V10" s="38">
        <f>'[1]RATA-RATA HUJAN'!J21</f>
        <v>2018</v>
      </c>
      <c r="W10" s="38">
        <f>'[1]RATA-RATA HUJAN'!K21</f>
        <v>218.3</v>
      </c>
      <c r="X10" s="38">
        <f>'[1]RATA-RATA HUJAN'!L21</f>
        <v>2015</v>
      </c>
      <c r="Y10" s="38">
        <f>'[1]RATA-RATA HUJAN'!M21</f>
        <v>286</v>
      </c>
      <c r="AA10" s="341"/>
      <c r="AB10" s="224">
        <f>SUM('2020'!C25:C35)</f>
        <v>24.2</v>
      </c>
      <c r="AC10" s="224">
        <f t="shared" si="1"/>
        <v>16.939999999999998</v>
      </c>
      <c r="AD10" s="224">
        <f t="shared" si="2"/>
        <v>12.1</v>
      </c>
      <c r="AE10" s="224">
        <f>AB10-6.7</f>
        <v>17.5</v>
      </c>
      <c r="AF10" s="224">
        <f>30+6*3</f>
        <v>48</v>
      </c>
    </row>
    <row r="11" spans="1:32">
      <c r="B11" s="38">
        <f>'[1]RATA-RATA HUJAN'!B8</f>
        <v>2011</v>
      </c>
      <c r="C11" s="38">
        <f>'[1]RATA-RATA HUJAN'!C8</f>
        <v>240</v>
      </c>
      <c r="D11" s="38">
        <f>'[1]RATA-RATA HUJAN'!D8</f>
        <v>2011</v>
      </c>
      <c r="E11" s="38">
        <f>'[1]RATA-RATA HUJAN'!E8</f>
        <v>200.9</v>
      </c>
      <c r="F11" s="38">
        <f>'[1]RATA-RATA HUJAN'!F8</f>
        <v>2015</v>
      </c>
      <c r="G11" s="38">
        <f>'[1]RATA-RATA HUJAN'!G8</f>
        <v>213.8</v>
      </c>
      <c r="H11" s="38">
        <f>'[1]RATA-RATA HUJAN'!H8</f>
        <v>2014</v>
      </c>
      <c r="I11" s="38">
        <f>'[1]RATA-RATA HUJAN'!I8</f>
        <v>182.2</v>
      </c>
      <c r="J11" s="38">
        <f>'[1]RATA-RATA HUJAN'!J8</f>
        <v>2019</v>
      </c>
      <c r="K11" s="38">
        <f>'[1]RATA-RATA HUJAN'!K8</f>
        <v>137.4</v>
      </c>
      <c r="L11" s="38">
        <f>'[1]RATA-RATA HUJAN'!L8</f>
        <v>2014</v>
      </c>
      <c r="M11" s="38">
        <f>'[1]RATA-RATA HUJAN'!M8</f>
        <v>125.3</v>
      </c>
      <c r="N11" s="38">
        <f>'[1]RATA-RATA HUJAN'!B22</f>
        <v>2015</v>
      </c>
      <c r="O11" s="38">
        <f>'[1]RATA-RATA HUJAN'!C22</f>
        <v>199.9</v>
      </c>
      <c r="P11" s="38">
        <f>'[1]RATA-RATA HUJAN'!D22</f>
        <v>2019</v>
      </c>
      <c r="Q11" s="38">
        <f>'[1]RATA-RATA HUJAN'!E22</f>
        <v>114.4</v>
      </c>
      <c r="R11" s="38">
        <f>'[1]RATA-RATA HUJAN'!F22</f>
        <v>2017</v>
      </c>
      <c r="S11" s="38">
        <f>'[1]RATA-RATA HUJAN'!G22</f>
        <v>137.19999999999999</v>
      </c>
      <c r="T11" s="38">
        <f>'[1]RATA-RATA HUJAN'!H22</f>
        <v>2014</v>
      </c>
      <c r="U11" s="38">
        <f>'[1]RATA-RATA HUJAN'!I22</f>
        <v>205.5</v>
      </c>
      <c r="V11" s="38">
        <f>'[1]RATA-RATA HUJAN'!J22</f>
        <v>2012</v>
      </c>
      <c r="W11" s="38">
        <f>'[1]RATA-RATA HUJAN'!K22</f>
        <v>220.5</v>
      </c>
      <c r="X11" s="38">
        <f>'[1]RATA-RATA HUJAN'!L22</f>
        <v>2018</v>
      </c>
      <c r="Y11" s="38">
        <f>'[1]RATA-RATA HUJAN'!M22</f>
        <v>305.3</v>
      </c>
      <c r="Z11">
        <f>D9</f>
        <v>2014</v>
      </c>
      <c r="AA11" s="339" t="s">
        <v>27</v>
      </c>
      <c r="AB11" s="224">
        <f>SUM('2014'!D6:D15)</f>
        <v>51.800000000000004</v>
      </c>
      <c r="AC11" s="224">
        <f t="shared" si="1"/>
        <v>36.26</v>
      </c>
      <c r="AD11" s="224">
        <f t="shared" si="2"/>
        <v>25.900000000000002</v>
      </c>
      <c r="AE11" s="224">
        <f t="shared" si="0"/>
        <v>38.475966524572193</v>
      </c>
      <c r="AF11" s="224">
        <f>30+(6*5)</f>
        <v>60</v>
      </c>
    </row>
    <row r="12" spans="1:32">
      <c r="B12" s="38">
        <f>'[1]RATA-RATA HUJAN'!B9</f>
        <v>2018</v>
      </c>
      <c r="C12" s="38">
        <f>'[1]RATA-RATA HUJAN'!C9</f>
        <v>250.9</v>
      </c>
      <c r="D12" s="38">
        <f>'[1]RATA-RATA HUJAN'!D9</f>
        <v>2017</v>
      </c>
      <c r="E12" s="38">
        <f>'[1]RATA-RATA HUJAN'!E9</f>
        <v>214</v>
      </c>
      <c r="F12" s="38">
        <f>'[1]RATA-RATA HUJAN'!F9</f>
        <v>2016</v>
      </c>
      <c r="G12" s="38">
        <f>'[1]RATA-RATA HUJAN'!G9</f>
        <v>316.89999999999998</v>
      </c>
      <c r="H12" s="38">
        <f>'[1]RATA-RATA HUJAN'!H9</f>
        <v>2018</v>
      </c>
      <c r="I12" s="38">
        <f>'[1]RATA-RATA HUJAN'!I9</f>
        <v>205.8</v>
      </c>
      <c r="J12" s="38">
        <f>'[1]RATA-RATA HUJAN'!J9</f>
        <v>2015</v>
      </c>
      <c r="K12" s="38">
        <f>'[1]RATA-RATA HUJAN'!K9</f>
        <v>202.8</v>
      </c>
      <c r="L12" s="38">
        <f>'[1]RATA-RATA HUJAN'!L9</f>
        <v>2011</v>
      </c>
      <c r="M12" s="38">
        <f>'[1]RATA-RATA HUJAN'!M9</f>
        <v>153.1</v>
      </c>
      <c r="N12" s="38">
        <f>'[1]RATA-RATA HUJAN'!B23</f>
        <v>2017</v>
      </c>
      <c r="O12" s="38">
        <f>'[1]RATA-RATA HUJAN'!C23</f>
        <v>213.2</v>
      </c>
      <c r="P12" s="38">
        <f>'[1]RATA-RATA HUJAN'!D23</f>
        <v>2017</v>
      </c>
      <c r="Q12" s="38">
        <f>'[1]RATA-RATA HUJAN'!E23</f>
        <v>149.4</v>
      </c>
      <c r="R12" s="38">
        <f>'[1]RATA-RATA HUJAN'!F23</f>
        <v>2013</v>
      </c>
      <c r="S12" s="38">
        <f>'[1]RATA-RATA HUJAN'!G23</f>
        <v>219.2</v>
      </c>
      <c r="T12" s="38">
        <f>'[1]RATA-RATA HUJAN'!H23</f>
        <v>2020</v>
      </c>
      <c r="U12" s="38">
        <f>'[1]RATA-RATA HUJAN'!I23</f>
        <v>280</v>
      </c>
      <c r="V12" s="38">
        <f>'[1]RATA-RATA HUJAN'!J23</f>
        <v>2013</v>
      </c>
      <c r="W12" s="38">
        <f>'[1]RATA-RATA HUJAN'!K23</f>
        <v>229.1</v>
      </c>
      <c r="X12" s="38">
        <f>'[1]RATA-RATA HUJAN'!L23</f>
        <v>2012</v>
      </c>
      <c r="Y12" s="38">
        <f>'[1]RATA-RATA HUJAN'!M23</f>
        <v>317.5</v>
      </c>
      <c r="AA12" s="340"/>
      <c r="AB12" s="224">
        <f>SUM('2014'!D16:D25)</f>
        <v>54.5</v>
      </c>
      <c r="AC12" s="224">
        <f t="shared" si="1"/>
        <v>38.15</v>
      </c>
      <c r="AD12" s="224">
        <f t="shared" si="2"/>
        <v>27.25</v>
      </c>
      <c r="AE12" s="224">
        <f t="shared" si="0"/>
        <v>39.956226048014095</v>
      </c>
      <c r="AF12" s="224">
        <f>30+6*6</f>
        <v>66</v>
      </c>
    </row>
    <row r="13" spans="1:32">
      <c r="B13" s="38">
        <f>'[1]RATA-RATA HUJAN'!B10</f>
        <v>2015</v>
      </c>
      <c r="C13" s="38">
        <f>'[1]RATA-RATA HUJAN'!C10</f>
        <v>327.7</v>
      </c>
      <c r="D13" s="38">
        <f>'[1]RATA-RATA HUJAN'!D10</f>
        <v>2016</v>
      </c>
      <c r="E13" s="38">
        <f>'[1]RATA-RATA HUJAN'!E10</f>
        <v>215.5</v>
      </c>
      <c r="F13" s="38">
        <f>'[1]RATA-RATA HUJAN'!F10</f>
        <v>2017</v>
      </c>
      <c r="G13" s="38">
        <f>'[1]RATA-RATA HUJAN'!G10</f>
        <v>320.60000000000002</v>
      </c>
      <c r="H13" s="38">
        <f>'[1]RATA-RATA HUJAN'!H10</f>
        <v>2020</v>
      </c>
      <c r="I13" s="38">
        <f>'[1]RATA-RATA HUJAN'!I10</f>
        <v>209.2</v>
      </c>
      <c r="J13" s="38">
        <f>'[1]RATA-RATA HUJAN'!J10</f>
        <v>2020</v>
      </c>
      <c r="K13" s="38">
        <f>'[1]RATA-RATA HUJAN'!K10</f>
        <v>228.3</v>
      </c>
      <c r="L13" s="38">
        <f>'[1]RATA-RATA HUJAN'!L10</f>
        <v>2020</v>
      </c>
      <c r="M13" s="38">
        <f>'[1]RATA-RATA HUJAN'!M10</f>
        <v>169.7</v>
      </c>
      <c r="N13" s="38">
        <f>'[1]RATA-RATA HUJAN'!B24</f>
        <v>2019</v>
      </c>
      <c r="O13" s="38">
        <f>'[1]RATA-RATA HUJAN'!C24</f>
        <v>214.4</v>
      </c>
      <c r="P13" s="38">
        <f>'[1]RATA-RATA HUJAN'!D24</f>
        <v>2011</v>
      </c>
      <c r="Q13" s="38">
        <f>'[1]RATA-RATA HUJAN'!E24</f>
        <v>180.7</v>
      </c>
      <c r="R13" s="38">
        <f>'[1]RATA-RATA HUJAN'!F24</f>
        <v>2019</v>
      </c>
      <c r="S13" s="38">
        <f>'[1]RATA-RATA HUJAN'!G24</f>
        <v>291</v>
      </c>
      <c r="T13" s="38">
        <f>'[1]RATA-RATA HUJAN'!H24</f>
        <v>2011</v>
      </c>
      <c r="U13" s="38">
        <f>'[1]RATA-RATA HUJAN'!I24</f>
        <v>355.1</v>
      </c>
      <c r="V13" s="38">
        <f>'[1]RATA-RATA HUJAN'!J24</f>
        <v>2011</v>
      </c>
      <c r="W13" s="38">
        <f>'[1]RATA-RATA HUJAN'!K24</f>
        <v>327.60000000000002</v>
      </c>
      <c r="X13" s="38">
        <f>'[1]RATA-RATA HUJAN'!L24</f>
        <v>2011</v>
      </c>
      <c r="Y13" s="38">
        <f>'[1]RATA-RATA HUJAN'!M24</f>
        <v>319.7</v>
      </c>
      <c r="AA13" s="341"/>
      <c r="AB13" s="224">
        <f>SUM('2014'!D26:D36)</f>
        <v>32.199999999999996</v>
      </c>
      <c r="AC13" s="224">
        <f t="shared" si="1"/>
        <v>22.539999999999996</v>
      </c>
      <c r="AD13" s="224">
        <f t="shared" si="2"/>
        <v>16.099999999999998</v>
      </c>
      <c r="AE13" s="224">
        <f t="shared" si="0"/>
        <v>25.250742563338605</v>
      </c>
      <c r="AF13" s="224">
        <f>30+6*5</f>
        <v>60</v>
      </c>
    </row>
    <row r="14" spans="1:32">
      <c r="B14" s="38">
        <f>'[1]RATA-RATA HUJAN'!B11</f>
        <v>2016</v>
      </c>
      <c r="C14" s="38">
        <f>'[1]RATA-RATA HUJAN'!C11</f>
        <v>337.9</v>
      </c>
      <c r="D14" s="38">
        <f>'[1]RATA-RATA HUJAN'!D11</f>
        <v>2012</v>
      </c>
      <c r="E14" s="38">
        <f>'[1]RATA-RATA HUJAN'!E11</f>
        <v>350.9</v>
      </c>
      <c r="F14" s="38">
        <f>'[1]RATA-RATA HUJAN'!F11</f>
        <v>2018</v>
      </c>
      <c r="G14" s="38">
        <f>'[1]RATA-RATA HUJAN'!G11</f>
        <v>334.4</v>
      </c>
      <c r="H14" s="38">
        <f>'[1]RATA-RATA HUJAN'!H11</f>
        <v>2012</v>
      </c>
      <c r="I14" s="38">
        <f>'[1]RATA-RATA HUJAN'!I11</f>
        <v>257.60000000000002</v>
      </c>
      <c r="J14" s="38">
        <f>'[1]RATA-RATA HUJAN'!J11</f>
        <v>2012</v>
      </c>
      <c r="K14" s="38">
        <f>'[1]RATA-RATA HUJAN'!K11</f>
        <v>231.5</v>
      </c>
      <c r="L14" s="38">
        <f>'[1]RATA-RATA HUJAN'!L11</f>
        <v>2018</v>
      </c>
      <c r="M14" s="38">
        <f>'[1]RATA-RATA HUJAN'!M11</f>
        <v>180.1</v>
      </c>
      <c r="N14" s="38">
        <f>'[1]RATA-RATA HUJAN'!B25</f>
        <v>2014</v>
      </c>
      <c r="O14" s="38">
        <f>'[1]RATA-RATA HUJAN'!C25</f>
        <v>217</v>
      </c>
      <c r="P14" s="38">
        <f>'[1]RATA-RATA HUJAN'!D25</f>
        <v>2020</v>
      </c>
      <c r="Q14" s="38">
        <f>'[1]RATA-RATA HUJAN'!E25</f>
        <v>197.7</v>
      </c>
      <c r="R14" s="38">
        <f>'[1]RATA-RATA HUJAN'!F25</f>
        <v>2011</v>
      </c>
      <c r="S14" s="38">
        <f>'[1]RATA-RATA HUJAN'!G25</f>
        <v>338.3</v>
      </c>
      <c r="T14" s="38">
        <f>'[1]RATA-RATA HUJAN'!H25</f>
        <v>2017</v>
      </c>
      <c r="U14" s="38">
        <f>'[1]RATA-RATA HUJAN'!I25</f>
        <v>380.4</v>
      </c>
      <c r="V14" s="38">
        <f>'[1]RATA-RATA HUJAN'!J25</f>
        <v>2017</v>
      </c>
      <c r="W14" s="38">
        <f>'[1]RATA-RATA HUJAN'!K25</f>
        <v>334.3</v>
      </c>
      <c r="X14" s="38">
        <f>'[1]RATA-RATA HUJAN'!L25</f>
        <v>2016</v>
      </c>
      <c r="Y14" s="38">
        <f>'[1]RATA-RATA HUJAN'!M25</f>
        <v>380.6</v>
      </c>
      <c r="Z14">
        <f>F9</f>
        <v>2014</v>
      </c>
      <c r="AA14" s="339" t="s">
        <v>28</v>
      </c>
      <c r="AB14" s="224">
        <f>SUM('2014'!E6:E15)</f>
        <v>25.6</v>
      </c>
      <c r="AC14" s="224">
        <f t="shared" si="1"/>
        <v>17.919999999999998</v>
      </c>
      <c r="AD14" s="224">
        <f t="shared" si="2"/>
        <v>12.8</v>
      </c>
      <c r="AE14" s="224">
        <f>AB14-6.7</f>
        <v>18.900000000000002</v>
      </c>
      <c r="AF14" s="224">
        <f>30+6*6</f>
        <v>66</v>
      </c>
    </row>
    <row r="15" spans="1:32">
      <c r="B15" s="38">
        <f>'[1]RATA-RATA HUJAN'!B12</f>
        <v>2017</v>
      </c>
      <c r="C15" s="38">
        <f>'[1]RATA-RATA HUJAN'!C12</f>
        <v>342.8</v>
      </c>
      <c r="D15" s="38">
        <f>'[1]RATA-RATA HUJAN'!D12</f>
        <v>2020</v>
      </c>
      <c r="E15" s="38">
        <f>'[1]RATA-RATA HUJAN'!E12</f>
        <v>355.7</v>
      </c>
      <c r="F15" s="38">
        <f>'[1]RATA-RATA HUJAN'!F12</f>
        <v>2012</v>
      </c>
      <c r="G15" s="38">
        <f>'[1]RATA-RATA HUJAN'!G12</f>
        <v>348.5</v>
      </c>
      <c r="H15" s="38">
        <f>'[1]RATA-RATA HUJAN'!H12</f>
        <v>2016</v>
      </c>
      <c r="I15" s="38">
        <f>'[1]RATA-RATA HUJAN'!I12</f>
        <v>287.7</v>
      </c>
      <c r="J15" s="38">
        <f>'[1]RATA-RATA HUJAN'!J12</f>
        <v>2017</v>
      </c>
      <c r="K15" s="38">
        <f>'[1]RATA-RATA HUJAN'!K12</f>
        <v>316.2</v>
      </c>
      <c r="L15" s="38">
        <f>'[1]RATA-RATA HUJAN'!L12</f>
        <v>2012</v>
      </c>
      <c r="M15" s="38">
        <f>'[1]RATA-RATA HUJAN'!M12</f>
        <v>208.6</v>
      </c>
      <c r="N15" s="38">
        <f>'[1]RATA-RATA HUJAN'!B26</f>
        <v>2020</v>
      </c>
      <c r="O15" s="38">
        <f>'[1]RATA-RATA HUJAN'!C26</f>
        <v>354.7</v>
      </c>
      <c r="P15" s="38">
        <f>'[1]RATA-RATA HUJAN'!D26</f>
        <v>2018</v>
      </c>
      <c r="Q15" s="38">
        <f>'[1]RATA-RATA HUJAN'!E26</f>
        <v>245.8</v>
      </c>
      <c r="R15" s="38">
        <f>'[1]RATA-RATA HUJAN'!F26</f>
        <v>2020</v>
      </c>
      <c r="S15" s="38">
        <f>'[1]RATA-RATA HUJAN'!G26</f>
        <v>430.5</v>
      </c>
      <c r="T15" s="38">
        <f>'[1]RATA-RATA HUJAN'!H26</f>
        <v>2013</v>
      </c>
      <c r="U15" s="38">
        <f>'[1]RATA-RATA HUJAN'!I26</f>
        <v>405.9</v>
      </c>
      <c r="V15" s="38">
        <f>'[1]RATA-RATA HUJAN'!J26</f>
        <v>2014</v>
      </c>
      <c r="W15" s="38">
        <f>'[1]RATA-RATA HUJAN'!K26</f>
        <v>336.8</v>
      </c>
      <c r="X15" s="38">
        <f>'[1]RATA-RATA HUJAN'!L26</f>
        <v>2017</v>
      </c>
      <c r="Y15" s="38">
        <f>'[1]RATA-RATA HUJAN'!M26</f>
        <v>385.5</v>
      </c>
      <c r="AA15" s="340"/>
      <c r="AB15" s="224">
        <f>SUM('2014'!E16:E25)</f>
        <v>42.6</v>
      </c>
      <c r="AC15" s="224">
        <f t="shared" si="1"/>
        <v>29.82</v>
      </c>
      <c r="AD15" s="224">
        <f t="shared" si="2"/>
        <v>21.3</v>
      </c>
      <c r="AE15" s="224">
        <f>(43*AB15-747)^0.5</f>
        <v>32.93630216038224</v>
      </c>
      <c r="AF15" s="224">
        <f>30+6*7</f>
        <v>72</v>
      </c>
    </row>
    <row r="16" spans="1:32">
      <c r="B16" s="38">
        <f>'[1]RATA-RATA HUJAN'!B13</f>
        <v>2012</v>
      </c>
      <c r="C16" s="38">
        <f>'[1]RATA-RATA HUJAN'!C13</f>
        <v>343.2</v>
      </c>
      <c r="D16" s="38">
        <f>'[1]RATA-RATA HUJAN'!D13</f>
        <v>2015</v>
      </c>
      <c r="E16" s="38">
        <f>'[1]RATA-RATA HUJAN'!E13</f>
        <v>366.7</v>
      </c>
      <c r="F16" s="38">
        <f>'[1]RATA-RATA HUJAN'!F13</f>
        <v>2020</v>
      </c>
      <c r="G16" s="38">
        <f>'[1]RATA-RATA HUJAN'!G13</f>
        <v>374.6</v>
      </c>
      <c r="H16" s="38">
        <f>'[1]RATA-RATA HUJAN'!H13</f>
        <v>2019</v>
      </c>
      <c r="I16" s="38">
        <f>'[1]RATA-RATA HUJAN'!I13</f>
        <v>379.9</v>
      </c>
      <c r="J16" s="38">
        <f>'[1]RATA-RATA HUJAN'!J13</f>
        <v>2014</v>
      </c>
      <c r="K16" s="38">
        <f>'[1]RATA-RATA HUJAN'!K13</f>
        <v>442.4</v>
      </c>
      <c r="L16" s="38">
        <f>'[1]RATA-RATA HUJAN'!L13</f>
        <v>2017</v>
      </c>
      <c r="M16" s="38">
        <f>'[1]RATA-RATA HUJAN'!M13</f>
        <v>301.7</v>
      </c>
      <c r="N16" s="38">
        <f>'[1]RATA-RATA HUJAN'!B27</f>
        <v>2012</v>
      </c>
      <c r="O16" s="38">
        <f>'[1]RATA-RATA HUJAN'!C27</f>
        <v>436.1</v>
      </c>
      <c r="P16" s="38">
        <f>'[1]RATA-RATA HUJAN'!D27</f>
        <v>2012</v>
      </c>
      <c r="Q16" s="38">
        <f>'[1]RATA-RATA HUJAN'!E27</f>
        <v>269.2</v>
      </c>
      <c r="R16" s="38">
        <f>'[1]RATA-RATA HUJAN'!F27</f>
        <v>2012</v>
      </c>
      <c r="S16" s="38">
        <f>'[1]RATA-RATA HUJAN'!G27</f>
        <v>433.1</v>
      </c>
      <c r="T16" s="38">
        <f>'[1]RATA-RATA HUJAN'!H27</f>
        <v>2012</v>
      </c>
      <c r="U16" s="38">
        <f>'[1]RATA-RATA HUJAN'!I27</f>
        <v>408.9</v>
      </c>
      <c r="V16" s="38">
        <f>'[1]RATA-RATA HUJAN'!J27</f>
        <v>2019</v>
      </c>
      <c r="W16" s="38">
        <f>'[1]RATA-RATA HUJAN'!K27</f>
        <v>518.9</v>
      </c>
      <c r="X16" s="38">
        <f>'[1]RATA-RATA HUJAN'!L27</f>
        <v>2013</v>
      </c>
      <c r="Y16" s="38">
        <f>'[1]RATA-RATA HUJAN'!M27</f>
        <v>548.1</v>
      </c>
      <c r="AA16" s="341"/>
      <c r="AB16" s="224">
        <f>SUM('2014'!E26:E36)</f>
        <v>35.4</v>
      </c>
      <c r="AC16" s="224">
        <f t="shared" si="1"/>
        <v>24.779999999999998</v>
      </c>
      <c r="AD16" s="224">
        <f t="shared" si="2"/>
        <v>17.7</v>
      </c>
      <c r="AE16" s="224">
        <f t="shared" ref="AE16:AE22" si="3">((43*AB16)-747)^0.5</f>
        <v>27.842413688471769</v>
      </c>
      <c r="AF16" s="224">
        <f>30+6*5</f>
        <v>60</v>
      </c>
    </row>
    <row r="17" spans="26:32">
      <c r="Z17">
        <f>H9</f>
        <v>2017</v>
      </c>
      <c r="AA17" s="339" t="s">
        <v>4</v>
      </c>
      <c r="AB17" s="224">
        <f>SUM('2017'!F5:F14)</f>
        <v>27.8</v>
      </c>
      <c r="AC17" s="224">
        <f t="shared" si="1"/>
        <v>19.46</v>
      </c>
      <c r="AD17" s="224">
        <f t="shared" si="2"/>
        <v>13.9</v>
      </c>
      <c r="AE17" s="224">
        <f>AB17-6.7</f>
        <v>21.1</v>
      </c>
      <c r="AF17" s="224">
        <f>30+6*6</f>
        <v>66</v>
      </c>
    </row>
    <row r="18" spans="26:32">
      <c r="AA18" s="340"/>
      <c r="AB18" s="224">
        <f>SUM('2017'!F15:F24)</f>
        <v>90.100000000000009</v>
      </c>
      <c r="AC18" s="224">
        <f t="shared" si="1"/>
        <v>63.07</v>
      </c>
      <c r="AD18" s="224">
        <f t="shared" si="2"/>
        <v>45.050000000000004</v>
      </c>
      <c r="AE18" s="224">
        <f t="shared" si="3"/>
        <v>55.922267479064189</v>
      </c>
      <c r="AF18" s="224">
        <f>30+6*4</f>
        <v>54</v>
      </c>
    </row>
    <row r="19" spans="26:32">
      <c r="AA19" s="341"/>
      <c r="AB19" s="224">
        <f>SUM('2017'!F25:F35)</f>
        <v>22.9</v>
      </c>
      <c r="AC19" s="224">
        <f t="shared" si="1"/>
        <v>16.029999999999998</v>
      </c>
      <c r="AD19" s="224">
        <f t="shared" si="2"/>
        <v>11.45</v>
      </c>
      <c r="AE19" s="224">
        <f>AB19-6.7</f>
        <v>16.2</v>
      </c>
      <c r="AF19" s="224">
        <f>30+6*7</f>
        <v>72</v>
      </c>
    </row>
    <row r="20" spans="26:32">
      <c r="Z20">
        <f>J9</f>
        <v>2016</v>
      </c>
      <c r="AA20" s="339" t="s">
        <v>5</v>
      </c>
      <c r="AB20" s="224">
        <f>SUM('2016'!G6:G15)</f>
        <v>50</v>
      </c>
      <c r="AC20" s="224">
        <f t="shared" si="1"/>
        <v>35</v>
      </c>
      <c r="AD20" s="224">
        <f t="shared" si="2"/>
        <v>25</v>
      </c>
      <c r="AE20" s="224">
        <f>(43*AB20-747)^0.5</f>
        <v>37.456641600656084</v>
      </c>
      <c r="AF20" s="224">
        <f>30+6*3</f>
        <v>48</v>
      </c>
    </row>
    <row r="21" spans="26:32">
      <c r="AA21" s="340"/>
      <c r="AB21" s="224">
        <f>SUM('2016'!G16:G25)</f>
        <v>9.9</v>
      </c>
      <c r="AC21" s="224">
        <f t="shared" si="1"/>
        <v>6.93</v>
      </c>
      <c r="AD21" s="224">
        <f t="shared" si="2"/>
        <v>4.95</v>
      </c>
      <c r="AE21" s="224">
        <f>AB21-6.7</f>
        <v>3.2</v>
      </c>
      <c r="AF21" s="224">
        <f>30+6*3</f>
        <v>48</v>
      </c>
    </row>
    <row r="22" spans="26:32">
      <c r="AA22" s="341"/>
      <c r="AB22" s="224">
        <f>SUM('2016'!G26:G36)</f>
        <v>40.799999999999997</v>
      </c>
      <c r="AC22" s="224">
        <f t="shared" si="1"/>
        <v>28.559999999999995</v>
      </c>
      <c r="AD22" s="224">
        <f t="shared" si="2"/>
        <v>20.399999999999999</v>
      </c>
      <c r="AE22" s="224">
        <f t="shared" si="3"/>
        <v>31.739565214413378</v>
      </c>
      <c r="AF22" s="224">
        <f>30+6*4</f>
        <v>54</v>
      </c>
    </row>
    <row r="23" spans="26:32">
      <c r="Z23">
        <f>L9</f>
        <v>2016</v>
      </c>
      <c r="AA23" s="339" t="s">
        <v>6</v>
      </c>
      <c r="AB23" s="224">
        <f>SUM('2016'!H6:H15)</f>
        <v>64.5</v>
      </c>
      <c r="AC23" s="224">
        <f t="shared" si="1"/>
        <v>45.15</v>
      </c>
      <c r="AD23" s="224">
        <f t="shared" si="2"/>
        <v>32.25</v>
      </c>
      <c r="AE23" s="224">
        <f>((43*AB23)-747)^0.5</f>
        <v>45.016663581389501</v>
      </c>
      <c r="AF23" s="224">
        <f>30+6*5</f>
        <v>60</v>
      </c>
    </row>
    <row r="24" spans="26:32">
      <c r="AA24" s="340"/>
      <c r="AB24" s="224">
        <f>SUM('2016'!H16:H25)</f>
        <v>0</v>
      </c>
      <c r="AC24" s="224">
        <f t="shared" si="1"/>
        <v>0</v>
      </c>
      <c r="AD24" s="224">
        <f t="shared" si="2"/>
        <v>0</v>
      </c>
      <c r="AE24" s="224">
        <v>0</v>
      </c>
      <c r="AF24" s="224">
        <f>30+6*0</f>
        <v>30</v>
      </c>
    </row>
    <row r="25" spans="26:32">
      <c r="AA25" s="341"/>
      <c r="AB25" s="224">
        <f>SUM('2016'!H26:H36)</f>
        <v>40.5</v>
      </c>
      <c r="AC25" s="224">
        <f t="shared" si="1"/>
        <v>28.349999999999998</v>
      </c>
      <c r="AD25" s="224">
        <f t="shared" si="2"/>
        <v>20.25</v>
      </c>
      <c r="AE25" s="224">
        <f>((43*AB25)-747)^0.5</f>
        <v>31.535694062442957</v>
      </c>
      <c r="AF25" s="224">
        <f>30+6*5</f>
        <v>60</v>
      </c>
    </row>
    <row r="26" spans="26:32">
      <c r="Z26">
        <f>N9</f>
        <v>2011</v>
      </c>
      <c r="AA26" s="339" t="s">
        <v>7</v>
      </c>
      <c r="AB26" s="224">
        <f>SUM('2011'!I10:I19)</f>
        <v>35</v>
      </c>
      <c r="AC26" s="224">
        <f t="shared" si="1"/>
        <v>24.5</v>
      </c>
      <c r="AD26" s="224">
        <f t="shared" si="2"/>
        <v>17.5</v>
      </c>
      <c r="AE26" s="224">
        <f>((43*AB26)-747)^0.5</f>
        <v>27.531799795872409</v>
      </c>
      <c r="AF26" s="224">
        <f>30+6*4</f>
        <v>54</v>
      </c>
    </row>
    <row r="27" spans="26:32">
      <c r="AA27" s="340"/>
      <c r="AB27" s="224">
        <f>SUM('2011'!I20:I29)</f>
        <v>59</v>
      </c>
      <c r="AC27" s="224">
        <f t="shared" si="1"/>
        <v>41.3</v>
      </c>
      <c r="AD27" s="224">
        <f t="shared" si="2"/>
        <v>29.5</v>
      </c>
      <c r="AE27" s="224">
        <f>((43*AB27)-747)^0.5</f>
        <v>42.30839160261236</v>
      </c>
      <c r="AF27" s="224">
        <f>30+6*4</f>
        <v>54</v>
      </c>
    </row>
    <row r="28" spans="26:32">
      <c r="AA28" s="341"/>
      <c r="AB28" s="224">
        <f>SUM('2011'!I30:I40)</f>
        <v>65.400000000000006</v>
      </c>
      <c r="AC28" s="224">
        <f t="shared" si="1"/>
        <v>45.78</v>
      </c>
      <c r="AD28" s="224">
        <f t="shared" si="2"/>
        <v>32.700000000000003</v>
      </c>
      <c r="AE28" s="224">
        <f>((43*AB28)-747)^0.5</f>
        <v>45.444471610967163</v>
      </c>
      <c r="AF28" s="224">
        <f>30+6*6</f>
        <v>66</v>
      </c>
    </row>
    <row r="29" spans="26:32">
      <c r="Z29">
        <f>P9</f>
        <v>2013</v>
      </c>
      <c r="AA29" s="339" t="s">
        <v>8</v>
      </c>
      <c r="AB29" s="224">
        <f>SUM('2013'!J6:J15)</f>
        <v>5.8</v>
      </c>
      <c r="AC29" s="224">
        <f t="shared" si="1"/>
        <v>4.0599999999999996</v>
      </c>
      <c r="AD29" s="224">
        <f t="shared" si="2"/>
        <v>2.9</v>
      </c>
      <c r="AE29" s="224">
        <v>0</v>
      </c>
      <c r="AF29" s="224">
        <f>30+6*3</f>
        <v>48</v>
      </c>
    </row>
    <row r="30" spans="26:32">
      <c r="AA30" s="340"/>
      <c r="AB30" s="224">
        <f>SUM('2013'!J16:J25)</f>
        <v>47.8</v>
      </c>
      <c r="AC30" s="224">
        <f t="shared" si="1"/>
        <v>33.459999999999994</v>
      </c>
      <c r="AD30" s="224">
        <f t="shared" si="2"/>
        <v>23.9</v>
      </c>
      <c r="AE30" s="224">
        <f>((43*AB30)-747)^0.5</f>
        <v>36.171812229967138</v>
      </c>
      <c r="AF30" s="224">
        <f>30+6*2</f>
        <v>42</v>
      </c>
    </row>
    <row r="31" spans="26:32">
      <c r="AA31" s="341"/>
      <c r="AB31" s="224">
        <f>SUM('2013'!J26:J36)</f>
        <v>53.2</v>
      </c>
      <c r="AC31" s="224">
        <f t="shared" si="1"/>
        <v>37.24</v>
      </c>
      <c r="AD31" s="224">
        <f t="shared" si="2"/>
        <v>26.6</v>
      </c>
      <c r="AE31" s="224">
        <f>((43*AB31)-747)^0.5</f>
        <v>39.250477704099346</v>
      </c>
      <c r="AF31" s="224">
        <f>30+6*3</f>
        <v>48</v>
      </c>
    </row>
    <row r="32" spans="26:32">
      <c r="Z32">
        <f>R9</f>
        <v>2015</v>
      </c>
      <c r="AA32" s="339" t="s">
        <v>29</v>
      </c>
      <c r="AB32" s="224">
        <f>SUM('2015'!K6:K15)</f>
        <v>36.900000000000006</v>
      </c>
      <c r="AC32" s="224">
        <f t="shared" si="1"/>
        <v>25.830000000000002</v>
      </c>
      <c r="AD32" s="224">
        <f t="shared" si="2"/>
        <v>18.450000000000003</v>
      </c>
      <c r="AE32" s="224">
        <f>((43*AB32)-747)^0.5</f>
        <v>28.977577538503805</v>
      </c>
      <c r="AF32" s="224">
        <f>30+6*7</f>
        <v>72</v>
      </c>
    </row>
    <row r="33" spans="26:32">
      <c r="AA33" s="340"/>
      <c r="AB33" s="224">
        <f>SUM('2015'!K16:K25)</f>
        <v>33.1</v>
      </c>
      <c r="AC33" s="224">
        <f t="shared" si="1"/>
        <v>23.169999999999998</v>
      </c>
      <c r="AD33" s="224">
        <f t="shared" si="2"/>
        <v>16.55</v>
      </c>
      <c r="AE33" s="224">
        <f>((43*AB33)-747)^0.5</f>
        <v>26.005768590833842</v>
      </c>
      <c r="AF33" s="224">
        <f>30+6*6</f>
        <v>66</v>
      </c>
    </row>
    <row r="34" spans="26:32">
      <c r="AA34" s="341"/>
      <c r="AB34" s="224">
        <f>SUM('2015'!K26:K35)</f>
        <v>19.399999999999999</v>
      </c>
      <c r="AC34" s="224">
        <f t="shared" si="1"/>
        <v>13.579999999999998</v>
      </c>
      <c r="AD34" s="224">
        <f t="shared" si="2"/>
        <v>9.6999999999999993</v>
      </c>
      <c r="AE34" s="224">
        <f>AB34-6.7</f>
        <v>12.7</v>
      </c>
      <c r="AF34" s="224">
        <f>30+6*4</f>
        <v>54</v>
      </c>
    </row>
    <row r="35" spans="26:32">
      <c r="Z35">
        <f>T9</f>
        <v>2019</v>
      </c>
      <c r="AA35" s="339" t="s">
        <v>10</v>
      </c>
      <c r="AB35" s="224">
        <f>SUM('2019'!L5:L14)</f>
        <v>16.200000000000003</v>
      </c>
      <c r="AC35" s="224">
        <f t="shared" si="1"/>
        <v>11.340000000000002</v>
      </c>
      <c r="AD35" s="224">
        <f t="shared" si="2"/>
        <v>8.1000000000000014</v>
      </c>
      <c r="AE35" s="224">
        <f>AB35-6.7</f>
        <v>9.5000000000000036</v>
      </c>
      <c r="AF35" s="224">
        <f>30+6*2</f>
        <v>42</v>
      </c>
    </row>
    <row r="36" spans="26:32">
      <c r="AA36" s="340"/>
      <c r="AB36" s="224">
        <f>SUM('2019'!L15:L24)</f>
        <v>109.5</v>
      </c>
      <c r="AC36" s="224">
        <f t="shared" si="1"/>
        <v>76.649999999999991</v>
      </c>
      <c r="AD36" s="224">
        <f t="shared" si="2"/>
        <v>54.75</v>
      </c>
      <c r="AE36" s="224">
        <f>0.3*(AB36-100)+60</f>
        <v>62.85</v>
      </c>
      <c r="AF36" s="224">
        <f>30+6*4</f>
        <v>54</v>
      </c>
    </row>
    <row r="37" spans="26:32">
      <c r="AA37" s="341"/>
      <c r="AB37" s="224">
        <f>SUM('2019'!L25:L35)</f>
        <v>49.5</v>
      </c>
      <c r="AC37" s="224">
        <f t="shared" si="1"/>
        <v>34.65</v>
      </c>
      <c r="AD37" s="224">
        <f t="shared" si="2"/>
        <v>24.75</v>
      </c>
      <c r="AE37" s="224">
        <f>((43*AB37)-747)^0.5</f>
        <v>37.168535080091601</v>
      </c>
      <c r="AF37" s="224">
        <f>30+6*5</f>
        <v>60</v>
      </c>
    </row>
    <row r="38" spans="26:32">
      <c r="Z38">
        <f>V9</f>
        <v>2020</v>
      </c>
      <c r="AA38" s="339" t="s">
        <v>30</v>
      </c>
      <c r="AB38" s="224">
        <f>SUM('2020'!M5:M14)</f>
        <v>41</v>
      </c>
      <c r="AC38" s="224">
        <f t="shared" si="1"/>
        <v>28.7</v>
      </c>
      <c r="AD38" s="224">
        <f t="shared" si="2"/>
        <v>20.5</v>
      </c>
      <c r="AE38" s="224">
        <f>((43*AB38)-747)^0.5</f>
        <v>31.874754901018456</v>
      </c>
      <c r="AF38" s="224">
        <f>30+6*5</f>
        <v>60</v>
      </c>
    </row>
    <row r="39" spans="26:32">
      <c r="AA39" s="340"/>
      <c r="AB39" s="224">
        <f>SUM('2020'!M15:M24)</f>
        <v>91.399999999999991</v>
      </c>
      <c r="AC39" s="224">
        <f t="shared" si="1"/>
        <v>63.97999999999999</v>
      </c>
      <c r="AD39" s="224">
        <f t="shared" si="2"/>
        <v>45.699999999999996</v>
      </c>
      <c r="AE39" s="224">
        <f>((43*AB39)-747)^0.5</f>
        <v>56.419854661280368</v>
      </c>
      <c r="AF39" s="224">
        <f>30+6*5</f>
        <v>60</v>
      </c>
    </row>
    <row r="40" spans="26:32">
      <c r="AA40" s="341"/>
      <c r="AB40" s="224">
        <f>SUM('2020'!M25:M34)</f>
        <v>58.6</v>
      </c>
      <c r="AC40" s="224">
        <f t="shared" si="1"/>
        <v>41.019999999999996</v>
      </c>
      <c r="AD40" s="224">
        <f t="shared" si="2"/>
        <v>29.3</v>
      </c>
      <c r="AE40" s="224">
        <f>((43*AB40)-747)^0.5</f>
        <v>42.104631574210458</v>
      </c>
      <c r="AF40" s="224">
        <f>30+6*7</f>
        <v>72</v>
      </c>
    </row>
    <row r="41" spans="26:32">
      <c r="Z41">
        <f>X9</f>
        <v>2014</v>
      </c>
      <c r="AA41" s="339" t="s">
        <v>31</v>
      </c>
      <c r="AB41" s="224">
        <f>SUM('2014'!N6:N15)</f>
        <v>103.99999999999999</v>
      </c>
      <c r="AC41" s="224">
        <f t="shared" si="1"/>
        <v>72.799999999999983</v>
      </c>
      <c r="AD41" s="224">
        <f t="shared" si="2"/>
        <v>51.999999999999993</v>
      </c>
      <c r="AE41" s="224">
        <f>0.3*(AB41-100)+60</f>
        <v>61.199999999999996</v>
      </c>
      <c r="AF41" s="224">
        <f>30+6*6</f>
        <v>66</v>
      </c>
    </row>
    <row r="42" spans="26:32">
      <c r="AA42" s="340"/>
      <c r="AB42" s="224">
        <f>SUM('2014'!N16:N25)</f>
        <v>87.3</v>
      </c>
      <c r="AC42" s="224">
        <f t="shared" si="1"/>
        <v>61.109999999999992</v>
      </c>
      <c r="AD42" s="224">
        <f t="shared" si="2"/>
        <v>43.65</v>
      </c>
      <c r="AE42" s="224">
        <f>((43*AB42)-747)^0.5</f>
        <v>54.835207668066694</v>
      </c>
      <c r="AF42" s="224">
        <f>30+6*5</f>
        <v>60</v>
      </c>
    </row>
    <row r="43" spans="26:32">
      <c r="AA43" s="341"/>
      <c r="AB43" s="224">
        <f>SUM('2014'!N26:N36)</f>
        <v>71.5</v>
      </c>
      <c r="AC43" s="224">
        <f t="shared" si="1"/>
        <v>50.05</v>
      </c>
      <c r="AD43" s="224">
        <f t="shared" si="2"/>
        <v>35.75</v>
      </c>
      <c r="AE43" s="224">
        <f>((43*AB43)-747)^0.5</f>
        <v>48.244170632315779</v>
      </c>
      <c r="AF43" s="224">
        <f>30+6*6</f>
        <v>66</v>
      </c>
    </row>
  </sheetData>
  <sortState xmlns:xlrd2="http://schemas.microsoft.com/office/spreadsheetml/2017/richdata2" ref="X7:Y16">
    <sortCondition ref="Y7:Y16"/>
  </sortState>
  <mergeCells count="19">
    <mergeCell ref="AA29:AA31"/>
    <mergeCell ref="AA32:AA34"/>
    <mergeCell ref="AA35:AA37"/>
    <mergeCell ref="AA38:AA40"/>
    <mergeCell ref="AA41:AA43"/>
    <mergeCell ref="AA26:AA28"/>
    <mergeCell ref="B3:Y3"/>
    <mergeCell ref="AA11:AA13"/>
    <mergeCell ref="AA14:AA16"/>
    <mergeCell ref="AA17:AA19"/>
    <mergeCell ref="AA20:AA22"/>
    <mergeCell ref="AA23:AA25"/>
    <mergeCell ref="AA3:AF3"/>
    <mergeCell ref="AF6:AF7"/>
    <mergeCell ref="AE6:AE7"/>
    <mergeCell ref="AC6:AD6"/>
    <mergeCell ref="AA8:AA10"/>
    <mergeCell ref="AB6:AB7"/>
    <mergeCell ref="AA6:AA7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CP101"/>
  <sheetViews>
    <sheetView tabSelected="1" topLeftCell="BB1" zoomScaleNormal="100" workbookViewId="0">
      <selection activeCell="BB30" sqref="A30:XFD30"/>
    </sheetView>
  </sheetViews>
  <sheetFormatPr defaultColWidth="8.81640625" defaultRowHeight="14.5"/>
  <cols>
    <col min="3" max="3" width="42.1796875" customWidth="1"/>
    <col min="5" max="5" width="9.453125" bestFit="1" customWidth="1"/>
    <col min="19" max="19" width="10.26953125" bestFit="1" customWidth="1"/>
    <col min="53" max="53" width="9.1796875" bestFit="1" customWidth="1"/>
    <col min="56" max="56" width="8.81640625" customWidth="1"/>
    <col min="57" max="57" width="28.81640625" customWidth="1"/>
  </cols>
  <sheetData>
    <row r="1" spans="2:94" ht="23.5">
      <c r="B1" s="355" t="s">
        <v>201</v>
      </c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  <c r="X1" s="355"/>
      <c r="Y1" s="355"/>
      <c r="Z1" s="355"/>
      <c r="AA1" s="355"/>
      <c r="AB1" s="355"/>
      <c r="AC1" s="355"/>
      <c r="AD1" s="355"/>
      <c r="AE1" s="355"/>
      <c r="AF1" s="355"/>
      <c r="AG1" s="355"/>
      <c r="AH1" s="355"/>
      <c r="AI1" s="355"/>
      <c r="AJ1" s="355"/>
      <c r="AK1" s="355"/>
      <c r="AL1" s="355"/>
      <c r="AM1" s="355"/>
      <c r="AN1" s="355"/>
      <c r="AV1" s="92">
        <f>(1.1*AF12)+3</f>
        <v>9.7219697642288025</v>
      </c>
      <c r="AW1" s="92">
        <f t="shared" ref="AW1:BA1" si="0">(1.1*AG12)+3</f>
        <v>9.7219697642288025</v>
      </c>
      <c r="AX1" s="92">
        <f t="shared" si="0"/>
        <v>9.7219697642288025</v>
      </c>
      <c r="AY1" s="92">
        <f t="shared" si="0"/>
        <v>9.18845397292794</v>
      </c>
      <c r="AZ1" s="92">
        <f t="shared" si="0"/>
        <v>9.18845397292794</v>
      </c>
      <c r="BA1" s="92">
        <f t="shared" si="0"/>
        <v>9.18845397292794</v>
      </c>
      <c r="BD1" s="355" t="s">
        <v>201</v>
      </c>
      <c r="BE1" s="355"/>
      <c r="BF1" s="355"/>
      <c r="BG1" s="355"/>
      <c r="BH1" s="355"/>
      <c r="BI1" s="355"/>
      <c r="BJ1" s="355"/>
      <c r="BK1" s="355"/>
      <c r="BL1" s="355"/>
      <c r="BM1" s="355"/>
      <c r="BN1" s="355"/>
      <c r="BO1" s="355"/>
      <c r="BP1" s="355"/>
      <c r="BQ1" s="355"/>
      <c r="BR1" s="355"/>
      <c r="BS1" s="355"/>
      <c r="BT1" s="355"/>
      <c r="BU1" s="355"/>
      <c r="BV1" s="355"/>
      <c r="BW1" s="355"/>
      <c r="BX1" s="355"/>
      <c r="BY1" s="355"/>
      <c r="BZ1" s="355"/>
      <c r="CA1" s="355"/>
      <c r="CB1" s="355"/>
      <c r="CC1" s="355"/>
      <c r="CD1" s="355"/>
      <c r="CE1" s="355"/>
      <c r="CF1" s="355"/>
      <c r="CG1" s="355"/>
      <c r="CH1" s="355"/>
      <c r="CI1" s="355"/>
      <c r="CJ1" s="355"/>
      <c r="CK1" s="355"/>
      <c r="CL1" s="355"/>
      <c r="CM1" s="355"/>
      <c r="CN1" s="355"/>
      <c r="CO1" s="355"/>
      <c r="CP1" s="355"/>
    </row>
    <row r="2" spans="2:94" ht="15.5">
      <c r="Q2" s="91"/>
      <c r="R2" s="91"/>
      <c r="S2" s="91"/>
      <c r="T2" s="91"/>
      <c r="U2" s="91"/>
      <c r="V2" s="91"/>
      <c r="W2" s="91"/>
      <c r="X2" s="91"/>
      <c r="Y2" s="91"/>
      <c r="AV2" s="36">
        <v>9.5</v>
      </c>
      <c r="AW2" s="36">
        <v>15.5</v>
      </c>
      <c r="AY2" s="36">
        <f>AV2</f>
        <v>9.5</v>
      </c>
      <c r="AZ2" s="36">
        <f>AW2</f>
        <v>15.5</v>
      </c>
      <c r="BS2" s="91"/>
      <c r="BT2" s="91"/>
      <c r="BU2" s="91"/>
      <c r="BV2" s="91"/>
      <c r="BW2" s="91"/>
      <c r="BX2" s="91"/>
      <c r="BY2" s="91"/>
      <c r="BZ2" s="91"/>
      <c r="CA2" s="91"/>
    </row>
    <row r="3" spans="2:94" ht="15.5">
      <c r="B3" s="367" t="s">
        <v>41</v>
      </c>
      <c r="C3" s="226" t="s">
        <v>18</v>
      </c>
      <c r="D3" s="226" t="s">
        <v>140</v>
      </c>
      <c r="E3" s="349" t="s">
        <v>26</v>
      </c>
      <c r="F3" s="350"/>
      <c r="G3" s="351"/>
      <c r="H3" s="349" t="s">
        <v>27</v>
      </c>
      <c r="I3" s="350"/>
      <c r="J3" s="351"/>
      <c r="K3" s="349" t="s">
        <v>28</v>
      </c>
      <c r="L3" s="350"/>
      <c r="M3" s="351"/>
      <c r="N3" s="349" t="s">
        <v>4</v>
      </c>
      <c r="O3" s="350"/>
      <c r="P3" s="351"/>
      <c r="Q3" s="349" t="s">
        <v>5</v>
      </c>
      <c r="R3" s="350"/>
      <c r="S3" s="351"/>
      <c r="T3" s="349" t="s">
        <v>6</v>
      </c>
      <c r="U3" s="350"/>
      <c r="V3" s="351"/>
      <c r="W3" s="349" t="s">
        <v>7</v>
      </c>
      <c r="X3" s="350"/>
      <c r="Y3" s="351"/>
      <c r="Z3" s="349" t="s">
        <v>8</v>
      </c>
      <c r="AA3" s="350"/>
      <c r="AB3" s="351"/>
      <c r="AC3" s="349" t="s">
        <v>29</v>
      </c>
      <c r="AD3" s="350"/>
      <c r="AE3" s="351"/>
      <c r="AF3" s="349" t="s">
        <v>10</v>
      </c>
      <c r="AG3" s="350"/>
      <c r="AH3" s="351"/>
      <c r="AI3" s="349" t="s">
        <v>30</v>
      </c>
      <c r="AJ3" s="350"/>
      <c r="AK3" s="351"/>
      <c r="AL3" s="349" t="s">
        <v>31</v>
      </c>
      <c r="AM3" s="350"/>
      <c r="AN3" s="351"/>
      <c r="AV3" s="95">
        <f>AV1</f>
        <v>9.7219697642288025</v>
      </c>
      <c r="AW3" s="36" t="s">
        <v>120</v>
      </c>
      <c r="AY3" s="95">
        <f>AW1</f>
        <v>9.7219697642288025</v>
      </c>
      <c r="AZ3" s="36" t="s">
        <v>120</v>
      </c>
      <c r="BD3" s="369" t="s">
        <v>41</v>
      </c>
      <c r="BE3" s="253" t="s">
        <v>18</v>
      </c>
      <c r="BF3" s="253" t="s">
        <v>140</v>
      </c>
      <c r="BG3" s="371" t="s">
        <v>26</v>
      </c>
      <c r="BH3" s="372"/>
      <c r="BI3" s="373"/>
      <c r="BJ3" s="371" t="s">
        <v>27</v>
      </c>
      <c r="BK3" s="372"/>
      <c r="BL3" s="373"/>
      <c r="BM3" s="371" t="s">
        <v>28</v>
      </c>
      <c r="BN3" s="372"/>
      <c r="BO3" s="373"/>
      <c r="BP3" s="371" t="s">
        <v>4</v>
      </c>
      <c r="BQ3" s="372"/>
      <c r="BR3" s="373"/>
      <c r="BS3" s="371" t="s">
        <v>5</v>
      </c>
      <c r="BT3" s="372"/>
      <c r="BU3" s="373"/>
      <c r="BV3" s="371" t="s">
        <v>6</v>
      </c>
      <c r="BW3" s="372"/>
      <c r="BX3" s="373"/>
      <c r="BY3" s="371" t="s">
        <v>7</v>
      </c>
      <c r="BZ3" s="372"/>
      <c r="CA3" s="373"/>
      <c r="CB3" s="371" t="s">
        <v>8</v>
      </c>
      <c r="CC3" s="372"/>
      <c r="CD3" s="373"/>
      <c r="CE3" s="371" t="s">
        <v>29</v>
      </c>
      <c r="CF3" s="372"/>
      <c r="CG3" s="373"/>
      <c r="CH3" s="371" t="s">
        <v>10</v>
      </c>
      <c r="CI3" s="372"/>
      <c r="CJ3" s="373"/>
      <c r="CK3" s="371" t="s">
        <v>30</v>
      </c>
      <c r="CL3" s="372"/>
      <c r="CM3" s="373"/>
      <c r="CN3" s="371" t="s">
        <v>31</v>
      </c>
      <c r="CO3" s="372"/>
      <c r="CP3" s="373"/>
    </row>
    <row r="4" spans="2:94" ht="15.5">
      <c r="B4" s="368"/>
      <c r="C4" s="226" t="s">
        <v>141</v>
      </c>
      <c r="D4" s="227"/>
      <c r="E4" s="227" t="s">
        <v>142</v>
      </c>
      <c r="F4" s="227" t="s">
        <v>143</v>
      </c>
      <c r="G4" s="228" t="s">
        <v>144</v>
      </c>
      <c r="H4" s="228" t="s">
        <v>142</v>
      </c>
      <c r="I4" s="228" t="s">
        <v>143</v>
      </c>
      <c r="J4" s="228" t="s">
        <v>144</v>
      </c>
      <c r="K4" s="228" t="s">
        <v>142</v>
      </c>
      <c r="L4" s="228" t="s">
        <v>143</v>
      </c>
      <c r="M4" s="228" t="s">
        <v>144</v>
      </c>
      <c r="N4" s="228" t="s">
        <v>142</v>
      </c>
      <c r="O4" s="228" t="s">
        <v>143</v>
      </c>
      <c r="P4" s="228" t="s">
        <v>144</v>
      </c>
      <c r="Q4" s="228" t="s">
        <v>142</v>
      </c>
      <c r="R4" s="228" t="s">
        <v>143</v>
      </c>
      <c r="S4" s="228" t="s">
        <v>144</v>
      </c>
      <c r="T4" s="228" t="s">
        <v>142</v>
      </c>
      <c r="U4" s="228" t="s">
        <v>143</v>
      </c>
      <c r="V4" s="228" t="s">
        <v>144</v>
      </c>
      <c r="W4" s="228" t="s">
        <v>142</v>
      </c>
      <c r="X4" s="228" t="s">
        <v>143</v>
      </c>
      <c r="Y4" s="228" t="s">
        <v>144</v>
      </c>
      <c r="Z4" s="228" t="s">
        <v>142</v>
      </c>
      <c r="AA4" s="228" t="s">
        <v>143</v>
      </c>
      <c r="AB4" s="228" t="s">
        <v>144</v>
      </c>
      <c r="AC4" s="228" t="s">
        <v>142</v>
      </c>
      <c r="AD4" s="228" t="s">
        <v>143</v>
      </c>
      <c r="AE4" s="228" t="s">
        <v>144</v>
      </c>
      <c r="AF4" s="228" t="s">
        <v>142</v>
      </c>
      <c r="AG4" s="228" t="s">
        <v>143</v>
      </c>
      <c r="AH4" s="228" t="s">
        <v>144</v>
      </c>
      <c r="AI4" s="228" t="s">
        <v>142</v>
      </c>
      <c r="AJ4" s="228" t="s">
        <v>143</v>
      </c>
      <c r="AK4" s="229" t="s">
        <v>144</v>
      </c>
      <c r="AL4" s="228" t="s">
        <v>142</v>
      </c>
      <c r="AM4" s="228" t="s">
        <v>143</v>
      </c>
      <c r="AN4" s="228" t="s">
        <v>144</v>
      </c>
      <c r="AV4" s="36">
        <v>10</v>
      </c>
      <c r="AW4" s="36">
        <v>15.8</v>
      </c>
      <c r="AY4" s="36">
        <f>AV4</f>
        <v>10</v>
      </c>
      <c r="AZ4" s="36">
        <f>AW4</f>
        <v>15.8</v>
      </c>
      <c r="BD4" s="370"/>
      <c r="BE4" s="253" t="s">
        <v>141</v>
      </c>
      <c r="BF4" s="254"/>
      <c r="BG4" s="254" t="s">
        <v>142</v>
      </c>
      <c r="BH4" s="254" t="s">
        <v>143</v>
      </c>
      <c r="BI4" s="255" t="s">
        <v>144</v>
      </c>
      <c r="BJ4" s="255" t="s">
        <v>142</v>
      </c>
      <c r="BK4" s="255" t="s">
        <v>143</v>
      </c>
      <c r="BL4" s="255" t="s">
        <v>144</v>
      </c>
      <c r="BM4" s="255" t="s">
        <v>142</v>
      </c>
      <c r="BN4" s="255" t="s">
        <v>143</v>
      </c>
      <c r="BO4" s="255" t="s">
        <v>144</v>
      </c>
      <c r="BP4" s="255" t="s">
        <v>142</v>
      </c>
      <c r="BQ4" s="255" t="s">
        <v>143</v>
      </c>
      <c r="BR4" s="255" t="s">
        <v>144</v>
      </c>
      <c r="BS4" s="255" t="s">
        <v>142</v>
      </c>
      <c r="BT4" s="255" t="s">
        <v>143</v>
      </c>
      <c r="BU4" s="255" t="s">
        <v>144</v>
      </c>
      <c r="BV4" s="255" t="s">
        <v>142</v>
      </c>
      <c r="BW4" s="255" t="s">
        <v>143</v>
      </c>
      <c r="BX4" s="255" t="s">
        <v>144</v>
      </c>
      <c r="BY4" s="255" t="s">
        <v>142</v>
      </c>
      <c r="BZ4" s="255" t="s">
        <v>143</v>
      </c>
      <c r="CA4" s="255" t="s">
        <v>144</v>
      </c>
      <c r="CB4" s="255" t="s">
        <v>142</v>
      </c>
      <c r="CC4" s="255" t="s">
        <v>143</v>
      </c>
      <c r="CD4" s="255" t="s">
        <v>144</v>
      </c>
      <c r="CE4" s="255" t="s">
        <v>142</v>
      </c>
      <c r="CF4" s="255" t="s">
        <v>143</v>
      </c>
      <c r="CG4" s="255" t="s">
        <v>144</v>
      </c>
      <c r="CH4" s="255" t="s">
        <v>142</v>
      </c>
      <c r="CI4" s="255" t="s">
        <v>143</v>
      </c>
      <c r="CJ4" s="255" t="s">
        <v>144</v>
      </c>
      <c r="CK4" s="255" t="s">
        <v>142</v>
      </c>
      <c r="CL4" s="255" t="s">
        <v>143</v>
      </c>
      <c r="CM4" s="256" t="s">
        <v>144</v>
      </c>
      <c r="CN4" s="255" t="s">
        <v>142</v>
      </c>
      <c r="CO4" s="255" t="s">
        <v>143</v>
      </c>
      <c r="CP4" s="255" t="s">
        <v>144</v>
      </c>
    </row>
    <row r="5" spans="2:94" ht="15.5">
      <c r="B5" s="356">
        <v>1</v>
      </c>
      <c r="C5" s="359" t="s">
        <v>145</v>
      </c>
      <c r="D5" s="362"/>
      <c r="E5" s="44"/>
      <c r="F5" s="44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6"/>
      <c r="AL5" s="45"/>
      <c r="AM5" s="45"/>
      <c r="AN5" s="47"/>
      <c r="AV5" s="37" t="s">
        <v>121</v>
      </c>
      <c r="AW5" s="93">
        <f>AW2+((AV3-AV2)/(AV4-AV2))*(AW4-AW2)</f>
        <v>15.633181858537283</v>
      </c>
      <c r="AY5" s="37" t="s">
        <v>121</v>
      </c>
      <c r="AZ5" s="93">
        <f>AZ2+((AY3-AY2)/(AY4-AY2))*(AZ4-AZ2)</f>
        <v>15.633181858537283</v>
      </c>
      <c r="BD5" s="356">
        <v>1</v>
      </c>
      <c r="BE5" s="359" t="s">
        <v>145</v>
      </c>
      <c r="BF5" s="362"/>
      <c r="BG5" s="44"/>
      <c r="BH5" s="44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6"/>
      <c r="CN5" s="45"/>
      <c r="CO5" s="45"/>
      <c r="CP5" s="47"/>
    </row>
    <row r="6" spans="2:94">
      <c r="B6" s="357"/>
      <c r="C6" s="360"/>
      <c r="D6" s="363"/>
      <c r="E6" s="50"/>
      <c r="F6" s="50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51"/>
      <c r="AL6" s="46"/>
      <c r="AM6" s="46"/>
      <c r="AN6" s="52"/>
      <c r="BD6" s="357"/>
      <c r="BE6" s="360"/>
      <c r="BF6" s="363"/>
      <c r="BG6" s="50"/>
      <c r="BH6" s="50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51"/>
      <c r="CN6" s="46"/>
      <c r="CO6" s="46"/>
      <c r="CP6" s="52"/>
    </row>
    <row r="7" spans="2:94" ht="15.5">
      <c r="B7" s="358"/>
      <c r="C7" s="361"/>
      <c r="D7" s="364"/>
      <c r="E7" s="55"/>
      <c r="F7" s="55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7"/>
      <c r="AV7" s="36">
        <f>AV2</f>
        <v>9.5</v>
      </c>
      <c r="AW7" s="36">
        <f>AW2</f>
        <v>15.5</v>
      </c>
      <c r="AY7" s="36">
        <f>AV7</f>
        <v>9.5</v>
      </c>
      <c r="AZ7" s="36">
        <f>AW7</f>
        <v>15.5</v>
      </c>
      <c r="BD7" s="358"/>
      <c r="BE7" s="361"/>
      <c r="BF7" s="364"/>
      <c r="BG7" s="55"/>
      <c r="BH7" s="55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7"/>
    </row>
    <row r="8" spans="2:94" ht="15.5">
      <c r="B8" s="58">
        <v>2</v>
      </c>
      <c r="C8" s="59" t="s">
        <v>146</v>
      </c>
      <c r="D8" s="60" t="s">
        <v>147</v>
      </c>
      <c r="E8" s="112">
        <v>0.95</v>
      </c>
      <c r="F8" s="112">
        <v>0.95</v>
      </c>
      <c r="G8" s="112">
        <v>0.95</v>
      </c>
      <c r="H8" s="112">
        <v>0</v>
      </c>
      <c r="I8" s="112">
        <v>0</v>
      </c>
      <c r="J8" s="230"/>
      <c r="K8" s="68"/>
      <c r="L8" s="111">
        <v>0.5</v>
      </c>
      <c r="M8" s="111">
        <v>0.5</v>
      </c>
      <c r="N8" s="111">
        <v>0.64</v>
      </c>
      <c r="O8" s="111">
        <v>0.64</v>
      </c>
      <c r="P8" s="111">
        <v>0.89</v>
      </c>
      <c r="Q8" s="111">
        <v>0.89</v>
      </c>
      <c r="R8" s="111">
        <v>0.95</v>
      </c>
      <c r="S8" s="111">
        <v>0.95</v>
      </c>
      <c r="T8" s="111">
        <v>0.95</v>
      </c>
      <c r="U8" s="113"/>
      <c r="V8" s="113"/>
      <c r="W8" s="230"/>
      <c r="X8" s="109">
        <v>1.1000000000000001</v>
      </c>
      <c r="Y8" s="109">
        <v>1.1000000000000001</v>
      </c>
      <c r="Z8" s="109">
        <v>1.1000000000000001</v>
      </c>
      <c r="AA8" s="116">
        <v>1.05</v>
      </c>
      <c r="AB8" s="116">
        <v>1.05</v>
      </c>
      <c r="AC8" s="116">
        <v>1.05</v>
      </c>
      <c r="AD8" s="116">
        <v>0.95</v>
      </c>
      <c r="AE8" s="116">
        <v>0.95</v>
      </c>
      <c r="AF8" s="116">
        <v>0.95</v>
      </c>
      <c r="AG8" s="113"/>
      <c r="AH8" s="113"/>
      <c r="AI8" s="110">
        <v>1.1000000000000001</v>
      </c>
      <c r="AJ8" s="110">
        <v>1.1000000000000001</v>
      </c>
      <c r="AK8" s="110">
        <v>1.1000000000000001</v>
      </c>
      <c r="AL8" s="112">
        <v>1.05</v>
      </c>
      <c r="AM8" s="112">
        <v>1.05</v>
      </c>
      <c r="AN8" s="112">
        <v>1.05</v>
      </c>
      <c r="AV8" s="95">
        <f>AX1</f>
        <v>9.7219697642288025</v>
      </c>
      <c r="AW8" s="36" t="s">
        <v>120</v>
      </c>
      <c r="AY8" s="95">
        <f>AY1</f>
        <v>9.18845397292794</v>
      </c>
      <c r="AZ8" s="36" t="s">
        <v>120</v>
      </c>
      <c r="BD8" s="58">
        <v>2</v>
      </c>
      <c r="BE8" s="59" t="s">
        <v>146</v>
      </c>
      <c r="BF8" s="183" t="s">
        <v>147</v>
      </c>
      <c r="BG8" s="200">
        <f>E8</f>
        <v>0.95</v>
      </c>
      <c r="BH8" s="200">
        <f t="shared" ref="BH8:CP8" si="1">F8</f>
        <v>0.95</v>
      </c>
      <c r="BI8" s="200">
        <f t="shared" si="1"/>
        <v>0.95</v>
      </c>
      <c r="BJ8" s="200">
        <f t="shared" si="1"/>
        <v>0</v>
      </c>
      <c r="BK8" s="200">
        <f t="shared" si="1"/>
        <v>0</v>
      </c>
      <c r="BL8" s="188">
        <f t="shared" si="1"/>
        <v>0</v>
      </c>
      <c r="BM8" s="188">
        <f t="shared" si="1"/>
        <v>0</v>
      </c>
      <c r="BN8" s="198">
        <f t="shared" si="1"/>
        <v>0.5</v>
      </c>
      <c r="BO8" s="198">
        <f t="shared" si="1"/>
        <v>0.5</v>
      </c>
      <c r="BP8" s="198">
        <f t="shared" si="1"/>
        <v>0.64</v>
      </c>
      <c r="BQ8" s="198">
        <f t="shared" si="1"/>
        <v>0.64</v>
      </c>
      <c r="BR8" s="198">
        <f t="shared" si="1"/>
        <v>0.89</v>
      </c>
      <c r="BS8" s="198">
        <f t="shared" si="1"/>
        <v>0.89</v>
      </c>
      <c r="BT8" s="198">
        <f t="shared" si="1"/>
        <v>0.95</v>
      </c>
      <c r="BU8" s="198">
        <f t="shared" si="1"/>
        <v>0.95</v>
      </c>
      <c r="BV8" s="198">
        <f t="shared" si="1"/>
        <v>0.95</v>
      </c>
      <c r="BW8" s="188">
        <f t="shared" si="1"/>
        <v>0</v>
      </c>
      <c r="BX8" s="188">
        <f t="shared" si="1"/>
        <v>0</v>
      </c>
      <c r="BY8" s="188">
        <f t="shared" si="1"/>
        <v>0</v>
      </c>
      <c r="BZ8" s="199">
        <f t="shared" si="1"/>
        <v>1.1000000000000001</v>
      </c>
      <c r="CA8" s="199">
        <f t="shared" si="1"/>
        <v>1.1000000000000001</v>
      </c>
      <c r="CB8" s="199">
        <f t="shared" si="1"/>
        <v>1.1000000000000001</v>
      </c>
      <c r="CC8" s="199">
        <f t="shared" si="1"/>
        <v>1.05</v>
      </c>
      <c r="CD8" s="199">
        <f t="shared" si="1"/>
        <v>1.05</v>
      </c>
      <c r="CE8" s="199">
        <f t="shared" si="1"/>
        <v>1.05</v>
      </c>
      <c r="CF8" s="199">
        <f t="shared" si="1"/>
        <v>0.95</v>
      </c>
      <c r="CG8" s="199">
        <f t="shared" si="1"/>
        <v>0.95</v>
      </c>
      <c r="CH8" s="199">
        <f t="shared" si="1"/>
        <v>0.95</v>
      </c>
      <c r="CI8" s="188">
        <f t="shared" si="1"/>
        <v>0</v>
      </c>
      <c r="CJ8" s="188">
        <f t="shared" si="1"/>
        <v>0</v>
      </c>
      <c r="CK8" s="200">
        <f t="shared" si="1"/>
        <v>1.1000000000000001</v>
      </c>
      <c r="CL8" s="200">
        <f t="shared" si="1"/>
        <v>1.1000000000000001</v>
      </c>
      <c r="CM8" s="200">
        <f t="shared" si="1"/>
        <v>1.1000000000000001</v>
      </c>
      <c r="CN8" s="200">
        <f t="shared" si="1"/>
        <v>1.05</v>
      </c>
      <c r="CO8" s="200">
        <f t="shared" si="1"/>
        <v>1.05</v>
      </c>
      <c r="CP8" s="200">
        <f t="shared" si="1"/>
        <v>1.05</v>
      </c>
    </row>
    <row r="9" spans="2:94" ht="15.5">
      <c r="B9" s="58"/>
      <c r="C9" s="59"/>
      <c r="D9" s="61" t="s">
        <v>148</v>
      </c>
      <c r="E9" s="112">
        <v>1.05</v>
      </c>
      <c r="F9" s="112">
        <v>0.95</v>
      </c>
      <c r="G9" s="112">
        <v>0.95</v>
      </c>
      <c r="H9" s="112">
        <v>0.95</v>
      </c>
      <c r="I9" s="112">
        <v>0</v>
      </c>
      <c r="J9" s="112">
        <v>0</v>
      </c>
      <c r="K9" s="115"/>
      <c r="L9" s="114"/>
      <c r="M9" s="111">
        <v>0.5</v>
      </c>
      <c r="N9" s="111">
        <v>0.5</v>
      </c>
      <c r="O9" s="111">
        <v>0.64</v>
      </c>
      <c r="P9" s="111">
        <v>0.64</v>
      </c>
      <c r="Q9" s="111">
        <v>0.89</v>
      </c>
      <c r="R9" s="111">
        <v>0.89</v>
      </c>
      <c r="S9" s="111">
        <v>0.95</v>
      </c>
      <c r="T9" s="111">
        <v>0.95</v>
      </c>
      <c r="U9" s="111">
        <v>0.95</v>
      </c>
      <c r="V9" s="113"/>
      <c r="W9" s="230"/>
      <c r="X9" s="68"/>
      <c r="Y9" s="109">
        <v>1.1000000000000001</v>
      </c>
      <c r="Z9" s="109">
        <v>1.1000000000000001</v>
      </c>
      <c r="AA9" s="109">
        <v>1.1000000000000001</v>
      </c>
      <c r="AB9" s="116">
        <v>1.05</v>
      </c>
      <c r="AC9" s="116">
        <v>1.05</v>
      </c>
      <c r="AD9" s="116">
        <v>1.05</v>
      </c>
      <c r="AE9" s="116">
        <v>0.95</v>
      </c>
      <c r="AF9" s="116">
        <v>0.95</v>
      </c>
      <c r="AG9" s="116">
        <v>0.95</v>
      </c>
      <c r="AH9" s="113"/>
      <c r="AI9" s="68"/>
      <c r="AJ9" s="110">
        <v>1.1000000000000001</v>
      </c>
      <c r="AK9" s="110">
        <v>1.1000000000000001</v>
      </c>
      <c r="AL9" s="110">
        <v>1.1000000000000001</v>
      </c>
      <c r="AM9" s="112">
        <v>1.05</v>
      </c>
      <c r="AN9" s="112">
        <v>1.05</v>
      </c>
      <c r="AV9" s="36">
        <f>AV4</f>
        <v>10</v>
      </c>
      <c r="AW9" s="36">
        <f>AW4</f>
        <v>15.8</v>
      </c>
      <c r="AY9" s="36">
        <f>AV9</f>
        <v>10</v>
      </c>
      <c r="AZ9" s="36">
        <f>AW9</f>
        <v>15.8</v>
      </c>
      <c r="BD9" s="58"/>
      <c r="BE9" s="59"/>
      <c r="BF9" s="184" t="s">
        <v>148</v>
      </c>
      <c r="BG9" s="200">
        <f t="shared" ref="BG9:BG11" si="2">E9</f>
        <v>1.05</v>
      </c>
      <c r="BH9" s="200">
        <f t="shared" ref="BH9:BH11" si="3">F9</f>
        <v>0.95</v>
      </c>
      <c r="BI9" s="200">
        <f t="shared" ref="BI9:BI11" si="4">G9</f>
        <v>0.95</v>
      </c>
      <c r="BJ9" s="200">
        <f t="shared" ref="BJ9:BJ11" si="5">H9</f>
        <v>0.95</v>
      </c>
      <c r="BK9" s="200">
        <f t="shared" ref="BK9:BK11" si="6">I9</f>
        <v>0</v>
      </c>
      <c r="BL9" s="200">
        <f t="shared" ref="BL9:BL11" si="7">J9</f>
        <v>0</v>
      </c>
      <c r="BM9" s="188">
        <f t="shared" ref="BM9:BM11" si="8">K9</f>
        <v>0</v>
      </c>
      <c r="BN9" s="188">
        <f t="shared" ref="BN9:BN11" si="9">L9</f>
        <v>0</v>
      </c>
      <c r="BO9" s="198">
        <f t="shared" ref="BO9:BO11" si="10">M9</f>
        <v>0.5</v>
      </c>
      <c r="BP9" s="198">
        <f t="shared" ref="BP9:BP11" si="11">N9</f>
        <v>0.5</v>
      </c>
      <c r="BQ9" s="198">
        <f t="shared" ref="BQ9:BQ11" si="12">O9</f>
        <v>0.64</v>
      </c>
      <c r="BR9" s="198">
        <f t="shared" ref="BR9:BR11" si="13">P9</f>
        <v>0.64</v>
      </c>
      <c r="BS9" s="198">
        <f t="shared" ref="BS9:BS11" si="14">Q9</f>
        <v>0.89</v>
      </c>
      <c r="BT9" s="198">
        <f t="shared" ref="BT9:BT11" si="15">R9</f>
        <v>0.89</v>
      </c>
      <c r="BU9" s="198">
        <f t="shared" ref="BU9:BU11" si="16">S9</f>
        <v>0.95</v>
      </c>
      <c r="BV9" s="198">
        <f t="shared" ref="BV9:BV11" si="17">T9</f>
        <v>0.95</v>
      </c>
      <c r="BW9" s="198">
        <f t="shared" ref="BW9:BW11" si="18">U9</f>
        <v>0.95</v>
      </c>
      <c r="BX9" s="188">
        <f t="shared" ref="BX9:BX11" si="19">V9</f>
        <v>0</v>
      </c>
      <c r="BY9" s="188">
        <f t="shared" ref="BY9:BY11" si="20">W9</f>
        <v>0</v>
      </c>
      <c r="BZ9" s="188">
        <f t="shared" ref="BZ9:BZ11" si="21">X9</f>
        <v>0</v>
      </c>
      <c r="CA9" s="199">
        <f t="shared" ref="CA9:CA11" si="22">Y9</f>
        <v>1.1000000000000001</v>
      </c>
      <c r="CB9" s="199">
        <f t="shared" ref="CB9:CB11" si="23">Z9</f>
        <v>1.1000000000000001</v>
      </c>
      <c r="CC9" s="199">
        <f t="shared" ref="CC9:CC11" si="24">AA9</f>
        <v>1.1000000000000001</v>
      </c>
      <c r="CD9" s="199">
        <f t="shared" ref="CD9:CD11" si="25">AB9</f>
        <v>1.05</v>
      </c>
      <c r="CE9" s="199">
        <f t="shared" ref="CE9:CE11" si="26">AC9</f>
        <v>1.05</v>
      </c>
      <c r="CF9" s="199">
        <f t="shared" ref="CF9:CF11" si="27">AD9</f>
        <v>1.05</v>
      </c>
      <c r="CG9" s="199">
        <f t="shared" ref="CG9:CG11" si="28">AE9</f>
        <v>0.95</v>
      </c>
      <c r="CH9" s="199">
        <f t="shared" ref="CH9:CH11" si="29">AF9</f>
        <v>0.95</v>
      </c>
      <c r="CI9" s="199">
        <f t="shared" ref="CI9:CI11" si="30">AG9</f>
        <v>0.95</v>
      </c>
      <c r="CJ9" s="188">
        <f t="shared" ref="CJ9:CJ11" si="31">AH9</f>
        <v>0</v>
      </c>
      <c r="CK9" s="188">
        <f t="shared" ref="CK9:CK11" si="32">AI9</f>
        <v>0</v>
      </c>
      <c r="CL9" s="200">
        <f t="shared" ref="CL9:CL11" si="33">AJ9</f>
        <v>1.1000000000000001</v>
      </c>
      <c r="CM9" s="200">
        <f t="shared" ref="CM9:CM11" si="34">AK9</f>
        <v>1.1000000000000001</v>
      </c>
      <c r="CN9" s="200">
        <f t="shared" ref="CN9:CN11" si="35">AL9</f>
        <v>1.1000000000000001</v>
      </c>
      <c r="CO9" s="200">
        <f t="shared" ref="CO9:CO11" si="36">AM9</f>
        <v>1.05</v>
      </c>
      <c r="CP9" s="200">
        <f t="shared" ref="CP9:CP11" si="37">AN9</f>
        <v>1.05</v>
      </c>
    </row>
    <row r="10" spans="2:94" ht="15.5">
      <c r="B10" s="58"/>
      <c r="C10" s="59"/>
      <c r="D10" s="61" t="s">
        <v>149</v>
      </c>
      <c r="E10" s="112">
        <v>1.05</v>
      </c>
      <c r="F10" s="112">
        <v>1.05</v>
      </c>
      <c r="G10" s="112">
        <v>0.95</v>
      </c>
      <c r="H10" s="112">
        <v>0.95</v>
      </c>
      <c r="I10" s="112">
        <v>0.95</v>
      </c>
      <c r="J10" s="112">
        <v>0</v>
      </c>
      <c r="K10" s="112">
        <v>0</v>
      </c>
      <c r="L10" s="114"/>
      <c r="M10" s="68"/>
      <c r="N10" s="111">
        <v>0.5</v>
      </c>
      <c r="O10" s="111">
        <v>0.5</v>
      </c>
      <c r="P10" s="111">
        <v>0.64</v>
      </c>
      <c r="Q10" s="111">
        <v>0.64</v>
      </c>
      <c r="R10" s="111">
        <v>0.89</v>
      </c>
      <c r="S10" s="111">
        <v>0.89</v>
      </c>
      <c r="T10" s="111">
        <v>0.95</v>
      </c>
      <c r="U10" s="111">
        <v>0.95</v>
      </c>
      <c r="V10" s="111">
        <v>0.95</v>
      </c>
      <c r="W10" s="230"/>
      <c r="X10" s="108"/>
      <c r="Y10" s="68"/>
      <c r="Z10" s="109">
        <v>1.1000000000000001</v>
      </c>
      <c r="AA10" s="109">
        <v>1.1000000000000001</v>
      </c>
      <c r="AB10" s="109">
        <v>1.1000000000000001</v>
      </c>
      <c r="AC10" s="116">
        <v>1.05</v>
      </c>
      <c r="AD10" s="116">
        <v>1.05</v>
      </c>
      <c r="AE10" s="116">
        <v>1.05</v>
      </c>
      <c r="AF10" s="116">
        <v>0.95</v>
      </c>
      <c r="AG10" s="116">
        <v>0.95</v>
      </c>
      <c r="AH10" s="116">
        <v>0.95</v>
      </c>
      <c r="AI10" s="108"/>
      <c r="AJ10" s="68"/>
      <c r="AK10" s="110">
        <v>1.1000000000000001</v>
      </c>
      <c r="AL10" s="110">
        <v>1.1000000000000001</v>
      </c>
      <c r="AM10" s="110">
        <v>1.1000000000000001</v>
      </c>
      <c r="AN10" s="112">
        <v>1.05</v>
      </c>
      <c r="AV10" s="37" t="s">
        <v>121</v>
      </c>
      <c r="AW10" s="37">
        <f>AW7+((AV8-AV7)/(AV9-AV7))*(AW9-AW7)</f>
        <v>15.633181858537283</v>
      </c>
      <c r="AY10" s="37" t="s">
        <v>121</v>
      </c>
      <c r="AZ10" s="93">
        <f>AZ7+((AY8-AY7)/(AY9-AY7))*(AZ9-AZ7)</f>
        <v>15.313072383756763</v>
      </c>
      <c r="BD10" s="58"/>
      <c r="BE10" s="59"/>
      <c r="BF10" s="184" t="s">
        <v>149</v>
      </c>
      <c r="BG10" s="200">
        <f t="shared" si="2"/>
        <v>1.05</v>
      </c>
      <c r="BH10" s="200">
        <f t="shared" si="3"/>
        <v>1.05</v>
      </c>
      <c r="BI10" s="200">
        <f t="shared" si="4"/>
        <v>0.95</v>
      </c>
      <c r="BJ10" s="200">
        <f t="shared" si="5"/>
        <v>0.95</v>
      </c>
      <c r="BK10" s="200">
        <f t="shared" si="6"/>
        <v>0.95</v>
      </c>
      <c r="BL10" s="200">
        <f t="shared" si="7"/>
        <v>0</v>
      </c>
      <c r="BM10" s="200">
        <f t="shared" si="8"/>
        <v>0</v>
      </c>
      <c r="BN10" s="188">
        <f t="shared" si="9"/>
        <v>0</v>
      </c>
      <c r="BO10" s="188">
        <f t="shared" si="10"/>
        <v>0</v>
      </c>
      <c r="BP10" s="198">
        <f t="shared" si="11"/>
        <v>0.5</v>
      </c>
      <c r="BQ10" s="198">
        <f t="shared" si="12"/>
        <v>0.5</v>
      </c>
      <c r="BR10" s="198">
        <f t="shared" si="13"/>
        <v>0.64</v>
      </c>
      <c r="BS10" s="198">
        <f t="shared" si="14"/>
        <v>0.64</v>
      </c>
      <c r="BT10" s="198">
        <f t="shared" si="15"/>
        <v>0.89</v>
      </c>
      <c r="BU10" s="198">
        <f t="shared" si="16"/>
        <v>0.89</v>
      </c>
      <c r="BV10" s="198">
        <f t="shared" si="17"/>
        <v>0.95</v>
      </c>
      <c r="BW10" s="198">
        <f t="shared" si="18"/>
        <v>0.95</v>
      </c>
      <c r="BX10" s="198">
        <f t="shared" si="19"/>
        <v>0.95</v>
      </c>
      <c r="BY10" s="188">
        <f t="shared" si="20"/>
        <v>0</v>
      </c>
      <c r="BZ10" s="188">
        <f t="shared" si="21"/>
        <v>0</v>
      </c>
      <c r="CA10" s="188">
        <f t="shared" si="22"/>
        <v>0</v>
      </c>
      <c r="CB10" s="199">
        <f t="shared" si="23"/>
        <v>1.1000000000000001</v>
      </c>
      <c r="CC10" s="199">
        <f t="shared" si="24"/>
        <v>1.1000000000000001</v>
      </c>
      <c r="CD10" s="199">
        <f t="shared" si="25"/>
        <v>1.1000000000000001</v>
      </c>
      <c r="CE10" s="199">
        <f t="shared" si="26"/>
        <v>1.05</v>
      </c>
      <c r="CF10" s="199">
        <f t="shared" si="27"/>
        <v>1.05</v>
      </c>
      <c r="CG10" s="199">
        <f t="shared" si="28"/>
        <v>1.05</v>
      </c>
      <c r="CH10" s="199">
        <f t="shared" si="29"/>
        <v>0.95</v>
      </c>
      <c r="CI10" s="199">
        <f t="shared" si="30"/>
        <v>0.95</v>
      </c>
      <c r="CJ10" s="199">
        <f t="shared" si="31"/>
        <v>0.95</v>
      </c>
      <c r="CK10" s="188">
        <f t="shared" si="32"/>
        <v>0</v>
      </c>
      <c r="CL10" s="188">
        <f t="shared" si="33"/>
        <v>0</v>
      </c>
      <c r="CM10" s="200">
        <f t="shared" si="34"/>
        <v>1.1000000000000001</v>
      </c>
      <c r="CN10" s="200">
        <f t="shared" si="35"/>
        <v>1.1000000000000001</v>
      </c>
      <c r="CO10" s="200">
        <f t="shared" si="36"/>
        <v>1.1000000000000001</v>
      </c>
      <c r="CP10" s="200">
        <f t="shared" si="37"/>
        <v>1.05</v>
      </c>
    </row>
    <row r="11" spans="2:94">
      <c r="B11" s="58">
        <v>3</v>
      </c>
      <c r="C11" s="59" t="s">
        <v>150</v>
      </c>
      <c r="D11" s="61"/>
      <c r="E11" s="70">
        <f>AVERAGE(E8:E10)</f>
        <v>1.0166666666666666</v>
      </c>
      <c r="F11" s="70">
        <f t="shared" ref="F11:AN11" si="38">AVERAGE(F8:F10)</f>
        <v>0.98333333333333339</v>
      </c>
      <c r="G11" s="70">
        <f t="shared" si="38"/>
        <v>0.94999999999999984</v>
      </c>
      <c r="H11" s="70">
        <f t="shared" si="38"/>
        <v>0.6333333333333333</v>
      </c>
      <c r="I11" s="70">
        <f t="shared" si="38"/>
        <v>0.31666666666666665</v>
      </c>
      <c r="J11" s="70">
        <f t="shared" si="38"/>
        <v>0</v>
      </c>
      <c r="K11" s="70">
        <f t="shared" si="38"/>
        <v>0</v>
      </c>
      <c r="L11" s="70">
        <f t="shared" si="38"/>
        <v>0.5</v>
      </c>
      <c r="M11" s="70">
        <f t="shared" si="38"/>
        <v>0.5</v>
      </c>
      <c r="N11" s="70">
        <f t="shared" si="38"/>
        <v>0.54666666666666675</v>
      </c>
      <c r="O11" s="70">
        <f t="shared" si="38"/>
        <v>0.59333333333333338</v>
      </c>
      <c r="P11" s="70">
        <f t="shared" si="38"/>
        <v>0.72333333333333327</v>
      </c>
      <c r="Q11" s="70">
        <f t="shared" si="38"/>
        <v>0.80666666666666664</v>
      </c>
      <c r="R11" s="70">
        <f t="shared" si="38"/>
        <v>0.91</v>
      </c>
      <c r="S11" s="70">
        <f t="shared" si="38"/>
        <v>0.93</v>
      </c>
      <c r="T11" s="70">
        <f t="shared" si="38"/>
        <v>0.94999999999999984</v>
      </c>
      <c r="U11" s="70">
        <f t="shared" si="38"/>
        <v>0.95</v>
      </c>
      <c r="V11" s="70">
        <f t="shared" si="38"/>
        <v>0.95</v>
      </c>
      <c r="W11" s="70"/>
      <c r="X11" s="70">
        <f t="shared" si="38"/>
        <v>1.1000000000000001</v>
      </c>
      <c r="Y11" s="70">
        <f t="shared" si="38"/>
        <v>1.1000000000000001</v>
      </c>
      <c r="Z11" s="70">
        <f t="shared" si="38"/>
        <v>1.1000000000000001</v>
      </c>
      <c r="AA11" s="70">
        <f t="shared" si="38"/>
        <v>1.0833333333333335</v>
      </c>
      <c r="AB11" s="70">
        <f t="shared" si="38"/>
        <v>1.0666666666666667</v>
      </c>
      <c r="AC11" s="70">
        <f t="shared" si="38"/>
        <v>1.05</v>
      </c>
      <c r="AD11" s="70">
        <f t="shared" si="38"/>
        <v>1.0166666666666666</v>
      </c>
      <c r="AE11" s="70">
        <f t="shared" si="38"/>
        <v>0.98333333333333339</v>
      </c>
      <c r="AF11" s="70">
        <f t="shared" si="38"/>
        <v>0.94999999999999984</v>
      </c>
      <c r="AG11" s="70">
        <f t="shared" si="38"/>
        <v>0.95</v>
      </c>
      <c r="AH11" s="70">
        <f t="shared" si="38"/>
        <v>0.95</v>
      </c>
      <c r="AI11" s="70">
        <f t="shared" si="38"/>
        <v>1.1000000000000001</v>
      </c>
      <c r="AJ11" s="70">
        <f t="shared" si="38"/>
        <v>1.1000000000000001</v>
      </c>
      <c r="AK11" s="70">
        <f t="shared" si="38"/>
        <v>1.1000000000000001</v>
      </c>
      <c r="AL11" s="70">
        <f t="shared" si="38"/>
        <v>1.0833333333333335</v>
      </c>
      <c r="AM11" s="70">
        <f t="shared" si="38"/>
        <v>1.0666666666666667</v>
      </c>
      <c r="AN11" s="70">
        <f t="shared" si="38"/>
        <v>1.05</v>
      </c>
      <c r="AS11" s="92"/>
      <c r="BD11" s="97">
        <v>3</v>
      </c>
      <c r="BE11" s="98" t="s">
        <v>150</v>
      </c>
      <c r="BF11" s="185"/>
      <c r="BG11" s="188">
        <f t="shared" si="2"/>
        <v>1.0166666666666666</v>
      </c>
      <c r="BH11" s="188">
        <f t="shared" si="3"/>
        <v>0.98333333333333339</v>
      </c>
      <c r="BI11" s="188">
        <f t="shared" si="4"/>
        <v>0.94999999999999984</v>
      </c>
      <c r="BJ11" s="188">
        <f t="shared" si="5"/>
        <v>0.6333333333333333</v>
      </c>
      <c r="BK11" s="188">
        <f t="shared" si="6"/>
        <v>0.31666666666666665</v>
      </c>
      <c r="BL11" s="188">
        <f t="shared" si="7"/>
        <v>0</v>
      </c>
      <c r="BM11" s="188">
        <f t="shared" si="8"/>
        <v>0</v>
      </c>
      <c r="BN11" s="188">
        <f t="shared" si="9"/>
        <v>0.5</v>
      </c>
      <c r="BO11" s="188">
        <f t="shared" si="10"/>
        <v>0.5</v>
      </c>
      <c r="BP11" s="188">
        <f t="shared" si="11"/>
        <v>0.54666666666666675</v>
      </c>
      <c r="BQ11" s="188">
        <f t="shared" si="12"/>
        <v>0.59333333333333338</v>
      </c>
      <c r="BR11" s="188">
        <f t="shared" si="13"/>
        <v>0.72333333333333327</v>
      </c>
      <c r="BS11" s="188">
        <f t="shared" si="14"/>
        <v>0.80666666666666664</v>
      </c>
      <c r="BT11" s="188">
        <f t="shared" si="15"/>
        <v>0.91</v>
      </c>
      <c r="BU11" s="188">
        <f t="shared" si="16"/>
        <v>0.93</v>
      </c>
      <c r="BV11" s="188">
        <f t="shared" si="17"/>
        <v>0.94999999999999984</v>
      </c>
      <c r="BW11" s="188">
        <f t="shared" si="18"/>
        <v>0.95</v>
      </c>
      <c r="BX11" s="188">
        <f t="shared" si="19"/>
        <v>0.95</v>
      </c>
      <c r="BY11" s="188">
        <f t="shared" si="20"/>
        <v>0</v>
      </c>
      <c r="BZ11" s="188">
        <f t="shared" si="21"/>
        <v>1.1000000000000001</v>
      </c>
      <c r="CA11" s="188">
        <f t="shared" si="22"/>
        <v>1.1000000000000001</v>
      </c>
      <c r="CB11" s="188">
        <f t="shared" si="23"/>
        <v>1.1000000000000001</v>
      </c>
      <c r="CC11" s="188">
        <f t="shared" si="24"/>
        <v>1.0833333333333335</v>
      </c>
      <c r="CD11" s="188">
        <f t="shared" si="25"/>
        <v>1.0666666666666667</v>
      </c>
      <c r="CE11" s="188">
        <f t="shared" si="26"/>
        <v>1.05</v>
      </c>
      <c r="CF11" s="188">
        <f t="shared" si="27"/>
        <v>1.0166666666666666</v>
      </c>
      <c r="CG11" s="188">
        <f t="shared" si="28"/>
        <v>0.98333333333333339</v>
      </c>
      <c r="CH11" s="188">
        <f t="shared" si="29"/>
        <v>0.94999999999999984</v>
      </c>
      <c r="CI11" s="188">
        <f t="shared" si="30"/>
        <v>0.95</v>
      </c>
      <c r="CJ11" s="188">
        <f t="shared" si="31"/>
        <v>0.95</v>
      </c>
      <c r="CK11" s="188">
        <f t="shared" si="32"/>
        <v>1.1000000000000001</v>
      </c>
      <c r="CL11" s="188">
        <f t="shared" si="33"/>
        <v>1.1000000000000001</v>
      </c>
      <c r="CM11" s="188">
        <f t="shared" si="34"/>
        <v>1.1000000000000001</v>
      </c>
      <c r="CN11" s="188">
        <f t="shared" si="35"/>
        <v>1.0833333333333335</v>
      </c>
      <c r="CO11" s="188">
        <f t="shared" si="36"/>
        <v>1.0666666666666667</v>
      </c>
      <c r="CP11" s="188">
        <f t="shared" si="37"/>
        <v>1.05</v>
      </c>
    </row>
    <row r="12" spans="2:94" ht="15.5">
      <c r="B12" s="58">
        <v>4</v>
      </c>
      <c r="C12" s="59" t="s">
        <v>151</v>
      </c>
      <c r="D12" s="61" t="s">
        <v>152</v>
      </c>
      <c r="E12" s="70">
        <f>'pennman modifikasi'!W9</f>
        <v>7.4800912042914645</v>
      </c>
      <c r="F12" s="70">
        <f>E12</f>
        <v>7.4800912042914645</v>
      </c>
      <c r="G12" s="70">
        <f>F12</f>
        <v>7.4800912042914645</v>
      </c>
      <c r="H12" s="69">
        <f>'pennman modifikasi'!W10</f>
        <v>6.3498488717043875</v>
      </c>
      <c r="I12" s="69">
        <f>H12</f>
        <v>6.3498488717043875</v>
      </c>
      <c r="J12" s="69">
        <f>I12</f>
        <v>6.3498488717043875</v>
      </c>
      <c r="K12" s="231">
        <f>'pennman modifikasi'!W11</f>
        <v>6.3626699839637997</v>
      </c>
      <c r="L12" s="231">
        <f>K12</f>
        <v>6.3626699839637997</v>
      </c>
      <c r="M12" s="231">
        <f>L12</f>
        <v>6.3626699839637997</v>
      </c>
      <c r="N12" s="231">
        <f>'pennman modifikasi'!W12</f>
        <v>5.3828096120264561</v>
      </c>
      <c r="O12" s="231">
        <f>N12</f>
        <v>5.3828096120264561</v>
      </c>
      <c r="P12" s="231">
        <f>O12</f>
        <v>5.3828096120264561</v>
      </c>
      <c r="Q12" s="231">
        <f>'pennman modifikasi'!W13</f>
        <v>3.9680734374430195</v>
      </c>
      <c r="R12" s="231">
        <f>Q12</f>
        <v>3.9680734374430195</v>
      </c>
      <c r="S12" s="231">
        <f>R12</f>
        <v>3.9680734374430195</v>
      </c>
      <c r="T12" s="231">
        <f>'pennman modifikasi'!W14</f>
        <v>5.2216961423412096</v>
      </c>
      <c r="U12" s="231">
        <f>T12</f>
        <v>5.2216961423412096</v>
      </c>
      <c r="V12" s="231">
        <f>U12</f>
        <v>5.2216961423412096</v>
      </c>
      <c r="W12" s="231">
        <f>'pennman modifikasi'!W15</f>
        <v>5.1246413187592248</v>
      </c>
      <c r="X12" s="231">
        <f>W12</f>
        <v>5.1246413187592248</v>
      </c>
      <c r="Y12" s="231">
        <f>X12</f>
        <v>5.1246413187592248</v>
      </c>
      <c r="Z12" s="231">
        <f>'pennman modifikasi'!W16</f>
        <v>4.527828156169293</v>
      </c>
      <c r="AA12" s="231">
        <f>Z12</f>
        <v>4.527828156169293</v>
      </c>
      <c r="AB12" s="231">
        <f>AA12</f>
        <v>4.527828156169293</v>
      </c>
      <c r="AC12" s="231">
        <f>'pennman modifikasi'!W17</f>
        <v>5.3960352586245746</v>
      </c>
      <c r="AD12" s="231">
        <f>AC12</f>
        <v>5.3960352586245746</v>
      </c>
      <c r="AE12" s="231">
        <f>AD12</f>
        <v>5.3960352586245746</v>
      </c>
      <c r="AF12" s="231">
        <f>'pennman modifikasi'!W18</f>
        <v>6.1108816038443656</v>
      </c>
      <c r="AG12" s="231">
        <f>AF12</f>
        <v>6.1108816038443656</v>
      </c>
      <c r="AH12" s="231">
        <f>AG12</f>
        <v>6.1108816038443656</v>
      </c>
      <c r="AI12" s="231">
        <f>'pennman modifikasi'!W19</f>
        <v>5.6258672481163083</v>
      </c>
      <c r="AJ12" s="231">
        <f>AI12</f>
        <v>5.6258672481163083</v>
      </c>
      <c r="AK12" s="231">
        <f>AJ12</f>
        <v>5.6258672481163083</v>
      </c>
      <c r="AL12" s="231">
        <f>'pennman modifikasi'!W20</f>
        <v>7.6693862020222934</v>
      </c>
      <c r="AM12" s="231">
        <f>AL12</f>
        <v>7.6693862020222934</v>
      </c>
      <c r="AN12" s="231">
        <f>AM12</f>
        <v>7.6693862020222934</v>
      </c>
      <c r="AV12" s="36">
        <v>9</v>
      </c>
      <c r="AW12" s="36">
        <v>15.2</v>
      </c>
      <c r="AY12" s="36">
        <v>6</v>
      </c>
      <c r="AZ12" s="36">
        <v>13.6</v>
      </c>
      <c r="BD12" s="247">
        <v>4</v>
      </c>
      <c r="BE12" s="248" t="s">
        <v>151</v>
      </c>
      <c r="BF12" s="249" t="s">
        <v>152</v>
      </c>
      <c r="BG12" s="208">
        <f>'blaney criddle'!L8*10</f>
        <v>35.893259999999998</v>
      </c>
      <c r="BH12" s="208">
        <f>BG12</f>
        <v>35.893259999999998</v>
      </c>
      <c r="BI12" s="208">
        <f>BH12</f>
        <v>35.893259999999998</v>
      </c>
      <c r="BJ12" s="208">
        <f>'blaney criddle'!L9*10</f>
        <v>39.012500000000003</v>
      </c>
      <c r="BK12" s="208">
        <f>BJ12</f>
        <v>39.012500000000003</v>
      </c>
      <c r="BL12" s="208">
        <f>BK12</f>
        <v>39.012500000000003</v>
      </c>
      <c r="BM12" s="208">
        <f>'blaney criddle'!L10*10</f>
        <v>40.317749999999997</v>
      </c>
      <c r="BN12" s="208">
        <f>BM12</f>
        <v>40.317749999999997</v>
      </c>
      <c r="BO12" s="208">
        <f>BN12</f>
        <v>40.317749999999997</v>
      </c>
      <c r="BP12" s="208">
        <f>'blaney criddle'!L11*10</f>
        <v>41.76724999999999</v>
      </c>
      <c r="BQ12" s="208">
        <f>BP12</f>
        <v>41.76724999999999</v>
      </c>
      <c r="BR12" s="208">
        <f>BQ12</f>
        <v>41.76724999999999</v>
      </c>
      <c r="BS12" s="208">
        <f>'blaney criddle'!L12*10</f>
        <v>43.823149999999991</v>
      </c>
      <c r="BT12" s="208">
        <f>BS12</f>
        <v>43.823149999999991</v>
      </c>
      <c r="BU12" s="208">
        <f>BT12</f>
        <v>43.823149999999991</v>
      </c>
      <c r="BV12" s="208">
        <f>'blaney criddle'!L13*10</f>
        <v>42.576799999999999</v>
      </c>
      <c r="BW12" s="208">
        <f>BV12</f>
        <v>42.576799999999999</v>
      </c>
      <c r="BX12" s="208">
        <f>BW12</f>
        <v>42.576799999999999</v>
      </c>
      <c r="BY12" s="208">
        <f>'blaney criddle'!L14*10</f>
        <v>44.934014999999988</v>
      </c>
      <c r="BZ12" s="208">
        <f>BY12</f>
        <v>44.934014999999988</v>
      </c>
      <c r="CA12" s="208">
        <f>BZ12</f>
        <v>44.934014999999988</v>
      </c>
      <c r="CB12" s="208">
        <f>'blaney criddle'!L15*10</f>
        <v>44.209687500000001</v>
      </c>
      <c r="CC12" s="208">
        <f>CB12</f>
        <v>44.209687500000001</v>
      </c>
      <c r="CD12" s="208">
        <f>CC12</f>
        <v>44.209687500000001</v>
      </c>
      <c r="CE12" s="208">
        <f>'blaney criddle'!L16*10</f>
        <v>46.513600000000004</v>
      </c>
      <c r="CF12" s="208">
        <f>CE12</f>
        <v>46.513600000000004</v>
      </c>
      <c r="CG12" s="208">
        <f>CF12</f>
        <v>46.513600000000004</v>
      </c>
      <c r="CH12" s="208">
        <f>'blaney criddle'!L17*10</f>
        <v>40.746680000000012</v>
      </c>
      <c r="CI12" s="208">
        <f>CH12</f>
        <v>40.746680000000012</v>
      </c>
      <c r="CJ12" s="208">
        <f>CI12</f>
        <v>40.746680000000012</v>
      </c>
      <c r="CK12" s="208">
        <f>'blaney criddle'!L18*10</f>
        <v>37.360440000000004</v>
      </c>
      <c r="CL12" s="208">
        <f>CK12</f>
        <v>37.360440000000004</v>
      </c>
      <c r="CM12" s="208">
        <f>CL12</f>
        <v>37.360440000000004</v>
      </c>
      <c r="CN12" s="208">
        <f>'blaney criddle'!L19*10</f>
        <v>35.508480000000006</v>
      </c>
      <c r="CO12" s="208">
        <f>CN12</f>
        <v>35.508480000000006</v>
      </c>
      <c r="CP12" s="208">
        <f>CO12</f>
        <v>35.508480000000006</v>
      </c>
    </row>
    <row r="13" spans="2:94" ht="15.5">
      <c r="B13" s="58">
        <v>5</v>
      </c>
      <c r="C13" s="59" t="s">
        <v>153</v>
      </c>
      <c r="D13" s="61" t="s">
        <v>152</v>
      </c>
      <c r="E13" s="70">
        <f>E12*E11</f>
        <v>7.6047593910296554</v>
      </c>
      <c r="F13" s="70">
        <f t="shared" ref="F13:AN13" si="39">F12*F11</f>
        <v>7.3554230175532735</v>
      </c>
      <c r="G13" s="70">
        <f t="shared" si="39"/>
        <v>7.1060866440768899</v>
      </c>
      <c r="H13" s="70">
        <f t="shared" si="39"/>
        <v>4.0215709520794451</v>
      </c>
      <c r="I13" s="70">
        <f t="shared" si="39"/>
        <v>2.0107854760397226</v>
      </c>
      <c r="J13" s="70">
        <f t="shared" si="39"/>
        <v>0</v>
      </c>
      <c r="K13" s="70">
        <f t="shared" si="39"/>
        <v>0</v>
      </c>
      <c r="L13" s="70">
        <f t="shared" si="39"/>
        <v>3.1813349919818998</v>
      </c>
      <c r="M13" s="70">
        <f t="shared" si="39"/>
        <v>3.1813349919818998</v>
      </c>
      <c r="N13" s="70">
        <f t="shared" si="39"/>
        <v>2.9426025879077966</v>
      </c>
      <c r="O13" s="70">
        <f t="shared" si="39"/>
        <v>3.1938003698023643</v>
      </c>
      <c r="P13" s="70">
        <f t="shared" si="39"/>
        <v>3.8935656193658028</v>
      </c>
      <c r="Q13" s="70">
        <f t="shared" si="39"/>
        <v>3.2009125728707022</v>
      </c>
      <c r="R13" s="70">
        <f t="shared" si="39"/>
        <v>3.610946828073148</v>
      </c>
      <c r="S13" s="70">
        <f t="shared" si="39"/>
        <v>3.6903082968220082</v>
      </c>
      <c r="T13" s="70">
        <f t="shared" si="39"/>
        <v>4.9606113352241481</v>
      </c>
      <c r="U13" s="70">
        <f t="shared" si="39"/>
        <v>4.960611335224149</v>
      </c>
      <c r="V13" s="70">
        <f t="shared" si="39"/>
        <v>4.960611335224149</v>
      </c>
      <c r="W13" s="70">
        <f t="shared" si="39"/>
        <v>0</v>
      </c>
      <c r="X13" s="70">
        <f t="shared" si="39"/>
        <v>5.6371054506351479</v>
      </c>
      <c r="Y13" s="70">
        <f t="shared" si="39"/>
        <v>5.6371054506351479</v>
      </c>
      <c r="Z13" s="70">
        <f t="shared" si="39"/>
        <v>4.9806109717862226</v>
      </c>
      <c r="AA13" s="70">
        <f t="shared" si="39"/>
        <v>4.9051471691834019</v>
      </c>
      <c r="AB13" s="70">
        <f t="shared" si="39"/>
        <v>4.8296833665805794</v>
      </c>
      <c r="AC13" s="70">
        <f t="shared" si="39"/>
        <v>5.6658370215558032</v>
      </c>
      <c r="AD13" s="70">
        <f t="shared" si="39"/>
        <v>5.4859691796016508</v>
      </c>
      <c r="AE13" s="70">
        <f t="shared" si="39"/>
        <v>5.3061013376474984</v>
      </c>
      <c r="AF13" s="70">
        <f t="shared" si="39"/>
        <v>5.8053375236521463</v>
      </c>
      <c r="AG13" s="70">
        <f t="shared" si="39"/>
        <v>5.8053375236521472</v>
      </c>
      <c r="AH13" s="70">
        <f t="shared" si="39"/>
        <v>5.8053375236521472</v>
      </c>
      <c r="AI13" s="70">
        <f t="shared" si="39"/>
        <v>6.18845397292794</v>
      </c>
      <c r="AJ13" s="70">
        <f t="shared" si="39"/>
        <v>6.18845397292794</v>
      </c>
      <c r="AK13" s="70">
        <f t="shared" si="39"/>
        <v>6.18845397292794</v>
      </c>
      <c r="AL13" s="70">
        <f t="shared" si="39"/>
        <v>8.3085017188574852</v>
      </c>
      <c r="AM13" s="70">
        <f t="shared" si="39"/>
        <v>8.1806786154904465</v>
      </c>
      <c r="AN13" s="70">
        <f t="shared" si="39"/>
        <v>8.0528555121234078</v>
      </c>
      <c r="AV13" s="95">
        <f>AZ1</f>
        <v>9.18845397292794</v>
      </c>
      <c r="AW13" s="36" t="s">
        <v>120</v>
      </c>
      <c r="AY13" s="95">
        <f>BA1</f>
        <v>9.18845397292794</v>
      </c>
      <c r="AZ13" s="36" t="s">
        <v>120</v>
      </c>
      <c r="BD13" s="247">
        <v>5</v>
      </c>
      <c r="BE13" s="248" t="s">
        <v>153</v>
      </c>
      <c r="BF13" s="249" t="s">
        <v>152</v>
      </c>
      <c r="BG13" s="187">
        <f>BG12*BG11</f>
        <v>36.491480999999993</v>
      </c>
      <c r="BH13" s="187">
        <f t="shared" ref="BH13:CP13" si="40">BH12*BH11</f>
        <v>35.295039000000003</v>
      </c>
      <c r="BI13" s="187">
        <f t="shared" si="40"/>
        <v>34.098596999999991</v>
      </c>
      <c r="BJ13" s="187">
        <f t="shared" si="40"/>
        <v>24.707916666666666</v>
      </c>
      <c r="BK13" s="187">
        <f t="shared" si="40"/>
        <v>12.353958333333333</v>
      </c>
      <c r="BL13" s="187">
        <f t="shared" si="40"/>
        <v>0</v>
      </c>
      <c r="BM13" s="187">
        <f t="shared" si="40"/>
        <v>0</v>
      </c>
      <c r="BN13" s="187">
        <f t="shared" si="40"/>
        <v>20.158874999999998</v>
      </c>
      <c r="BO13" s="187">
        <f t="shared" si="40"/>
        <v>20.158874999999998</v>
      </c>
      <c r="BP13" s="187">
        <f t="shared" si="40"/>
        <v>22.832763333333332</v>
      </c>
      <c r="BQ13" s="187">
        <f t="shared" si="40"/>
        <v>24.781901666666663</v>
      </c>
      <c r="BR13" s="187">
        <f t="shared" si="40"/>
        <v>30.211644166666655</v>
      </c>
      <c r="BS13" s="187">
        <f t="shared" si="40"/>
        <v>35.350674333333323</v>
      </c>
      <c r="BT13" s="187">
        <f t="shared" si="40"/>
        <v>39.879066499999993</v>
      </c>
      <c r="BU13" s="187">
        <f t="shared" si="40"/>
        <v>40.755529499999994</v>
      </c>
      <c r="BV13" s="187">
        <f t="shared" si="40"/>
        <v>40.447959999999995</v>
      </c>
      <c r="BW13" s="187">
        <f t="shared" si="40"/>
        <v>40.447959999999995</v>
      </c>
      <c r="BX13" s="187">
        <f t="shared" si="40"/>
        <v>40.447959999999995</v>
      </c>
      <c r="BY13" s="187">
        <f t="shared" si="40"/>
        <v>0</v>
      </c>
      <c r="BZ13" s="187">
        <f t="shared" si="40"/>
        <v>49.427416499999993</v>
      </c>
      <c r="CA13" s="187">
        <f t="shared" si="40"/>
        <v>49.427416499999993</v>
      </c>
      <c r="CB13" s="187">
        <f t="shared" si="40"/>
        <v>48.630656250000008</v>
      </c>
      <c r="CC13" s="187">
        <f t="shared" si="40"/>
        <v>47.893828125000006</v>
      </c>
      <c r="CD13" s="187">
        <f t="shared" si="40"/>
        <v>47.157000000000004</v>
      </c>
      <c r="CE13" s="187">
        <f t="shared" si="40"/>
        <v>48.839280000000009</v>
      </c>
      <c r="CF13" s="187">
        <f t="shared" si="40"/>
        <v>47.288826666666665</v>
      </c>
      <c r="CG13" s="187">
        <f t="shared" si="40"/>
        <v>45.738373333333342</v>
      </c>
      <c r="CH13" s="187">
        <f t="shared" si="40"/>
        <v>38.709346000000004</v>
      </c>
      <c r="CI13" s="187">
        <f t="shared" si="40"/>
        <v>38.709346000000011</v>
      </c>
      <c r="CJ13" s="187">
        <f t="shared" si="40"/>
        <v>38.709346000000011</v>
      </c>
      <c r="CK13" s="187">
        <f t="shared" si="40"/>
        <v>41.096484000000011</v>
      </c>
      <c r="CL13" s="187">
        <f t="shared" si="40"/>
        <v>41.096484000000011</v>
      </c>
      <c r="CM13" s="187">
        <f t="shared" si="40"/>
        <v>41.096484000000011</v>
      </c>
      <c r="CN13" s="187">
        <f t="shared" si="40"/>
        <v>38.467520000000015</v>
      </c>
      <c r="CO13" s="187">
        <f t="shared" si="40"/>
        <v>37.875712000000007</v>
      </c>
      <c r="CP13" s="187">
        <f t="shared" si="40"/>
        <v>37.283904000000007</v>
      </c>
    </row>
    <row r="14" spans="2:94" ht="15.5">
      <c r="B14" s="58">
        <v>6</v>
      </c>
      <c r="C14" s="59" t="s">
        <v>154</v>
      </c>
      <c r="D14" s="61"/>
      <c r="E14" s="70">
        <v>1</v>
      </c>
      <c r="F14" s="70">
        <v>1</v>
      </c>
      <c r="G14" s="70">
        <v>1</v>
      </c>
      <c r="H14" s="70">
        <v>1</v>
      </c>
      <c r="I14" s="70">
        <v>0.75</v>
      </c>
      <c r="J14" s="69">
        <v>0.5</v>
      </c>
      <c r="K14" s="69">
        <v>0.25</v>
      </c>
      <c r="L14" s="69">
        <v>0.25</v>
      </c>
      <c r="M14" s="69">
        <v>0.5</v>
      </c>
      <c r="N14" s="69">
        <v>0.75</v>
      </c>
      <c r="O14" s="69">
        <v>1</v>
      </c>
      <c r="P14" s="69">
        <v>1</v>
      </c>
      <c r="Q14" s="69">
        <v>1</v>
      </c>
      <c r="R14" s="69">
        <v>1</v>
      </c>
      <c r="S14" s="69">
        <v>1</v>
      </c>
      <c r="T14" s="69">
        <v>0.75</v>
      </c>
      <c r="U14" s="69">
        <v>0.5</v>
      </c>
      <c r="V14" s="69">
        <v>0.25</v>
      </c>
      <c r="W14" s="69"/>
      <c r="X14" s="69">
        <v>0.25</v>
      </c>
      <c r="Y14" s="69">
        <v>0.5</v>
      </c>
      <c r="Z14" s="69">
        <v>0.75</v>
      </c>
      <c r="AA14" s="69">
        <v>1</v>
      </c>
      <c r="AB14" s="69">
        <v>1</v>
      </c>
      <c r="AC14" s="69">
        <v>1</v>
      </c>
      <c r="AD14" s="69">
        <v>1</v>
      </c>
      <c r="AE14" s="69">
        <v>1</v>
      </c>
      <c r="AF14" s="69">
        <v>0.75</v>
      </c>
      <c r="AG14" s="69">
        <v>0.5</v>
      </c>
      <c r="AH14" s="69">
        <v>0.25</v>
      </c>
      <c r="AI14" s="69">
        <v>0.25</v>
      </c>
      <c r="AJ14" s="69">
        <v>0.5</v>
      </c>
      <c r="AK14" s="69">
        <v>0.75</v>
      </c>
      <c r="AL14" s="69">
        <v>1</v>
      </c>
      <c r="AM14" s="69">
        <v>1</v>
      </c>
      <c r="AN14" s="69">
        <v>1</v>
      </c>
      <c r="AV14" s="36">
        <v>9.5</v>
      </c>
      <c r="AW14" s="36">
        <v>15.5</v>
      </c>
      <c r="AY14" s="36">
        <v>7</v>
      </c>
      <c r="AZ14" s="36">
        <v>13.9</v>
      </c>
      <c r="BD14" s="250">
        <v>6</v>
      </c>
      <c r="BE14" s="251" t="s">
        <v>159</v>
      </c>
      <c r="BF14" s="252" t="s">
        <v>152</v>
      </c>
      <c r="BG14" s="187">
        <f>3*10</f>
        <v>30</v>
      </c>
      <c r="BH14" s="187">
        <f t="shared" ref="BH14:CP14" si="41">3*10</f>
        <v>30</v>
      </c>
      <c r="BI14" s="187">
        <f t="shared" si="41"/>
        <v>30</v>
      </c>
      <c r="BJ14" s="187">
        <f t="shared" si="41"/>
        <v>30</v>
      </c>
      <c r="BK14" s="187">
        <f t="shared" si="41"/>
        <v>30</v>
      </c>
      <c r="BL14" s="187">
        <f t="shared" si="41"/>
        <v>30</v>
      </c>
      <c r="BM14" s="187">
        <f t="shared" si="41"/>
        <v>30</v>
      </c>
      <c r="BN14" s="187"/>
      <c r="BO14" s="187"/>
      <c r="BP14" s="187"/>
      <c r="BQ14" s="187"/>
      <c r="BR14" s="187"/>
      <c r="BS14" s="187"/>
      <c r="BT14" s="187"/>
      <c r="BU14" s="187"/>
      <c r="BV14" s="187"/>
      <c r="BW14" s="187"/>
      <c r="BX14" s="187"/>
      <c r="BY14" s="187"/>
      <c r="BZ14" s="187">
        <f t="shared" si="41"/>
        <v>30</v>
      </c>
      <c r="CA14" s="187">
        <f t="shared" si="41"/>
        <v>30</v>
      </c>
      <c r="CB14" s="187">
        <f t="shared" si="41"/>
        <v>30</v>
      </c>
      <c r="CC14" s="187">
        <f t="shared" si="41"/>
        <v>30</v>
      </c>
      <c r="CD14" s="187">
        <f t="shared" si="41"/>
        <v>30</v>
      </c>
      <c r="CE14" s="187">
        <f t="shared" si="41"/>
        <v>30</v>
      </c>
      <c r="CF14" s="187">
        <f t="shared" si="41"/>
        <v>30</v>
      </c>
      <c r="CG14" s="187">
        <f t="shared" si="41"/>
        <v>30</v>
      </c>
      <c r="CH14" s="187">
        <f t="shared" si="41"/>
        <v>30</v>
      </c>
      <c r="CI14" s="187">
        <f t="shared" si="41"/>
        <v>30</v>
      </c>
      <c r="CJ14" s="187">
        <f t="shared" si="41"/>
        <v>30</v>
      </c>
      <c r="CK14" s="187">
        <f t="shared" si="41"/>
        <v>30</v>
      </c>
      <c r="CL14" s="187">
        <f t="shared" si="41"/>
        <v>30</v>
      </c>
      <c r="CM14" s="187">
        <f t="shared" si="41"/>
        <v>30</v>
      </c>
      <c r="CN14" s="187">
        <f t="shared" si="41"/>
        <v>30</v>
      </c>
      <c r="CO14" s="187">
        <f t="shared" si="41"/>
        <v>30</v>
      </c>
      <c r="CP14" s="187">
        <f t="shared" si="41"/>
        <v>30</v>
      </c>
    </row>
    <row r="15" spans="2:94" ht="15.5">
      <c r="B15" s="78">
        <v>7</v>
      </c>
      <c r="C15" s="232" t="s">
        <v>155</v>
      </c>
      <c r="D15" s="233" t="s">
        <v>152</v>
      </c>
      <c r="E15" s="71">
        <f>E13*E14</f>
        <v>7.6047593910296554</v>
      </c>
      <c r="F15" s="71">
        <f t="shared" ref="F15:AN15" si="42">F13*F14</f>
        <v>7.3554230175532735</v>
      </c>
      <c r="G15" s="71">
        <f t="shared" si="42"/>
        <v>7.1060866440768899</v>
      </c>
      <c r="H15" s="71">
        <f t="shared" si="42"/>
        <v>4.0215709520794451</v>
      </c>
      <c r="I15" s="71">
        <f t="shared" si="42"/>
        <v>1.5080891070297919</v>
      </c>
      <c r="J15" s="71">
        <f t="shared" si="42"/>
        <v>0</v>
      </c>
      <c r="K15" s="71">
        <f t="shared" si="42"/>
        <v>0</v>
      </c>
      <c r="L15" s="71">
        <f t="shared" si="42"/>
        <v>0.79533374799547496</v>
      </c>
      <c r="M15" s="71">
        <f t="shared" si="42"/>
        <v>1.5906674959909499</v>
      </c>
      <c r="N15" s="71">
        <f t="shared" si="42"/>
        <v>2.2069519409308476</v>
      </c>
      <c r="O15" s="71">
        <f t="shared" si="42"/>
        <v>3.1938003698023643</v>
      </c>
      <c r="P15" s="71">
        <f t="shared" si="42"/>
        <v>3.8935656193658028</v>
      </c>
      <c r="Q15" s="71">
        <f t="shared" si="42"/>
        <v>3.2009125728707022</v>
      </c>
      <c r="R15" s="71">
        <f t="shared" si="42"/>
        <v>3.610946828073148</v>
      </c>
      <c r="S15" s="71">
        <f t="shared" si="42"/>
        <v>3.6903082968220082</v>
      </c>
      <c r="T15" s="71">
        <f t="shared" si="42"/>
        <v>3.7204585014181113</v>
      </c>
      <c r="U15" s="71">
        <f t="shared" si="42"/>
        <v>2.4803056676120745</v>
      </c>
      <c r="V15" s="71">
        <f t="shared" si="42"/>
        <v>1.2401528338060372</v>
      </c>
      <c r="W15" s="71"/>
      <c r="X15" s="71">
        <f t="shared" si="42"/>
        <v>1.409276362658787</v>
      </c>
      <c r="Y15" s="71">
        <f t="shared" si="42"/>
        <v>2.8185527253175739</v>
      </c>
      <c r="Z15" s="71">
        <f t="shared" si="42"/>
        <v>3.7354582288396667</v>
      </c>
      <c r="AA15" s="71">
        <f t="shared" si="42"/>
        <v>4.9051471691834019</v>
      </c>
      <c r="AB15" s="71">
        <f t="shared" si="42"/>
        <v>4.8296833665805794</v>
      </c>
      <c r="AC15" s="71">
        <f t="shared" si="42"/>
        <v>5.6658370215558032</v>
      </c>
      <c r="AD15" s="71">
        <f t="shared" si="42"/>
        <v>5.4859691796016508</v>
      </c>
      <c r="AE15" s="71">
        <f t="shared" si="42"/>
        <v>5.3061013376474984</v>
      </c>
      <c r="AF15" s="71">
        <f t="shared" si="42"/>
        <v>4.3540031427391099</v>
      </c>
      <c r="AG15" s="71">
        <f t="shared" si="42"/>
        <v>2.9026687618260736</v>
      </c>
      <c r="AH15" s="71">
        <f t="shared" si="42"/>
        <v>1.4513343809130368</v>
      </c>
      <c r="AI15" s="71">
        <f t="shared" si="42"/>
        <v>1.547113493231985</v>
      </c>
      <c r="AJ15" s="71">
        <f t="shared" si="42"/>
        <v>3.09422698646397</v>
      </c>
      <c r="AK15" s="71">
        <f t="shared" si="42"/>
        <v>4.6413404796959554</v>
      </c>
      <c r="AL15" s="71">
        <f t="shared" si="42"/>
        <v>8.3085017188574852</v>
      </c>
      <c r="AM15" s="71">
        <f t="shared" si="42"/>
        <v>8.1806786154904465</v>
      </c>
      <c r="AN15" s="71">
        <f t="shared" si="42"/>
        <v>8.0528555121234078</v>
      </c>
      <c r="AV15" s="37" t="s">
        <v>121</v>
      </c>
      <c r="AW15" s="93">
        <f>AW12+((AV13-AV12)/(AV14-AV12))*(AW14-AW12)</f>
        <v>15.313072383756763</v>
      </c>
      <c r="AY15" s="37" t="s">
        <v>121</v>
      </c>
      <c r="AZ15" s="93">
        <f>AZ12+((AY13-AY12)/(AY14-AY12))*(AZ14-AZ12)</f>
        <v>14.556536191878385</v>
      </c>
      <c r="BD15" s="99">
        <v>7</v>
      </c>
      <c r="BE15" s="100" t="s">
        <v>160</v>
      </c>
      <c r="BF15" s="101"/>
      <c r="BG15" s="187">
        <f>E20</f>
        <v>1</v>
      </c>
      <c r="BH15" s="187">
        <f t="shared" ref="BH15:CP15" si="43">F20</f>
        <v>1</v>
      </c>
      <c r="BI15" s="187">
        <f t="shared" si="43"/>
        <v>1</v>
      </c>
      <c r="BJ15" s="187">
        <f t="shared" si="43"/>
        <v>1</v>
      </c>
      <c r="BK15" s="187">
        <f t="shared" si="43"/>
        <v>0.75</v>
      </c>
      <c r="BL15" s="187">
        <f t="shared" si="43"/>
        <v>0.5</v>
      </c>
      <c r="BM15" s="187">
        <f t="shared" si="43"/>
        <v>0.25</v>
      </c>
      <c r="BN15" s="187"/>
      <c r="BO15" s="187"/>
      <c r="BP15" s="187"/>
      <c r="BQ15" s="187"/>
      <c r="BR15" s="187"/>
      <c r="BS15" s="187"/>
      <c r="BT15" s="187"/>
      <c r="BU15" s="187"/>
      <c r="BV15" s="187"/>
      <c r="BW15" s="187"/>
      <c r="BX15" s="187"/>
      <c r="BY15" s="187"/>
      <c r="BZ15" s="187">
        <f t="shared" si="43"/>
        <v>0.25</v>
      </c>
      <c r="CA15" s="187">
        <f t="shared" si="43"/>
        <v>0.5</v>
      </c>
      <c r="CB15" s="187">
        <f t="shared" si="43"/>
        <v>0.75</v>
      </c>
      <c r="CC15" s="187">
        <f t="shared" si="43"/>
        <v>1</v>
      </c>
      <c r="CD15" s="187">
        <f t="shared" si="43"/>
        <v>1</v>
      </c>
      <c r="CE15" s="187">
        <f t="shared" si="43"/>
        <v>1</v>
      </c>
      <c r="CF15" s="187">
        <f t="shared" si="43"/>
        <v>1</v>
      </c>
      <c r="CG15" s="187">
        <f t="shared" si="43"/>
        <v>1</v>
      </c>
      <c r="CH15" s="187">
        <f t="shared" si="43"/>
        <v>0.75</v>
      </c>
      <c r="CI15" s="187">
        <f t="shared" si="43"/>
        <v>0.5</v>
      </c>
      <c r="CJ15" s="187">
        <f t="shared" si="43"/>
        <v>0.25</v>
      </c>
      <c r="CK15" s="187">
        <f t="shared" si="43"/>
        <v>0.25</v>
      </c>
      <c r="CL15" s="187">
        <f t="shared" si="43"/>
        <v>0.5</v>
      </c>
      <c r="CM15" s="187">
        <f t="shared" si="43"/>
        <v>0.75</v>
      </c>
      <c r="CN15" s="187">
        <f t="shared" si="43"/>
        <v>1</v>
      </c>
      <c r="CO15" s="187">
        <f t="shared" si="43"/>
        <v>1</v>
      </c>
      <c r="CP15" s="187">
        <f t="shared" si="43"/>
        <v>1</v>
      </c>
    </row>
    <row r="16" spans="2:94" ht="15.5">
      <c r="B16" s="78">
        <v>8</v>
      </c>
      <c r="C16" s="232" t="s">
        <v>156</v>
      </c>
      <c r="D16" s="233" t="s">
        <v>152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117">
        <f>AR23</f>
        <v>14.995092605260265</v>
      </c>
      <c r="V16" s="117">
        <f>U16</f>
        <v>14.995092605260265</v>
      </c>
      <c r="W16" s="117">
        <f>AR28</f>
        <v>14.909684360508118</v>
      </c>
      <c r="X16" s="117">
        <f>W16</f>
        <v>14.909684360508118</v>
      </c>
      <c r="Y16" s="117">
        <f>W16</f>
        <v>14.909684360508118</v>
      </c>
      <c r="Z16" s="117">
        <f>AU33</f>
        <v>14.488366583071734</v>
      </c>
      <c r="AA16" s="73"/>
      <c r="AB16" s="71"/>
      <c r="AC16" s="74"/>
      <c r="AD16" s="75"/>
      <c r="AE16" s="73"/>
      <c r="AF16" s="117">
        <f>AW5</f>
        <v>15.633181858537283</v>
      </c>
      <c r="AG16" s="117">
        <f>AF16</f>
        <v>15.633181858537283</v>
      </c>
      <c r="AH16" s="117">
        <f>AG16</f>
        <v>15.633181858537283</v>
      </c>
      <c r="AI16" s="117">
        <f>AW15</f>
        <v>15.313072383756763</v>
      </c>
      <c r="AJ16" s="117">
        <f>AI16</f>
        <v>15.313072383756763</v>
      </c>
      <c r="AK16" s="117">
        <f>AJ16</f>
        <v>15.313072383756763</v>
      </c>
      <c r="AL16" s="73"/>
      <c r="AM16" s="74"/>
      <c r="AN16" s="76"/>
      <c r="BD16" s="99">
        <v>8</v>
      </c>
      <c r="BE16" s="100" t="s">
        <v>161</v>
      </c>
      <c r="BF16" s="186" t="s">
        <v>152</v>
      </c>
      <c r="BG16" s="187">
        <f>BG14*BG15</f>
        <v>30</v>
      </c>
      <c r="BH16" s="187">
        <f t="shared" ref="BH16:CP16" si="44">BH14*BH15</f>
        <v>30</v>
      </c>
      <c r="BI16" s="187">
        <f t="shared" si="44"/>
        <v>30</v>
      </c>
      <c r="BJ16" s="187">
        <f t="shared" si="44"/>
        <v>30</v>
      </c>
      <c r="BK16" s="187">
        <f t="shared" si="44"/>
        <v>22.5</v>
      </c>
      <c r="BL16" s="187">
        <f t="shared" si="44"/>
        <v>15</v>
      </c>
      <c r="BM16" s="187">
        <f t="shared" si="44"/>
        <v>7.5</v>
      </c>
      <c r="BN16" s="187"/>
      <c r="BO16" s="187"/>
      <c r="BP16" s="187"/>
      <c r="BQ16" s="187"/>
      <c r="BR16" s="187"/>
      <c r="BS16" s="187"/>
      <c r="BT16" s="187"/>
      <c r="BU16" s="187"/>
      <c r="BV16" s="187"/>
      <c r="BW16" s="187"/>
      <c r="BX16" s="187"/>
      <c r="BY16" s="187"/>
      <c r="BZ16" s="187">
        <f t="shared" si="44"/>
        <v>7.5</v>
      </c>
      <c r="CA16" s="187">
        <f t="shared" si="44"/>
        <v>15</v>
      </c>
      <c r="CB16" s="187">
        <f t="shared" si="44"/>
        <v>22.5</v>
      </c>
      <c r="CC16" s="187">
        <f t="shared" si="44"/>
        <v>30</v>
      </c>
      <c r="CD16" s="187">
        <f t="shared" si="44"/>
        <v>30</v>
      </c>
      <c r="CE16" s="187">
        <f t="shared" si="44"/>
        <v>30</v>
      </c>
      <c r="CF16" s="187">
        <f t="shared" si="44"/>
        <v>30</v>
      </c>
      <c r="CG16" s="187">
        <f t="shared" si="44"/>
        <v>30</v>
      </c>
      <c r="CH16" s="187">
        <f t="shared" si="44"/>
        <v>22.5</v>
      </c>
      <c r="CI16" s="187">
        <f t="shared" si="44"/>
        <v>15</v>
      </c>
      <c r="CJ16" s="187">
        <f t="shared" si="44"/>
        <v>7.5</v>
      </c>
      <c r="CK16" s="187">
        <f t="shared" si="44"/>
        <v>7.5</v>
      </c>
      <c r="CL16" s="187">
        <f t="shared" si="44"/>
        <v>15</v>
      </c>
      <c r="CM16" s="187">
        <f t="shared" si="44"/>
        <v>22.5</v>
      </c>
      <c r="CN16" s="187">
        <f t="shared" si="44"/>
        <v>30</v>
      </c>
      <c r="CO16" s="187">
        <f t="shared" si="44"/>
        <v>30</v>
      </c>
      <c r="CP16" s="187">
        <f t="shared" si="44"/>
        <v>30</v>
      </c>
    </row>
    <row r="17" spans="2:94" ht="15.5">
      <c r="B17" s="78">
        <v>9</v>
      </c>
      <c r="C17" s="232" t="s">
        <v>157</v>
      </c>
      <c r="D17" s="233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>
        <v>0.25</v>
      </c>
      <c r="V17" s="69">
        <v>0.5</v>
      </c>
      <c r="W17" s="69">
        <v>0.75</v>
      </c>
      <c r="X17" s="71">
        <v>0.75</v>
      </c>
      <c r="Y17" s="74">
        <v>0.5</v>
      </c>
      <c r="Z17" s="76">
        <v>0.25</v>
      </c>
      <c r="AA17" s="73"/>
      <c r="AB17" s="71"/>
      <c r="AC17" s="74"/>
      <c r="AD17" s="29"/>
      <c r="AE17" s="73"/>
      <c r="AF17" s="71">
        <v>0.25</v>
      </c>
      <c r="AG17" s="69">
        <v>0.5</v>
      </c>
      <c r="AH17" s="69">
        <v>0.75</v>
      </c>
      <c r="AI17" s="71">
        <v>0.75</v>
      </c>
      <c r="AJ17" s="74">
        <v>0.5</v>
      </c>
      <c r="AK17" s="76">
        <v>0.25</v>
      </c>
      <c r="AL17" s="73"/>
      <c r="AM17" s="74"/>
      <c r="AN17" s="76"/>
      <c r="BD17" s="99">
        <v>9</v>
      </c>
      <c r="BE17" s="102" t="s">
        <v>186</v>
      </c>
      <c r="BF17" s="103"/>
      <c r="BG17" s="70">
        <v>1</v>
      </c>
      <c r="BH17" s="70">
        <v>1</v>
      </c>
      <c r="BI17" s="70">
        <v>1</v>
      </c>
      <c r="BJ17" s="70">
        <v>1</v>
      </c>
      <c r="BK17" s="70">
        <v>0.75</v>
      </c>
      <c r="BL17" s="69">
        <v>0.5</v>
      </c>
      <c r="BM17" s="69">
        <v>0.25</v>
      </c>
      <c r="BN17" s="69">
        <v>0.25</v>
      </c>
      <c r="BO17" s="69">
        <v>0.5</v>
      </c>
      <c r="BP17" s="69">
        <v>0.75</v>
      </c>
      <c r="BQ17" s="69">
        <v>1</v>
      </c>
      <c r="BR17" s="69">
        <v>1</v>
      </c>
      <c r="BS17" s="69">
        <v>1</v>
      </c>
      <c r="BT17" s="69">
        <v>1</v>
      </c>
      <c r="BU17" s="69">
        <v>1</v>
      </c>
      <c r="BV17" s="69">
        <v>0.75</v>
      </c>
      <c r="BW17" s="69">
        <v>0.5</v>
      </c>
      <c r="BX17" s="69">
        <v>0.25</v>
      </c>
      <c r="BY17" s="69"/>
      <c r="BZ17" s="69">
        <v>0.25</v>
      </c>
      <c r="CA17" s="69">
        <v>0.5</v>
      </c>
      <c r="CB17" s="69">
        <v>0.75</v>
      </c>
      <c r="CC17" s="69">
        <v>1</v>
      </c>
      <c r="CD17" s="69">
        <v>1</v>
      </c>
      <c r="CE17" s="69">
        <v>1</v>
      </c>
      <c r="CF17" s="69">
        <v>1</v>
      </c>
      <c r="CG17" s="69">
        <v>1</v>
      </c>
      <c r="CH17" s="69">
        <v>0.75</v>
      </c>
      <c r="CI17" s="69">
        <v>0.5</v>
      </c>
      <c r="CJ17" s="69">
        <v>0.25</v>
      </c>
      <c r="CK17" s="69">
        <v>0.25</v>
      </c>
      <c r="CL17" s="69">
        <v>0.5</v>
      </c>
      <c r="CM17" s="69">
        <v>0.75</v>
      </c>
      <c r="CN17" s="69">
        <v>1</v>
      </c>
      <c r="CO17" s="69">
        <v>1</v>
      </c>
      <c r="CP17" s="69">
        <v>1</v>
      </c>
    </row>
    <row r="18" spans="2:94" ht="15.5">
      <c r="B18" s="78">
        <v>10</v>
      </c>
      <c r="C18" s="232" t="s">
        <v>158</v>
      </c>
      <c r="D18" s="233" t="s">
        <v>152</v>
      </c>
      <c r="E18" s="72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>
        <f>U16*U17</f>
        <v>3.7487731513150662</v>
      </c>
      <c r="V18" s="71">
        <f t="shared" ref="V18:Z18" si="45">V16*V17</f>
        <v>7.4975463026301323</v>
      </c>
      <c r="W18" s="71">
        <f t="shared" si="45"/>
        <v>11.182263270381089</v>
      </c>
      <c r="X18" s="71">
        <f t="shared" si="45"/>
        <v>11.182263270381089</v>
      </c>
      <c r="Y18" s="71">
        <f t="shared" si="45"/>
        <v>7.454842180254059</v>
      </c>
      <c r="Z18" s="71">
        <f t="shared" si="45"/>
        <v>3.6220916457679335</v>
      </c>
      <c r="AA18" s="121"/>
      <c r="AB18" s="72"/>
      <c r="AC18" s="122"/>
      <c r="AD18" s="123"/>
      <c r="AE18" s="123"/>
      <c r="AF18" s="124">
        <f>AF16*AF17</f>
        <v>3.9082954646343206</v>
      </c>
      <c r="AG18" s="124">
        <f t="shared" ref="AG18:AK18" si="46">AG16*AG17</f>
        <v>7.8165909292686413</v>
      </c>
      <c r="AH18" s="124">
        <f t="shared" si="46"/>
        <v>11.724886393902962</v>
      </c>
      <c r="AI18" s="96">
        <f t="shared" si="46"/>
        <v>11.484804287817573</v>
      </c>
      <c r="AJ18" s="96">
        <f t="shared" si="46"/>
        <v>7.6565361918783816</v>
      </c>
      <c r="AK18" s="96">
        <f t="shared" si="46"/>
        <v>3.8282680959391908</v>
      </c>
      <c r="AL18" s="75"/>
      <c r="AM18" s="75"/>
      <c r="AN18" s="76"/>
      <c r="AP18" s="92">
        <f>(1.1*U12)+3</f>
        <v>8.7438657565753317</v>
      </c>
      <c r="AQ18" s="92">
        <f t="shared" ref="AQ18:AU18" si="47">(1.1*V12)+3</f>
        <v>8.7438657565753317</v>
      </c>
      <c r="AR18" s="92">
        <f t="shared" si="47"/>
        <v>8.637105450635147</v>
      </c>
      <c r="AS18" s="92">
        <f t="shared" si="47"/>
        <v>8.637105450635147</v>
      </c>
      <c r="AT18" s="92">
        <f t="shared" si="47"/>
        <v>8.637105450635147</v>
      </c>
      <c r="AU18" s="92">
        <f t="shared" si="47"/>
        <v>7.9806109717862226</v>
      </c>
      <c r="BA18" s="92"/>
      <c r="BD18" s="99">
        <v>10</v>
      </c>
      <c r="BE18" s="100" t="s">
        <v>187</v>
      </c>
      <c r="BF18" s="104" t="s">
        <v>152</v>
      </c>
      <c r="BG18" s="190">
        <f>(BG13+BG16)*BG17</f>
        <v>66.491480999999993</v>
      </c>
      <c r="BH18" s="190">
        <f t="shared" ref="BH18:CP18" si="48">(BH13+BH16)*BH17</f>
        <v>65.295039000000003</v>
      </c>
      <c r="BI18" s="190">
        <f t="shared" si="48"/>
        <v>64.098596999999984</v>
      </c>
      <c r="BJ18" s="190">
        <f t="shared" si="48"/>
        <v>54.707916666666662</v>
      </c>
      <c r="BK18" s="190">
        <f t="shared" si="48"/>
        <v>26.140468749999997</v>
      </c>
      <c r="BL18" s="190">
        <f t="shared" si="48"/>
        <v>7.5</v>
      </c>
      <c r="BM18" s="190">
        <f t="shared" si="48"/>
        <v>1.875</v>
      </c>
      <c r="BN18" s="190">
        <f t="shared" si="48"/>
        <v>5.0397187499999996</v>
      </c>
      <c r="BO18" s="190">
        <f t="shared" si="48"/>
        <v>10.079437499999999</v>
      </c>
      <c r="BP18" s="190">
        <f t="shared" si="48"/>
        <v>17.124572499999999</v>
      </c>
      <c r="BQ18" s="190">
        <f t="shared" si="48"/>
        <v>24.781901666666663</v>
      </c>
      <c r="BR18" s="190">
        <f t="shared" si="48"/>
        <v>30.211644166666655</v>
      </c>
      <c r="BS18" s="190">
        <f t="shared" si="48"/>
        <v>35.350674333333323</v>
      </c>
      <c r="BT18" s="190">
        <f t="shared" si="48"/>
        <v>39.879066499999993</v>
      </c>
      <c r="BU18" s="190">
        <f t="shared" si="48"/>
        <v>40.755529499999994</v>
      </c>
      <c r="BV18" s="190">
        <f t="shared" si="48"/>
        <v>30.335969999999996</v>
      </c>
      <c r="BW18" s="190">
        <f t="shared" si="48"/>
        <v>20.223979999999997</v>
      </c>
      <c r="BX18" s="190">
        <f t="shared" si="48"/>
        <v>10.111989999999999</v>
      </c>
      <c r="BY18" s="190">
        <f t="shared" si="48"/>
        <v>0</v>
      </c>
      <c r="BZ18" s="190">
        <f t="shared" si="48"/>
        <v>14.231854124999998</v>
      </c>
      <c r="CA18" s="190">
        <f t="shared" si="48"/>
        <v>32.213708249999996</v>
      </c>
      <c r="CB18" s="190">
        <f t="shared" si="48"/>
        <v>53.347992187500012</v>
      </c>
      <c r="CC18" s="190">
        <f t="shared" si="48"/>
        <v>77.893828124999999</v>
      </c>
      <c r="CD18" s="190">
        <f t="shared" si="48"/>
        <v>77.157000000000011</v>
      </c>
      <c r="CE18" s="190">
        <f t="shared" si="48"/>
        <v>78.839280000000002</v>
      </c>
      <c r="CF18" s="190">
        <f t="shared" si="48"/>
        <v>77.288826666666665</v>
      </c>
      <c r="CG18" s="190">
        <f t="shared" si="48"/>
        <v>75.738373333333342</v>
      </c>
      <c r="CH18" s="190">
        <f t="shared" si="48"/>
        <v>45.907009500000001</v>
      </c>
      <c r="CI18" s="190">
        <f t="shared" si="48"/>
        <v>26.854673000000005</v>
      </c>
      <c r="CJ18" s="190">
        <f t="shared" si="48"/>
        <v>11.552336500000003</v>
      </c>
      <c r="CK18" s="190">
        <f t="shared" si="48"/>
        <v>12.149121000000003</v>
      </c>
      <c r="CL18" s="190">
        <f t="shared" si="48"/>
        <v>28.048242000000005</v>
      </c>
      <c r="CM18" s="190">
        <f t="shared" si="48"/>
        <v>47.69736300000001</v>
      </c>
      <c r="CN18" s="190">
        <f t="shared" si="48"/>
        <v>68.467520000000007</v>
      </c>
      <c r="CO18" s="190">
        <f t="shared" si="48"/>
        <v>67.875712000000007</v>
      </c>
      <c r="CP18" s="190">
        <f t="shared" si="48"/>
        <v>67.283904000000007</v>
      </c>
    </row>
    <row r="19" spans="2:94" ht="15.5">
      <c r="B19" s="135">
        <v>11</v>
      </c>
      <c r="C19" s="234" t="s">
        <v>159</v>
      </c>
      <c r="D19" s="235" t="s">
        <v>152</v>
      </c>
      <c r="E19" s="236">
        <v>3</v>
      </c>
      <c r="F19" s="236">
        <v>3</v>
      </c>
      <c r="G19" s="236">
        <v>3</v>
      </c>
      <c r="H19" s="236">
        <v>3</v>
      </c>
      <c r="I19" s="236">
        <v>3</v>
      </c>
      <c r="J19" s="236">
        <v>3</v>
      </c>
      <c r="K19" s="236">
        <v>3</v>
      </c>
      <c r="L19" s="236">
        <v>3</v>
      </c>
      <c r="M19" s="236">
        <v>3</v>
      </c>
      <c r="N19" s="236">
        <v>3</v>
      </c>
      <c r="O19" s="236">
        <v>3</v>
      </c>
      <c r="P19" s="236">
        <v>3</v>
      </c>
      <c r="Q19" s="236">
        <v>3</v>
      </c>
      <c r="R19" s="236">
        <v>3</v>
      </c>
      <c r="S19" s="236">
        <v>3</v>
      </c>
      <c r="T19" s="236">
        <v>3</v>
      </c>
      <c r="U19" s="236">
        <v>3</v>
      </c>
      <c r="V19" s="236">
        <v>3</v>
      </c>
      <c r="W19" s="236">
        <v>3</v>
      </c>
      <c r="X19" s="236">
        <v>3</v>
      </c>
      <c r="Y19" s="236">
        <v>3</v>
      </c>
      <c r="Z19" s="236">
        <v>3</v>
      </c>
      <c r="AA19" s="236">
        <v>3</v>
      </c>
      <c r="AB19" s="236">
        <v>3</v>
      </c>
      <c r="AC19" s="236">
        <v>3</v>
      </c>
      <c r="AD19" s="236">
        <v>3</v>
      </c>
      <c r="AE19" s="236">
        <v>3</v>
      </c>
      <c r="AF19" s="236">
        <v>3</v>
      </c>
      <c r="AG19" s="236">
        <v>3</v>
      </c>
      <c r="AH19" s="236">
        <v>3</v>
      </c>
      <c r="AI19" s="236">
        <v>3</v>
      </c>
      <c r="AJ19" s="236">
        <v>3</v>
      </c>
      <c r="AK19" s="236">
        <v>3</v>
      </c>
      <c r="AL19" s="236">
        <v>3</v>
      </c>
      <c r="AM19" s="236">
        <v>3</v>
      </c>
      <c r="AN19" s="236">
        <v>3</v>
      </c>
      <c r="BA19" s="92"/>
      <c r="BD19" s="99">
        <v>11</v>
      </c>
      <c r="BE19" s="100" t="s">
        <v>188</v>
      </c>
      <c r="BF19" s="104" t="s">
        <v>152</v>
      </c>
      <c r="BG19" s="192">
        <f>3*10</f>
        <v>30</v>
      </c>
      <c r="BH19" s="192">
        <f t="shared" ref="BH19:CP19" si="49">3*10</f>
        <v>30</v>
      </c>
      <c r="BI19" s="192">
        <f t="shared" si="49"/>
        <v>30</v>
      </c>
      <c r="BJ19" s="192">
        <f t="shared" si="49"/>
        <v>30</v>
      </c>
      <c r="BK19" s="192">
        <f t="shared" si="49"/>
        <v>30</v>
      </c>
      <c r="BL19" s="192">
        <f t="shared" si="49"/>
        <v>30</v>
      </c>
      <c r="BM19" s="192">
        <f t="shared" si="49"/>
        <v>30</v>
      </c>
      <c r="BN19" s="192">
        <f t="shared" si="49"/>
        <v>30</v>
      </c>
      <c r="BO19" s="192">
        <f t="shared" si="49"/>
        <v>30</v>
      </c>
      <c r="BP19" s="192">
        <f t="shared" si="49"/>
        <v>30</v>
      </c>
      <c r="BQ19" s="192">
        <f t="shared" si="49"/>
        <v>30</v>
      </c>
      <c r="BR19" s="192">
        <f t="shared" si="49"/>
        <v>30</v>
      </c>
      <c r="BS19" s="192">
        <f t="shared" si="49"/>
        <v>30</v>
      </c>
      <c r="BT19" s="192">
        <f t="shared" si="49"/>
        <v>30</v>
      </c>
      <c r="BU19" s="192">
        <f t="shared" si="49"/>
        <v>30</v>
      </c>
      <c r="BV19" s="192">
        <f t="shared" si="49"/>
        <v>30</v>
      </c>
      <c r="BW19" s="192">
        <f t="shared" si="49"/>
        <v>30</v>
      </c>
      <c r="BX19" s="192">
        <f t="shared" si="49"/>
        <v>30</v>
      </c>
      <c r="BY19" s="192">
        <f t="shared" si="49"/>
        <v>30</v>
      </c>
      <c r="BZ19" s="192">
        <f t="shared" si="49"/>
        <v>30</v>
      </c>
      <c r="CA19" s="192">
        <f t="shared" si="49"/>
        <v>30</v>
      </c>
      <c r="CB19" s="192">
        <f t="shared" si="49"/>
        <v>30</v>
      </c>
      <c r="CC19" s="192">
        <f t="shared" si="49"/>
        <v>30</v>
      </c>
      <c r="CD19" s="192">
        <f t="shared" si="49"/>
        <v>30</v>
      </c>
      <c r="CE19" s="192">
        <f t="shared" si="49"/>
        <v>30</v>
      </c>
      <c r="CF19" s="192">
        <f t="shared" si="49"/>
        <v>30</v>
      </c>
      <c r="CG19" s="192">
        <f t="shared" si="49"/>
        <v>30</v>
      </c>
      <c r="CH19" s="192">
        <f t="shared" si="49"/>
        <v>30</v>
      </c>
      <c r="CI19" s="192">
        <f t="shared" si="49"/>
        <v>30</v>
      </c>
      <c r="CJ19" s="192">
        <f t="shared" si="49"/>
        <v>30</v>
      </c>
      <c r="CK19" s="192">
        <f t="shared" si="49"/>
        <v>30</v>
      </c>
      <c r="CL19" s="192">
        <f t="shared" si="49"/>
        <v>30</v>
      </c>
      <c r="CM19" s="192">
        <f t="shared" si="49"/>
        <v>30</v>
      </c>
      <c r="CN19" s="192">
        <f t="shared" si="49"/>
        <v>30</v>
      </c>
      <c r="CO19" s="192">
        <f t="shared" si="49"/>
        <v>30</v>
      </c>
      <c r="CP19" s="192">
        <f t="shared" si="49"/>
        <v>30</v>
      </c>
    </row>
    <row r="20" spans="2:94" ht="15.5">
      <c r="B20" s="135">
        <v>12</v>
      </c>
      <c r="C20" s="234" t="s">
        <v>160</v>
      </c>
      <c r="D20" s="237" t="s">
        <v>152</v>
      </c>
      <c r="E20" s="70">
        <v>1</v>
      </c>
      <c r="F20" s="70">
        <v>1</v>
      </c>
      <c r="G20" s="70">
        <v>1</v>
      </c>
      <c r="H20" s="70">
        <v>1</v>
      </c>
      <c r="I20" s="70">
        <v>0.75</v>
      </c>
      <c r="J20" s="69">
        <v>0.5</v>
      </c>
      <c r="K20" s="69">
        <v>0.25</v>
      </c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69">
        <v>0.25</v>
      </c>
      <c r="Y20" s="69">
        <v>0.5</v>
      </c>
      <c r="Z20" s="69">
        <v>0.75</v>
      </c>
      <c r="AA20" s="69">
        <v>1</v>
      </c>
      <c r="AB20" s="69">
        <v>1</v>
      </c>
      <c r="AC20" s="69">
        <v>1</v>
      </c>
      <c r="AD20" s="69">
        <v>1</v>
      </c>
      <c r="AE20" s="69">
        <v>1</v>
      </c>
      <c r="AF20" s="69">
        <v>0.75</v>
      </c>
      <c r="AG20" s="69">
        <v>0.5</v>
      </c>
      <c r="AH20" s="69">
        <v>0.25</v>
      </c>
      <c r="AI20" s="69">
        <v>0.25</v>
      </c>
      <c r="AJ20" s="69">
        <v>0.5</v>
      </c>
      <c r="AK20" s="69">
        <v>0.75</v>
      </c>
      <c r="AL20" s="69">
        <v>1</v>
      </c>
      <c r="AM20" s="69">
        <v>1</v>
      </c>
      <c r="AN20" s="69">
        <v>1</v>
      </c>
      <c r="AQ20" s="36">
        <v>8.5</v>
      </c>
      <c r="AR20" s="36">
        <v>14.8</v>
      </c>
      <c r="AT20" s="36">
        <f>AQ20</f>
        <v>8.5</v>
      </c>
      <c r="AU20" s="36">
        <f>AR20</f>
        <v>14.8</v>
      </c>
      <c r="AW20" s="36">
        <v>30</v>
      </c>
      <c r="AX20" s="36">
        <v>5.7088000000000001</v>
      </c>
      <c r="BD20" s="99">
        <v>12</v>
      </c>
      <c r="BE20" s="100" t="s">
        <v>189</v>
      </c>
      <c r="BF20" s="101"/>
      <c r="BG20" s="189"/>
      <c r="BH20" s="193"/>
      <c r="BI20" s="193"/>
      <c r="BJ20" s="193"/>
      <c r="BK20" s="193"/>
      <c r="BL20" s="193"/>
      <c r="BM20" s="193"/>
      <c r="BN20" s="193"/>
      <c r="BO20" s="193"/>
      <c r="BP20" s="193"/>
      <c r="BQ20" s="193"/>
      <c r="BR20" s="193"/>
      <c r="BS20" s="193"/>
      <c r="BT20" s="193"/>
      <c r="BU20" s="193"/>
      <c r="BV20" s="193"/>
      <c r="BW20" s="193"/>
      <c r="BX20" s="193"/>
      <c r="BY20" s="193"/>
      <c r="BZ20" s="193">
        <f>0.03*(1-BZ17)</f>
        <v>2.2499999999999999E-2</v>
      </c>
      <c r="CA20" s="193">
        <f t="shared" ref="CA20:CB20" si="50">0.03*(1-CA17)</f>
        <v>1.4999999999999999E-2</v>
      </c>
      <c r="CB20" s="193">
        <f t="shared" si="50"/>
        <v>7.4999999999999997E-3</v>
      </c>
      <c r="CC20" s="193"/>
      <c r="CD20" s="193"/>
      <c r="CE20" s="193"/>
      <c r="CF20" s="190"/>
      <c r="CG20" s="193"/>
      <c r="CH20" s="193"/>
      <c r="CI20" s="193"/>
      <c r="CJ20" s="193"/>
      <c r="CK20" s="193">
        <f>0.03*(1-CK17)</f>
        <v>2.2499999999999999E-2</v>
      </c>
      <c r="CL20" s="193">
        <f t="shared" ref="CL20:CM20" si="51">0.03*(1-CL17)</f>
        <v>1.4999999999999999E-2</v>
      </c>
      <c r="CM20" s="193">
        <f t="shared" si="51"/>
        <v>7.4999999999999997E-3</v>
      </c>
      <c r="CN20" s="193"/>
      <c r="CO20" s="193"/>
      <c r="CP20" s="209"/>
    </row>
    <row r="21" spans="2:94" ht="15.5">
      <c r="B21" s="135">
        <v>13</v>
      </c>
      <c r="C21" s="234" t="s">
        <v>161</v>
      </c>
      <c r="D21" s="237"/>
      <c r="E21" s="71">
        <f>E19*E20</f>
        <v>3</v>
      </c>
      <c r="F21" s="71">
        <f t="shared" ref="F21:AN21" si="52">F19*F20</f>
        <v>3</v>
      </c>
      <c r="G21" s="71">
        <f t="shared" si="52"/>
        <v>3</v>
      </c>
      <c r="H21" s="71">
        <f t="shared" si="52"/>
        <v>3</v>
      </c>
      <c r="I21" s="71">
        <f t="shared" si="52"/>
        <v>2.25</v>
      </c>
      <c r="J21" s="71">
        <f t="shared" si="52"/>
        <v>1.5</v>
      </c>
      <c r="K21" s="71">
        <f t="shared" si="52"/>
        <v>0.75</v>
      </c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>
        <f t="shared" si="52"/>
        <v>0.75</v>
      </c>
      <c r="Y21" s="71">
        <f t="shared" si="52"/>
        <v>1.5</v>
      </c>
      <c r="Z21" s="71">
        <f t="shared" si="52"/>
        <v>2.25</v>
      </c>
      <c r="AA21" s="71">
        <f t="shared" si="52"/>
        <v>3</v>
      </c>
      <c r="AB21" s="71">
        <f t="shared" si="52"/>
        <v>3</v>
      </c>
      <c r="AC21" s="71">
        <f t="shared" si="52"/>
        <v>3</v>
      </c>
      <c r="AD21" s="71">
        <f t="shared" si="52"/>
        <v>3</v>
      </c>
      <c r="AE21" s="71">
        <f t="shared" si="52"/>
        <v>3</v>
      </c>
      <c r="AF21" s="71">
        <f t="shared" si="52"/>
        <v>2.25</v>
      </c>
      <c r="AG21" s="71">
        <f t="shared" si="52"/>
        <v>1.5</v>
      </c>
      <c r="AH21" s="71">
        <f t="shared" si="52"/>
        <v>0.75</v>
      </c>
      <c r="AI21" s="71">
        <f t="shared" si="52"/>
        <v>0.75</v>
      </c>
      <c r="AJ21" s="71">
        <f t="shared" si="52"/>
        <v>1.5</v>
      </c>
      <c r="AK21" s="71">
        <f t="shared" si="52"/>
        <v>2.25</v>
      </c>
      <c r="AL21" s="71">
        <f t="shared" si="52"/>
        <v>3</v>
      </c>
      <c r="AM21" s="71">
        <f t="shared" si="52"/>
        <v>3</v>
      </c>
      <c r="AN21" s="71">
        <f t="shared" si="52"/>
        <v>3</v>
      </c>
      <c r="AQ21" s="95">
        <f>AP18</f>
        <v>8.7438657565753317</v>
      </c>
      <c r="AR21" s="36" t="s">
        <v>120</v>
      </c>
      <c r="AT21" s="95">
        <f>AQ18</f>
        <v>8.7438657565753317</v>
      </c>
      <c r="AU21" s="36" t="s">
        <v>120</v>
      </c>
      <c r="AW21" s="36">
        <v>40</v>
      </c>
      <c r="AX21" s="36" t="s">
        <v>120</v>
      </c>
      <c r="BD21" s="99">
        <v>13</v>
      </c>
      <c r="BE21" s="100" t="s">
        <v>190</v>
      </c>
      <c r="BF21" s="105" t="s">
        <v>152</v>
      </c>
      <c r="BG21" s="190"/>
      <c r="BH21" s="190"/>
      <c r="BI21" s="190"/>
      <c r="BJ21" s="190"/>
      <c r="BK21" s="190"/>
      <c r="BL21" s="190"/>
      <c r="BM21" s="190"/>
      <c r="BN21" s="190"/>
      <c r="BO21" s="190"/>
      <c r="BP21" s="190"/>
      <c r="BQ21" s="190"/>
      <c r="BR21" s="190"/>
      <c r="BS21" s="190"/>
      <c r="BT21" s="190"/>
      <c r="BU21" s="190"/>
      <c r="BV21" s="190"/>
      <c r="BW21" s="190"/>
      <c r="BX21" s="190"/>
      <c r="BY21" s="190"/>
      <c r="BZ21" s="190">
        <f>BZ17*BZ19</f>
        <v>7.5</v>
      </c>
      <c r="CA21" s="190">
        <f t="shared" ref="CA21:CB21" si="53">CA17*CA19</f>
        <v>15</v>
      </c>
      <c r="CB21" s="190">
        <f t="shared" si="53"/>
        <v>22.5</v>
      </c>
      <c r="CC21" s="190"/>
      <c r="CD21" s="190"/>
      <c r="CE21" s="190"/>
      <c r="CF21" s="190"/>
      <c r="CG21" s="190"/>
      <c r="CH21" s="190"/>
      <c r="CI21" s="190"/>
      <c r="CJ21" s="190"/>
      <c r="CK21" s="190">
        <f>CK17*CK19</f>
        <v>7.5</v>
      </c>
      <c r="CL21" s="190">
        <f t="shared" ref="CL21:CM21" si="54">CL17*CL19</f>
        <v>15</v>
      </c>
      <c r="CM21" s="190">
        <f t="shared" si="54"/>
        <v>22.5</v>
      </c>
      <c r="CN21" s="190"/>
      <c r="CO21" s="190"/>
      <c r="CP21" s="193"/>
    </row>
    <row r="22" spans="2:94" ht="15.5">
      <c r="B22" s="135">
        <v>14</v>
      </c>
      <c r="C22" s="234" t="s">
        <v>162</v>
      </c>
      <c r="D22" s="237" t="s">
        <v>152</v>
      </c>
      <c r="E22" s="119">
        <v>1.25</v>
      </c>
      <c r="F22" s="119">
        <v>1.25</v>
      </c>
      <c r="G22" s="119">
        <v>1.25</v>
      </c>
      <c r="H22" s="119">
        <v>1.25</v>
      </c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118">
        <v>1.25</v>
      </c>
      <c r="AB22" s="118">
        <v>1.25</v>
      </c>
      <c r="AC22" s="118">
        <v>1.25</v>
      </c>
      <c r="AD22" s="118">
        <v>1.25</v>
      </c>
      <c r="AE22" s="118">
        <v>1.25</v>
      </c>
      <c r="AF22" s="118">
        <v>1.25</v>
      </c>
      <c r="AG22" s="118">
        <v>1.25</v>
      </c>
      <c r="AH22" s="71"/>
      <c r="AI22" s="71"/>
      <c r="AJ22" s="71"/>
      <c r="AK22" s="71"/>
      <c r="AL22" s="120">
        <v>1.25</v>
      </c>
      <c r="AM22" s="120">
        <v>1.25</v>
      </c>
      <c r="AN22" s="120">
        <v>1.25</v>
      </c>
      <c r="AQ22" s="36">
        <v>9</v>
      </c>
      <c r="AR22" s="36">
        <v>15.2</v>
      </c>
      <c r="AT22" s="36">
        <f>AQ22</f>
        <v>9</v>
      </c>
      <c r="AU22" s="36">
        <f>AR22</f>
        <v>15.2</v>
      </c>
      <c r="AW22" s="36">
        <v>45</v>
      </c>
      <c r="AX22" s="36">
        <v>9.9847999999999999</v>
      </c>
      <c r="BD22" s="99">
        <v>14</v>
      </c>
      <c r="BE22" s="100" t="s">
        <v>191</v>
      </c>
      <c r="BF22" s="104"/>
      <c r="BG22" s="194"/>
      <c r="BH22" s="194"/>
      <c r="BI22" s="194"/>
      <c r="BJ22" s="194"/>
      <c r="BK22" s="190"/>
      <c r="BL22" s="190"/>
      <c r="BM22" s="190"/>
      <c r="BN22" s="190"/>
      <c r="BO22" s="190"/>
      <c r="BP22" s="190"/>
      <c r="BQ22" s="190"/>
      <c r="BR22" s="190"/>
      <c r="BS22" s="190"/>
      <c r="BT22" s="190"/>
      <c r="BU22" s="190"/>
      <c r="BV22" s="190"/>
      <c r="BW22" s="190"/>
      <c r="BX22" s="190"/>
      <c r="BY22" s="190"/>
      <c r="BZ22" s="190">
        <f>1-(BZ17+BZ20)</f>
        <v>0.72750000000000004</v>
      </c>
      <c r="CA22" s="190">
        <f t="shared" ref="CA22:CM22" si="55">1-(CA17+CA20)</f>
        <v>0.48499999999999999</v>
      </c>
      <c r="CB22" s="190">
        <f t="shared" si="55"/>
        <v>0.24250000000000005</v>
      </c>
      <c r="CC22" s="190"/>
      <c r="CD22" s="190"/>
      <c r="CE22" s="190"/>
      <c r="CF22" s="190"/>
      <c r="CG22" s="190"/>
      <c r="CH22" s="190"/>
      <c r="CI22" s="190"/>
      <c r="CJ22" s="190"/>
      <c r="CK22" s="190">
        <f t="shared" si="55"/>
        <v>0.72750000000000004</v>
      </c>
      <c r="CL22" s="190">
        <f t="shared" si="55"/>
        <v>0.48499999999999999</v>
      </c>
      <c r="CM22" s="190">
        <f t="shared" si="55"/>
        <v>0.24250000000000005</v>
      </c>
      <c r="CN22" s="190"/>
      <c r="CO22" s="190"/>
      <c r="CP22" s="190"/>
    </row>
    <row r="23" spans="2:94" ht="15.5">
      <c r="B23" s="135">
        <v>15</v>
      </c>
      <c r="C23" s="234" t="s">
        <v>163</v>
      </c>
      <c r="D23" s="237" t="s">
        <v>152</v>
      </c>
      <c r="E23" s="94">
        <v>1</v>
      </c>
      <c r="F23" s="94">
        <v>0.75</v>
      </c>
      <c r="G23" s="94">
        <v>0.5</v>
      </c>
      <c r="H23" s="94">
        <v>0.25</v>
      </c>
      <c r="I23" s="71"/>
      <c r="J23" s="71"/>
      <c r="K23" s="71"/>
      <c r="L23" s="71"/>
      <c r="M23" s="71"/>
      <c r="N23" s="71"/>
      <c r="O23" s="74"/>
      <c r="P23" s="75"/>
      <c r="Q23" s="73"/>
      <c r="R23" s="71"/>
      <c r="S23" s="71"/>
      <c r="T23" s="71"/>
      <c r="U23" s="71"/>
      <c r="V23" s="71"/>
      <c r="W23" s="81"/>
      <c r="X23" s="81"/>
      <c r="Y23" s="81"/>
      <c r="Z23" s="81"/>
      <c r="AA23" s="81">
        <v>0.25</v>
      </c>
      <c r="AB23" s="81">
        <v>0.5</v>
      </c>
      <c r="AC23" s="82">
        <v>0.75</v>
      </c>
      <c r="AD23" s="76">
        <v>1</v>
      </c>
      <c r="AE23" s="73">
        <v>0.75</v>
      </c>
      <c r="AF23" s="71">
        <v>0.5</v>
      </c>
      <c r="AG23" s="71">
        <v>0.25</v>
      </c>
      <c r="AH23" s="71"/>
      <c r="AI23" s="71"/>
      <c r="AJ23" s="71"/>
      <c r="AK23" s="74"/>
      <c r="AL23" s="83">
        <v>0.25</v>
      </c>
      <c r="AM23" s="79">
        <v>0.5</v>
      </c>
      <c r="AN23" s="83">
        <v>0.75</v>
      </c>
      <c r="AQ23" s="37" t="s">
        <v>121</v>
      </c>
      <c r="AR23" s="37">
        <f>AR20+((AQ21-AQ20)/(AQ22-AQ20))*(AR22-AR20)</f>
        <v>14.995092605260265</v>
      </c>
      <c r="AT23" s="37" t="s">
        <v>121</v>
      </c>
      <c r="AU23" s="93">
        <f>AU20+((AT21-AT20)/(AT22-AT20))*(AU22-AU20)</f>
        <v>14.995092605260265</v>
      </c>
      <c r="AW23" s="37" t="s">
        <v>121</v>
      </c>
      <c r="AX23" s="93">
        <f>AX20+((AW21-AW20)/(AW22-AW20))*(AX22-AX20)</f>
        <v>8.5594666666666654</v>
      </c>
      <c r="BD23" s="99">
        <v>15</v>
      </c>
      <c r="BE23" s="100" t="s">
        <v>192</v>
      </c>
      <c r="BF23" s="104"/>
      <c r="BG23" s="194"/>
      <c r="BH23" s="194"/>
      <c r="BI23" s="194"/>
      <c r="BJ23" s="194"/>
      <c r="BK23" s="190"/>
      <c r="BL23" s="190"/>
      <c r="BM23" s="190"/>
      <c r="BN23" s="190"/>
      <c r="BO23" s="190"/>
      <c r="BP23" s="190"/>
      <c r="BQ23" s="190"/>
      <c r="BR23" s="190"/>
      <c r="BS23" s="190"/>
      <c r="BT23" s="190"/>
      <c r="BU23" s="190"/>
      <c r="BV23" s="190"/>
      <c r="BW23" s="190"/>
      <c r="BX23" s="190"/>
      <c r="BY23" s="190"/>
      <c r="BZ23" s="190">
        <f>2*10</f>
        <v>20</v>
      </c>
      <c r="CA23" s="190">
        <f t="shared" ref="CA23:CM23" si="56">2*10</f>
        <v>20</v>
      </c>
      <c r="CB23" s="190">
        <f t="shared" si="56"/>
        <v>20</v>
      </c>
      <c r="CC23" s="190"/>
      <c r="CD23" s="190"/>
      <c r="CE23" s="190"/>
      <c r="CF23" s="190"/>
      <c r="CG23" s="190"/>
      <c r="CH23" s="190"/>
      <c r="CI23" s="190"/>
      <c r="CJ23" s="190"/>
      <c r="CK23" s="190">
        <f t="shared" si="56"/>
        <v>20</v>
      </c>
      <c r="CL23" s="190">
        <f t="shared" si="56"/>
        <v>20</v>
      </c>
      <c r="CM23" s="190">
        <f t="shared" si="56"/>
        <v>20</v>
      </c>
      <c r="CN23" s="190"/>
      <c r="CO23" s="190"/>
      <c r="CP23" s="210"/>
    </row>
    <row r="24" spans="2:94" ht="15.5">
      <c r="B24" s="135">
        <v>16</v>
      </c>
      <c r="C24" s="234" t="s">
        <v>164</v>
      </c>
      <c r="D24" s="237"/>
      <c r="E24" s="78">
        <f>E22*E23</f>
        <v>1.25</v>
      </c>
      <c r="F24" s="78">
        <f t="shared" ref="F24:H24" si="57">F22*F23</f>
        <v>0.9375</v>
      </c>
      <c r="G24" s="78">
        <f t="shared" si="57"/>
        <v>0.625</v>
      </c>
      <c r="H24" s="78">
        <f t="shared" si="57"/>
        <v>0.3125</v>
      </c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>
        <f>AA23*AA22</f>
        <v>0.3125</v>
      </c>
      <c r="AB24" s="78">
        <f t="shared" ref="AB24:AG24" si="58">AB23*AB22</f>
        <v>0.625</v>
      </c>
      <c r="AC24" s="78">
        <f t="shared" si="58"/>
        <v>0.9375</v>
      </c>
      <c r="AD24" s="78">
        <f t="shared" si="58"/>
        <v>1.25</v>
      </c>
      <c r="AE24" s="78">
        <f t="shared" si="58"/>
        <v>0.9375</v>
      </c>
      <c r="AF24" s="78">
        <f t="shared" si="58"/>
        <v>0.625</v>
      </c>
      <c r="AG24" s="78">
        <f t="shared" si="58"/>
        <v>0.3125</v>
      </c>
      <c r="AH24" s="78"/>
      <c r="AI24" s="78"/>
      <c r="AJ24" s="78"/>
      <c r="AK24" s="78"/>
      <c r="AL24" s="78">
        <f>AL22*AL23</f>
        <v>0.3125</v>
      </c>
      <c r="AM24" s="78">
        <f t="shared" ref="AM24:AN24" si="59">AM22*AM23</f>
        <v>0.625</v>
      </c>
      <c r="AN24" s="78">
        <f t="shared" si="59"/>
        <v>0.9375</v>
      </c>
      <c r="BD24" s="99">
        <v>16</v>
      </c>
      <c r="BE24" s="100" t="s">
        <v>193</v>
      </c>
      <c r="BF24" s="104" t="s">
        <v>171</v>
      </c>
      <c r="BG24" s="194"/>
      <c r="BH24" s="194"/>
      <c r="BI24" s="194"/>
      <c r="BJ24" s="194"/>
      <c r="BK24" s="190"/>
      <c r="BL24" s="190"/>
      <c r="BM24" s="190"/>
      <c r="BN24" s="194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>
        <f>BZ22*BZ23</f>
        <v>14.55</v>
      </c>
      <c r="CA24" s="194">
        <f t="shared" ref="CA24:CM24" si="60">CA22*CA23</f>
        <v>9.6999999999999993</v>
      </c>
      <c r="CB24" s="194">
        <f t="shared" si="60"/>
        <v>4.8500000000000014</v>
      </c>
      <c r="CC24" s="194"/>
      <c r="CD24" s="194"/>
      <c r="CE24" s="194"/>
      <c r="CF24" s="194"/>
      <c r="CG24" s="194"/>
      <c r="CH24" s="194"/>
      <c r="CI24" s="194"/>
      <c r="CJ24" s="194"/>
      <c r="CK24" s="194">
        <f t="shared" si="60"/>
        <v>14.55</v>
      </c>
      <c r="CL24" s="194">
        <f t="shared" si="60"/>
        <v>9.6999999999999993</v>
      </c>
      <c r="CM24" s="194">
        <f t="shared" si="60"/>
        <v>4.8500000000000014</v>
      </c>
      <c r="CN24" s="194"/>
      <c r="CO24" s="194"/>
      <c r="CP24" s="195"/>
    </row>
    <row r="25" spans="2:94" ht="15.5">
      <c r="B25" s="135">
        <v>17</v>
      </c>
      <c r="C25" s="234" t="s">
        <v>165</v>
      </c>
      <c r="D25" s="237" t="s">
        <v>152</v>
      </c>
      <c r="E25" s="85">
        <f>E14+E17</f>
        <v>1</v>
      </c>
      <c r="F25" s="85">
        <f t="shared" ref="F25:AN25" si="61">F14+F17</f>
        <v>1</v>
      </c>
      <c r="G25" s="85">
        <f t="shared" si="61"/>
        <v>1</v>
      </c>
      <c r="H25" s="85">
        <f t="shared" si="61"/>
        <v>1</v>
      </c>
      <c r="I25" s="85">
        <f t="shared" si="61"/>
        <v>0.75</v>
      </c>
      <c r="J25" s="85">
        <f t="shared" si="61"/>
        <v>0.5</v>
      </c>
      <c r="K25" s="85">
        <f t="shared" si="61"/>
        <v>0.25</v>
      </c>
      <c r="L25" s="85">
        <f t="shared" si="61"/>
        <v>0.25</v>
      </c>
      <c r="M25" s="85">
        <f t="shared" si="61"/>
        <v>0.5</v>
      </c>
      <c r="N25" s="85">
        <f t="shared" si="61"/>
        <v>0.75</v>
      </c>
      <c r="O25" s="85">
        <f t="shared" si="61"/>
        <v>1</v>
      </c>
      <c r="P25" s="85">
        <f t="shared" si="61"/>
        <v>1</v>
      </c>
      <c r="Q25" s="85">
        <f t="shared" si="61"/>
        <v>1</v>
      </c>
      <c r="R25" s="85">
        <f t="shared" si="61"/>
        <v>1</v>
      </c>
      <c r="S25" s="85">
        <f t="shared" si="61"/>
        <v>1</v>
      </c>
      <c r="T25" s="85">
        <f t="shared" si="61"/>
        <v>0.75</v>
      </c>
      <c r="U25" s="85">
        <f t="shared" si="61"/>
        <v>0.75</v>
      </c>
      <c r="V25" s="85">
        <f t="shared" si="61"/>
        <v>0.75</v>
      </c>
      <c r="W25" s="85">
        <f t="shared" si="61"/>
        <v>0.75</v>
      </c>
      <c r="X25" s="85">
        <f t="shared" si="61"/>
        <v>1</v>
      </c>
      <c r="Y25" s="85">
        <f t="shared" si="61"/>
        <v>1</v>
      </c>
      <c r="Z25" s="85">
        <f t="shared" si="61"/>
        <v>1</v>
      </c>
      <c r="AA25" s="85">
        <f t="shared" si="61"/>
        <v>1</v>
      </c>
      <c r="AB25" s="85">
        <f t="shared" si="61"/>
        <v>1</v>
      </c>
      <c r="AC25" s="85">
        <f t="shared" si="61"/>
        <v>1</v>
      </c>
      <c r="AD25" s="85">
        <f t="shared" si="61"/>
        <v>1</v>
      </c>
      <c r="AE25" s="85">
        <f t="shared" si="61"/>
        <v>1</v>
      </c>
      <c r="AF25" s="85">
        <f t="shared" si="61"/>
        <v>1</v>
      </c>
      <c r="AG25" s="85">
        <f t="shared" si="61"/>
        <v>1</v>
      </c>
      <c r="AH25" s="85">
        <f t="shared" si="61"/>
        <v>1</v>
      </c>
      <c r="AI25" s="85">
        <f t="shared" si="61"/>
        <v>1</v>
      </c>
      <c r="AJ25" s="85">
        <f t="shared" si="61"/>
        <v>1</v>
      </c>
      <c r="AK25" s="85">
        <f t="shared" si="61"/>
        <v>1</v>
      </c>
      <c r="AL25" s="85">
        <f t="shared" si="61"/>
        <v>1</v>
      </c>
      <c r="AM25" s="85">
        <f t="shared" si="61"/>
        <v>1</v>
      </c>
      <c r="AN25" s="85">
        <f t="shared" si="61"/>
        <v>1</v>
      </c>
      <c r="AQ25" s="36">
        <f>AQ20</f>
        <v>8.5</v>
      </c>
      <c r="AR25" s="36">
        <f>AR20</f>
        <v>14.8</v>
      </c>
      <c r="AT25" s="36">
        <f>AQ25</f>
        <v>8.5</v>
      </c>
      <c r="AU25" s="36">
        <f>AR25</f>
        <v>14.8</v>
      </c>
      <c r="AW25" s="36">
        <v>30</v>
      </c>
      <c r="AX25" s="36">
        <f>AR28</f>
        <v>14.909684360508118</v>
      </c>
      <c r="BD25" s="99">
        <v>17</v>
      </c>
      <c r="BE25" s="100" t="s">
        <v>166</v>
      </c>
      <c r="BF25" s="104" t="s">
        <v>152</v>
      </c>
      <c r="BG25" s="196">
        <f>BG18+BG21+BG24</f>
        <v>66.491480999999993</v>
      </c>
      <c r="BH25" s="196">
        <f t="shared" ref="BH25:CP25" si="62">BH18+BH21+BH24</f>
        <v>65.295039000000003</v>
      </c>
      <c r="BI25" s="196">
        <f t="shared" si="62"/>
        <v>64.098596999999984</v>
      </c>
      <c r="BJ25" s="196">
        <f t="shared" si="62"/>
        <v>54.707916666666662</v>
      </c>
      <c r="BK25" s="196">
        <f t="shared" si="62"/>
        <v>26.140468749999997</v>
      </c>
      <c r="BL25" s="196">
        <f t="shared" si="62"/>
        <v>7.5</v>
      </c>
      <c r="BM25" s="196">
        <f t="shared" si="62"/>
        <v>1.875</v>
      </c>
      <c r="BN25" s="196">
        <f t="shared" si="62"/>
        <v>5.0397187499999996</v>
      </c>
      <c r="BO25" s="196">
        <f t="shared" si="62"/>
        <v>10.079437499999999</v>
      </c>
      <c r="BP25" s="196">
        <f t="shared" si="62"/>
        <v>17.124572499999999</v>
      </c>
      <c r="BQ25" s="196">
        <f t="shared" si="62"/>
        <v>24.781901666666663</v>
      </c>
      <c r="BR25" s="196">
        <f t="shared" si="62"/>
        <v>30.211644166666655</v>
      </c>
      <c r="BS25" s="196">
        <f t="shared" si="62"/>
        <v>35.350674333333323</v>
      </c>
      <c r="BT25" s="196">
        <f t="shared" si="62"/>
        <v>39.879066499999993</v>
      </c>
      <c r="BU25" s="196">
        <f t="shared" si="62"/>
        <v>40.755529499999994</v>
      </c>
      <c r="BV25" s="196">
        <f t="shared" si="62"/>
        <v>30.335969999999996</v>
      </c>
      <c r="BW25" s="196">
        <f t="shared" si="62"/>
        <v>20.223979999999997</v>
      </c>
      <c r="BX25" s="196">
        <f t="shared" si="62"/>
        <v>10.111989999999999</v>
      </c>
      <c r="BY25" s="196">
        <f t="shared" si="62"/>
        <v>0</v>
      </c>
      <c r="BZ25" s="196">
        <f t="shared" si="62"/>
        <v>36.281854124999995</v>
      </c>
      <c r="CA25" s="196">
        <f t="shared" si="62"/>
        <v>56.913708249999999</v>
      </c>
      <c r="CB25" s="196">
        <f t="shared" si="62"/>
        <v>80.697992187500006</v>
      </c>
      <c r="CC25" s="196">
        <f t="shared" si="62"/>
        <v>77.893828124999999</v>
      </c>
      <c r="CD25" s="196">
        <f t="shared" si="62"/>
        <v>77.157000000000011</v>
      </c>
      <c r="CE25" s="196">
        <f t="shared" si="62"/>
        <v>78.839280000000002</v>
      </c>
      <c r="CF25" s="196">
        <f t="shared" si="62"/>
        <v>77.288826666666665</v>
      </c>
      <c r="CG25" s="196">
        <f t="shared" si="62"/>
        <v>75.738373333333342</v>
      </c>
      <c r="CH25" s="196">
        <f t="shared" si="62"/>
        <v>45.907009500000001</v>
      </c>
      <c r="CI25" s="196">
        <f t="shared" si="62"/>
        <v>26.854673000000005</v>
      </c>
      <c r="CJ25" s="196">
        <f t="shared" si="62"/>
        <v>11.552336500000003</v>
      </c>
      <c r="CK25" s="196">
        <f t="shared" si="62"/>
        <v>34.199121000000005</v>
      </c>
      <c r="CL25" s="196">
        <f t="shared" si="62"/>
        <v>52.748242000000005</v>
      </c>
      <c r="CM25" s="196">
        <f t="shared" si="62"/>
        <v>75.047363000000018</v>
      </c>
      <c r="CN25" s="196">
        <f t="shared" si="62"/>
        <v>68.467520000000007</v>
      </c>
      <c r="CO25" s="196">
        <f t="shared" si="62"/>
        <v>67.875712000000007</v>
      </c>
      <c r="CP25" s="196">
        <f t="shared" si="62"/>
        <v>67.283904000000007</v>
      </c>
    </row>
    <row r="26" spans="2:94" ht="15.5">
      <c r="B26" s="135">
        <v>18</v>
      </c>
      <c r="C26" s="234" t="s">
        <v>166</v>
      </c>
      <c r="D26" s="237"/>
      <c r="E26" s="86">
        <f>E15+E18+E21+E24</f>
        <v>11.854759391029656</v>
      </c>
      <c r="F26" s="86">
        <f t="shared" ref="F26:AN26" si="63">F15+F18+F21+F24</f>
        <v>11.292923017553274</v>
      </c>
      <c r="G26" s="86">
        <f t="shared" si="63"/>
        <v>10.731086644076889</v>
      </c>
      <c r="H26" s="86">
        <f t="shared" si="63"/>
        <v>7.3340709520794451</v>
      </c>
      <c r="I26" s="86">
        <f t="shared" si="63"/>
        <v>3.7580891070297922</v>
      </c>
      <c r="J26" s="86">
        <f t="shared" si="63"/>
        <v>1.5</v>
      </c>
      <c r="K26" s="86">
        <f t="shared" si="63"/>
        <v>0.75</v>
      </c>
      <c r="L26" s="86">
        <f t="shared" si="63"/>
        <v>0.79533374799547496</v>
      </c>
      <c r="M26" s="86">
        <f t="shared" si="63"/>
        <v>1.5906674959909499</v>
      </c>
      <c r="N26" s="86">
        <f t="shared" si="63"/>
        <v>2.2069519409308476</v>
      </c>
      <c r="O26" s="86">
        <f t="shared" si="63"/>
        <v>3.1938003698023643</v>
      </c>
      <c r="P26" s="86">
        <f t="shared" si="63"/>
        <v>3.8935656193658028</v>
      </c>
      <c r="Q26" s="86">
        <f t="shared" si="63"/>
        <v>3.2009125728707022</v>
      </c>
      <c r="R26" s="86">
        <f t="shared" si="63"/>
        <v>3.610946828073148</v>
      </c>
      <c r="S26" s="86">
        <f t="shared" si="63"/>
        <v>3.6903082968220082</v>
      </c>
      <c r="T26" s="86">
        <f t="shared" si="63"/>
        <v>3.7204585014181113</v>
      </c>
      <c r="U26" s="86">
        <f t="shared" si="63"/>
        <v>6.2290788189271407</v>
      </c>
      <c r="V26" s="86">
        <f t="shared" si="63"/>
        <v>8.73769913643617</v>
      </c>
      <c r="W26" s="86">
        <f t="shared" si="63"/>
        <v>11.182263270381089</v>
      </c>
      <c r="X26" s="86">
        <f t="shared" si="63"/>
        <v>13.341539633039876</v>
      </c>
      <c r="Y26" s="86">
        <f t="shared" si="63"/>
        <v>11.773394905571633</v>
      </c>
      <c r="Z26" s="86">
        <f t="shared" si="63"/>
        <v>9.6075498746075993</v>
      </c>
      <c r="AA26" s="86">
        <f t="shared" si="63"/>
        <v>8.217647169183401</v>
      </c>
      <c r="AB26" s="86">
        <f t="shared" si="63"/>
        <v>8.4546833665805785</v>
      </c>
      <c r="AC26" s="86">
        <f t="shared" si="63"/>
        <v>9.6033370215558023</v>
      </c>
      <c r="AD26" s="86">
        <f t="shared" si="63"/>
        <v>9.7359691796016499</v>
      </c>
      <c r="AE26" s="86">
        <f t="shared" si="63"/>
        <v>9.2436013376474975</v>
      </c>
      <c r="AF26" s="86">
        <f t="shared" si="63"/>
        <v>11.137298607373431</v>
      </c>
      <c r="AG26" s="86">
        <f t="shared" si="63"/>
        <v>12.531759691094715</v>
      </c>
      <c r="AH26" s="86">
        <f t="shared" si="63"/>
        <v>13.926220774815999</v>
      </c>
      <c r="AI26" s="86">
        <f t="shared" si="63"/>
        <v>13.781917781049557</v>
      </c>
      <c r="AJ26" s="86">
        <f t="shared" si="63"/>
        <v>12.250763178342352</v>
      </c>
      <c r="AK26" s="86">
        <f t="shared" si="63"/>
        <v>10.719608575635146</v>
      </c>
      <c r="AL26" s="86">
        <f t="shared" si="63"/>
        <v>11.621001718857485</v>
      </c>
      <c r="AM26" s="86">
        <f t="shared" si="63"/>
        <v>11.805678615490447</v>
      </c>
      <c r="AN26" s="86">
        <f t="shared" si="63"/>
        <v>11.990355512123408</v>
      </c>
      <c r="AO26" s="86"/>
      <c r="AQ26" s="95">
        <f>AR18</f>
        <v>8.637105450635147</v>
      </c>
      <c r="AR26" s="36" t="s">
        <v>120</v>
      </c>
      <c r="AT26" s="95">
        <f>AS18</f>
        <v>8.637105450635147</v>
      </c>
      <c r="AU26" s="36" t="s">
        <v>120</v>
      </c>
      <c r="AW26" s="36">
        <v>40</v>
      </c>
      <c r="AX26" s="36" t="s">
        <v>120</v>
      </c>
      <c r="BD26" s="99">
        <v>18</v>
      </c>
      <c r="BE26" s="100" t="s">
        <v>194</v>
      </c>
      <c r="BF26" s="104" t="s">
        <v>152</v>
      </c>
      <c r="BG26" s="70">
        <f>BG17+BG20+BG22</f>
        <v>1</v>
      </c>
      <c r="BH26" s="70">
        <f t="shared" ref="BH26:CP26" si="64">BH17+BH20+BH22</f>
        <v>1</v>
      </c>
      <c r="BI26" s="70">
        <f t="shared" si="64"/>
        <v>1</v>
      </c>
      <c r="BJ26" s="70">
        <f t="shared" si="64"/>
        <v>1</v>
      </c>
      <c r="BK26" s="70">
        <f t="shared" si="64"/>
        <v>0.75</v>
      </c>
      <c r="BL26" s="70">
        <f t="shared" si="64"/>
        <v>0.5</v>
      </c>
      <c r="BM26" s="70">
        <f t="shared" si="64"/>
        <v>0.25</v>
      </c>
      <c r="BN26" s="70">
        <f t="shared" si="64"/>
        <v>0.25</v>
      </c>
      <c r="BO26" s="70">
        <f t="shared" si="64"/>
        <v>0.5</v>
      </c>
      <c r="BP26" s="70">
        <f t="shared" si="64"/>
        <v>0.75</v>
      </c>
      <c r="BQ26" s="70">
        <f t="shared" si="64"/>
        <v>1</v>
      </c>
      <c r="BR26" s="70">
        <f t="shared" si="64"/>
        <v>1</v>
      </c>
      <c r="BS26" s="70">
        <f t="shared" si="64"/>
        <v>1</v>
      </c>
      <c r="BT26" s="70">
        <f t="shared" si="64"/>
        <v>1</v>
      </c>
      <c r="BU26" s="70">
        <f t="shared" si="64"/>
        <v>1</v>
      </c>
      <c r="BV26" s="70">
        <f t="shared" si="64"/>
        <v>0.75</v>
      </c>
      <c r="BW26" s="70">
        <f t="shared" si="64"/>
        <v>0.5</v>
      </c>
      <c r="BX26" s="70">
        <f t="shared" si="64"/>
        <v>0.25</v>
      </c>
      <c r="BY26" s="70">
        <f t="shared" si="64"/>
        <v>0</v>
      </c>
      <c r="BZ26" s="70">
        <f t="shared" si="64"/>
        <v>1</v>
      </c>
      <c r="CA26" s="70">
        <f t="shared" si="64"/>
        <v>1</v>
      </c>
      <c r="CB26" s="70">
        <f t="shared" si="64"/>
        <v>1</v>
      </c>
      <c r="CC26" s="70">
        <f t="shared" si="64"/>
        <v>1</v>
      </c>
      <c r="CD26" s="70">
        <f t="shared" si="64"/>
        <v>1</v>
      </c>
      <c r="CE26" s="70">
        <f t="shared" si="64"/>
        <v>1</v>
      </c>
      <c r="CF26" s="70">
        <f t="shared" si="64"/>
        <v>1</v>
      </c>
      <c r="CG26" s="70">
        <f t="shared" si="64"/>
        <v>1</v>
      </c>
      <c r="CH26" s="70">
        <f t="shared" si="64"/>
        <v>0.75</v>
      </c>
      <c r="CI26" s="70">
        <f t="shared" si="64"/>
        <v>0.5</v>
      </c>
      <c r="CJ26" s="70">
        <f t="shared" si="64"/>
        <v>0.25</v>
      </c>
      <c r="CK26" s="70">
        <f t="shared" si="64"/>
        <v>1</v>
      </c>
      <c r="CL26" s="70">
        <f t="shared" si="64"/>
        <v>1</v>
      </c>
      <c r="CM26" s="70">
        <f t="shared" si="64"/>
        <v>1</v>
      </c>
      <c r="CN26" s="70">
        <f t="shared" si="64"/>
        <v>1</v>
      </c>
      <c r="CO26" s="70">
        <f t="shared" si="64"/>
        <v>1</v>
      </c>
      <c r="CP26" s="70">
        <f t="shared" si="64"/>
        <v>1</v>
      </c>
    </row>
    <row r="27" spans="2:94" ht="15.5">
      <c r="B27" s="135">
        <v>19</v>
      </c>
      <c r="C27" s="234" t="s">
        <v>167</v>
      </c>
      <c r="D27" s="237" t="s">
        <v>152</v>
      </c>
      <c r="E27" s="181">
        <f>'c.h andalan &amp; efektif'!AC8</f>
        <v>51.8</v>
      </c>
      <c r="F27" s="182">
        <f>'c.h andalan &amp; efektif'!AC9</f>
        <v>36.19</v>
      </c>
      <c r="G27" s="182">
        <f>'c.h andalan &amp; efektif'!AC10</f>
        <v>16.939999999999998</v>
      </c>
      <c r="H27" s="182">
        <f>'c.h andalan &amp; efektif'!AC11</f>
        <v>36.26</v>
      </c>
      <c r="I27" s="182">
        <f>'c.h andalan &amp; efektif'!AC12</f>
        <v>38.15</v>
      </c>
      <c r="J27" s="182">
        <f>'c.h andalan &amp; efektif'!AC13</f>
        <v>22.539999999999996</v>
      </c>
      <c r="K27" s="182">
        <f>'c.h andalan &amp; efektif'!AC14</f>
        <v>17.919999999999998</v>
      </c>
      <c r="L27" s="182">
        <f>'c.h andalan &amp; efektif'!AC15</f>
        <v>29.82</v>
      </c>
      <c r="M27" s="182">
        <f>'c.h andalan &amp; efektif'!AC16</f>
        <v>24.779999999999998</v>
      </c>
      <c r="N27" s="182">
        <f>'c.h andalan &amp; efektif'!AC17</f>
        <v>19.46</v>
      </c>
      <c r="O27" s="182">
        <f>'c.h andalan &amp; efektif'!AC18</f>
        <v>63.07</v>
      </c>
      <c r="P27" s="182">
        <f>'c.h andalan &amp; efektif'!AC19</f>
        <v>16.029999999999998</v>
      </c>
      <c r="Q27" s="182">
        <f>'c.h andalan &amp; efektif'!AC20</f>
        <v>35</v>
      </c>
      <c r="R27" s="182">
        <f>'c.h andalan &amp; efektif'!AC21</f>
        <v>6.93</v>
      </c>
      <c r="S27" s="182">
        <f>'c.h andalan &amp; efektif'!AC22</f>
        <v>28.559999999999995</v>
      </c>
      <c r="T27" s="182">
        <f>'c.h andalan &amp; efektif'!AC23</f>
        <v>45.15</v>
      </c>
      <c r="U27" s="182">
        <f>'c.h andalan &amp; efektif'!AC24</f>
        <v>0</v>
      </c>
      <c r="V27" s="182">
        <f>'c.h andalan &amp; efektif'!AC25</f>
        <v>28.349999999999998</v>
      </c>
      <c r="W27" s="182">
        <f>'c.h andalan &amp; efektif'!AC26</f>
        <v>24.5</v>
      </c>
      <c r="X27" s="182">
        <f>'c.h andalan &amp; efektif'!AC27</f>
        <v>41.3</v>
      </c>
      <c r="Y27" s="182">
        <f>'c.h andalan &amp; efektif'!AC28</f>
        <v>45.78</v>
      </c>
      <c r="Z27" s="182">
        <f>'c.h andalan &amp; efektif'!AC29</f>
        <v>4.0599999999999996</v>
      </c>
      <c r="AA27" s="182">
        <f>'c.h andalan &amp; efektif'!AC30</f>
        <v>33.459999999999994</v>
      </c>
      <c r="AB27" s="182">
        <f>'c.h andalan &amp; efektif'!AC31</f>
        <v>37.24</v>
      </c>
      <c r="AC27" s="182">
        <f>'c.h andalan &amp; efektif'!AC32</f>
        <v>25.830000000000002</v>
      </c>
      <c r="AD27" s="182">
        <f>'c.h andalan &amp; efektif'!AC33</f>
        <v>23.169999999999998</v>
      </c>
      <c r="AE27" s="182">
        <f>'c.h andalan &amp; efektif'!AC34</f>
        <v>13.579999999999998</v>
      </c>
      <c r="AF27" s="182">
        <f>'c.h andalan &amp; efektif'!AC35</f>
        <v>11.340000000000002</v>
      </c>
      <c r="AG27" s="182">
        <f>'c.h andalan &amp; efektif'!AC36</f>
        <v>76.649999999999991</v>
      </c>
      <c r="AH27" s="182">
        <f>'c.h andalan &amp; efektif'!AC37</f>
        <v>34.65</v>
      </c>
      <c r="AI27" s="182">
        <f>'c.h andalan &amp; efektif'!AC38</f>
        <v>28.7</v>
      </c>
      <c r="AJ27" s="182">
        <f>'c.h andalan &amp; efektif'!AC39</f>
        <v>63.97999999999999</v>
      </c>
      <c r="AK27" s="182">
        <f>'c.h andalan &amp; efektif'!AC40</f>
        <v>41.019999999999996</v>
      </c>
      <c r="AL27" s="182">
        <f>'c.h andalan &amp; efektif'!AC41</f>
        <v>72.799999999999983</v>
      </c>
      <c r="AM27" s="182">
        <f>'c.h andalan &amp; efektif'!AC42</f>
        <v>61.109999999999992</v>
      </c>
      <c r="AN27" s="182">
        <f>'c.h andalan &amp; efektif'!AC43</f>
        <v>50.05</v>
      </c>
      <c r="AQ27" s="36">
        <f>AQ22</f>
        <v>9</v>
      </c>
      <c r="AR27" s="36">
        <f>AR22</f>
        <v>15.2</v>
      </c>
      <c r="AT27" s="36">
        <f>AQ27</f>
        <v>9</v>
      </c>
      <c r="AU27" s="36">
        <f>AR27</f>
        <v>15.2</v>
      </c>
      <c r="AW27" s="36">
        <v>45</v>
      </c>
      <c r="AX27" s="36">
        <f>AU28</f>
        <v>14.909684360508118</v>
      </c>
      <c r="BD27" s="99">
        <v>19</v>
      </c>
      <c r="BE27" s="100" t="s">
        <v>167</v>
      </c>
      <c r="BF27" s="104" t="s">
        <v>152</v>
      </c>
      <c r="BG27" s="115">
        <f>'c.h andalan &amp; efektif'!AE8</f>
        <v>49.345719165901315</v>
      </c>
      <c r="BH27" s="197">
        <f>'c.h andalan &amp; efektif'!AE9</f>
        <v>38.420046850570081</v>
      </c>
      <c r="BI27" s="197">
        <f>'c.h andalan &amp; efektif'!AE10</f>
        <v>17.5</v>
      </c>
      <c r="BJ27" s="197">
        <f>'c.h andalan &amp; efektif'!AE11</f>
        <v>38.475966524572193</v>
      </c>
      <c r="BK27" s="197">
        <f>'c.h andalan &amp; efektif'!AE12</f>
        <v>39.956226048014095</v>
      </c>
      <c r="BL27" s="197">
        <f>'c.h andalan &amp; efektif'!AE13</f>
        <v>25.250742563338605</v>
      </c>
      <c r="BM27" s="197">
        <f>'c.h andalan &amp; efektif'!AE14</f>
        <v>18.900000000000002</v>
      </c>
      <c r="BN27" s="197">
        <f>'c.h andalan &amp; efektif'!AE15</f>
        <v>32.93630216038224</v>
      </c>
      <c r="BO27" s="197">
        <f>'c.h andalan &amp; efektif'!AE16</f>
        <v>27.842413688471769</v>
      </c>
      <c r="BP27" s="197">
        <f>'c.h andalan &amp; efektif'!AE17</f>
        <v>21.1</v>
      </c>
      <c r="BQ27" s="197">
        <f>'c.h andalan &amp; efektif'!AE18</f>
        <v>55.922267479064189</v>
      </c>
      <c r="BR27" s="197">
        <f>'c.h andalan &amp; efektif'!AE19</f>
        <v>16.2</v>
      </c>
      <c r="BS27" s="197">
        <f>'c.h andalan &amp; efektif'!AE20</f>
        <v>37.456641600656084</v>
      </c>
      <c r="BT27" s="197">
        <f>'c.h andalan &amp; efektif'!AE21</f>
        <v>3.2</v>
      </c>
      <c r="BU27" s="197">
        <f>'c.h andalan &amp; efektif'!AE22</f>
        <v>31.739565214413378</v>
      </c>
      <c r="BV27" s="197">
        <f>'c.h andalan &amp; efektif'!AE23</f>
        <v>45.016663581389501</v>
      </c>
      <c r="BW27" s="197">
        <f>'c.h andalan &amp; efektif'!AE24</f>
        <v>0</v>
      </c>
      <c r="BX27" s="197">
        <f>'c.h andalan &amp; efektif'!AE25</f>
        <v>31.535694062442957</v>
      </c>
      <c r="BY27" s="197">
        <f>'c.h andalan &amp; efektif'!AE26</f>
        <v>27.531799795872409</v>
      </c>
      <c r="BZ27" s="197">
        <f>'c.h andalan &amp; efektif'!AE27</f>
        <v>42.30839160261236</v>
      </c>
      <c r="CA27" s="197">
        <f>'c.h andalan &amp; efektif'!AE28</f>
        <v>45.444471610967163</v>
      </c>
      <c r="CB27" s="197">
        <f>'c.h andalan &amp; efektif'!AE29</f>
        <v>0</v>
      </c>
      <c r="CC27" s="197">
        <f>'c.h andalan &amp; efektif'!AE30</f>
        <v>36.171812229967138</v>
      </c>
      <c r="CD27" s="197">
        <f>'c.h andalan &amp; efektif'!AE31</f>
        <v>39.250477704099346</v>
      </c>
      <c r="CE27" s="197">
        <f>'c.h andalan &amp; efektif'!AE32</f>
        <v>28.977577538503805</v>
      </c>
      <c r="CF27" s="197">
        <f>'c.h andalan &amp; efektif'!AE33</f>
        <v>26.005768590833842</v>
      </c>
      <c r="CG27" s="197">
        <f>'c.h andalan &amp; efektif'!AE34</f>
        <v>12.7</v>
      </c>
      <c r="CH27" s="197">
        <f>'c.h andalan &amp; efektif'!AE35</f>
        <v>9.5000000000000036</v>
      </c>
      <c r="CI27" s="197">
        <f>'c.h andalan &amp; efektif'!AE36</f>
        <v>62.85</v>
      </c>
      <c r="CJ27" s="197">
        <f>'c.h andalan &amp; efektif'!AE37</f>
        <v>37.168535080091601</v>
      </c>
      <c r="CK27" s="197">
        <f>'c.h andalan &amp; efektif'!AE38</f>
        <v>31.874754901018456</v>
      </c>
      <c r="CL27" s="197">
        <f>'c.h andalan &amp; efektif'!AE39</f>
        <v>56.419854661280368</v>
      </c>
      <c r="CM27" s="197">
        <f>'c.h andalan &amp; efektif'!AE40</f>
        <v>42.104631574210458</v>
      </c>
      <c r="CN27" s="197">
        <f>'c.h andalan &amp; efektif'!AE41</f>
        <v>61.199999999999996</v>
      </c>
      <c r="CO27" s="197">
        <f>'c.h andalan &amp; efektif'!AE42</f>
        <v>54.835207668066694</v>
      </c>
      <c r="CP27" s="197">
        <f>'c.h andalan &amp; efektif'!AE43</f>
        <v>48.244170632315779</v>
      </c>
    </row>
    <row r="28" spans="2:94" ht="15.5">
      <c r="B28" s="135">
        <v>20</v>
      </c>
      <c r="C28" s="234" t="s">
        <v>168</v>
      </c>
      <c r="D28" s="237" t="s">
        <v>169</v>
      </c>
      <c r="E28" s="88">
        <f>ABS((E27-E26)*E25*(10000/86400))</f>
        <v>4.6232917371493443</v>
      </c>
      <c r="F28" s="88">
        <f t="shared" ref="F28:AN28" si="65">ABS((F27-F26)*F25*(10000/86400))</f>
        <v>2.8816061322276298</v>
      </c>
      <c r="G28" s="88">
        <f t="shared" si="65"/>
        <v>0.71862423100961903</v>
      </c>
      <c r="H28" s="88">
        <f t="shared" si="65"/>
        <v>3.3479084546204345</v>
      </c>
      <c r="I28" s="88">
        <f t="shared" si="65"/>
        <v>2.9854089316814418</v>
      </c>
      <c r="J28" s="88">
        <f t="shared" si="65"/>
        <v>1.2175925925925923</v>
      </c>
      <c r="K28" s="88">
        <f t="shared" si="65"/>
        <v>0.49681712962962959</v>
      </c>
      <c r="L28" s="88">
        <f t="shared" si="65"/>
        <v>0.83983409293994582</v>
      </c>
      <c r="M28" s="88">
        <f t="shared" si="65"/>
        <v>1.3419752606486717</v>
      </c>
      <c r="N28" s="88">
        <f t="shared" si="65"/>
        <v>1.4976604217941973</v>
      </c>
      <c r="O28" s="88">
        <f t="shared" si="65"/>
        <v>6.9301156979395406</v>
      </c>
      <c r="P28" s="88">
        <f t="shared" si="65"/>
        <v>1.4046799051659948</v>
      </c>
      <c r="Q28" s="88">
        <f t="shared" si="65"/>
        <v>3.6804499336955208</v>
      </c>
      <c r="R28" s="88">
        <f t="shared" si="65"/>
        <v>0.38414967267671896</v>
      </c>
      <c r="S28" s="88">
        <f t="shared" si="65"/>
        <v>2.8784365397196745</v>
      </c>
      <c r="T28" s="88">
        <f t="shared" si="65"/>
        <v>3.5963143661963439</v>
      </c>
      <c r="U28" s="88">
        <f t="shared" si="65"/>
        <v>0.54071864747631426</v>
      </c>
      <c r="V28" s="88">
        <f t="shared" si="65"/>
        <v>1.7024566721843599</v>
      </c>
      <c r="W28" s="88">
        <f t="shared" si="65"/>
        <v>1.156053535557197</v>
      </c>
      <c r="X28" s="88">
        <f t="shared" si="65"/>
        <v>3.2359329128426069</v>
      </c>
      <c r="Y28" s="88">
        <f t="shared" si="65"/>
        <v>3.9359496637069866</v>
      </c>
      <c r="Z28" s="88">
        <f t="shared" si="65"/>
        <v>0.64207753178328697</v>
      </c>
      <c r="AA28" s="88">
        <f t="shared" si="65"/>
        <v>2.9215686146778466</v>
      </c>
      <c r="AB28" s="88">
        <f t="shared" si="65"/>
        <v>3.3316338696087295</v>
      </c>
      <c r="AC28" s="88">
        <f t="shared" si="65"/>
        <v>1.8780859928754861</v>
      </c>
      <c r="AD28" s="88">
        <f t="shared" si="65"/>
        <v>1.5548646782868458</v>
      </c>
      <c r="AE28" s="88">
        <f t="shared" si="65"/>
        <v>0.5018979933278358</v>
      </c>
      <c r="AF28" s="88">
        <f t="shared" si="65"/>
        <v>2.3460809331779006E-2</v>
      </c>
      <c r="AG28" s="88">
        <f t="shared" si="65"/>
        <v>7.4210926283455176</v>
      </c>
      <c r="AH28" s="88">
        <f t="shared" si="65"/>
        <v>2.3985855584703706</v>
      </c>
      <c r="AI28" s="88">
        <f t="shared" si="65"/>
        <v>1.7266298864525975</v>
      </c>
      <c r="AJ28" s="88">
        <f t="shared" si="65"/>
        <v>5.9871801876918562</v>
      </c>
      <c r="AK28" s="88">
        <f t="shared" si="65"/>
        <v>3.5069897481903762</v>
      </c>
      <c r="AL28" s="88">
        <f t="shared" si="65"/>
        <v>7.0809025788359374</v>
      </c>
      <c r="AM28" s="88">
        <f t="shared" si="65"/>
        <v>5.7065186787626789</v>
      </c>
      <c r="AN28" s="88">
        <f t="shared" si="65"/>
        <v>4.4050514453560865</v>
      </c>
      <c r="AQ28" s="37" t="s">
        <v>121</v>
      </c>
      <c r="AR28" s="93">
        <f>AR25+((AQ26-AQ25)/(AQ27-AQ25))*(AR27-AR25)</f>
        <v>14.909684360508118</v>
      </c>
      <c r="AT28" s="37" t="s">
        <v>121</v>
      </c>
      <c r="AU28" s="93">
        <f>AU25+((AT26-AT25)/(AT27-AT25))*(AU27-AU25)</f>
        <v>14.909684360508118</v>
      </c>
      <c r="AW28" s="37" t="s">
        <v>121</v>
      </c>
      <c r="AX28" s="93">
        <f>AX25+((AW26-AW25)/(AW27-AW25))*(AX27-AX25)</f>
        <v>14.909684360508118</v>
      </c>
      <c r="BD28" s="99">
        <v>20</v>
      </c>
      <c r="BE28" s="100" t="s">
        <v>168</v>
      </c>
      <c r="BF28" s="104" t="s">
        <v>169</v>
      </c>
      <c r="BG28" s="193">
        <f>ABS((BG27-BG25)*BG26*(10000/86400))</f>
        <v>1.9844631752429025</v>
      </c>
      <c r="BH28" s="193">
        <f t="shared" ref="BH28:CP28" si="66">ABS((BH27-BH25)*BH26*(10000/86400))</f>
        <v>3.1105314987766115</v>
      </c>
      <c r="BI28" s="193">
        <f t="shared" si="66"/>
        <v>5.3933561342592578</v>
      </c>
      <c r="BJ28" s="193">
        <f t="shared" si="66"/>
        <v>1.8786979331127858</v>
      </c>
      <c r="BK28" s="193">
        <f t="shared" si="66"/>
        <v>1.199284487674835</v>
      </c>
      <c r="BL28" s="193">
        <f t="shared" si="66"/>
        <v>1.0272420464895027</v>
      </c>
      <c r="BM28" s="193">
        <f t="shared" si="66"/>
        <v>0.49262152777777785</v>
      </c>
      <c r="BN28" s="193">
        <f t="shared" si="66"/>
        <v>0.80719280701337504</v>
      </c>
      <c r="BO28" s="193">
        <f t="shared" si="66"/>
        <v>1.0279500109069311</v>
      </c>
      <c r="BP28" s="193">
        <f t="shared" si="66"/>
        <v>0.34508919270833349</v>
      </c>
      <c r="BQ28" s="193">
        <f t="shared" si="66"/>
        <v>3.6042090060645284</v>
      </c>
      <c r="BR28" s="193">
        <f t="shared" si="66"/>
        <v>1.6217180748456779</v>
      </c>
      <c r="BS28" s="193">
        <f t="shared" si="66"/>
        <v>0.24374621149568992</v>
      </c>
      <c r="BT28" s="193">
        <f t="shared" si="66"/>
        <v>4.2452623263888878</v>
      </c>
      <c r="BU28" s="193">
        <f t="shared" si="66"/>
        <v>1.0435143849058583</v>
      </c>
      <c r="BV28" s="193">
        <f t="shared" si="66"/>
        <v>1.2743657622733946</v>
      </c>
      <c r="BW28" s="193">
        <f t="shared" si="66"/>
        <v>1.1703692129629628</v>
      </c>
      <c r="BX28" s="193">
        <f t="shared" si="66"/>
        <v>0.61989884439939114</v>
      </c>
      <c r="BY28" s="193">
        <f t="shared" si="66"/>
        <v>0</v>
      </c>
      <c r="BZ28" s="193">
        <f t="shared" si="66"/>
        <v>0.69751591176069039</v>
      </c>
      <c r="CA28" s="193">
        <f t="shared" si="66"/>
        <v>1.3274579443325041</v>
      </c>
      <c r="CB28" s="193">
        <f t="shared" si="66"/>
        <v>9.3400453920717599</v>
      </c>
      <c r="CC28" s="193">
        <f t="shared" si="66"/>
        <v>4.828937024888063</v>
      </c>
      <c r="CD28" s="193">
        <f t="shared" si="66"/>
        <v>4.3873289694329474</v>
      </c>
      <c r="CE28" s="193">
        <f t="shared" si="66"/>
        <v>5.7710303774879854</v>
      </c>
      <c r="CF28" s="193">
        <f t="shared" si="66"/>
        <v>5.9355391291473181</v>
      </c>
      <c r="CG28" s="193">
        <f t="shared" si="66"/>
        <v>7.2961080246913586</v>
      </c>
      <c r="CH28" s="193">
        <f t="shared" si="66"/>
        <v>3.1603306857638889</v>
      </c>
      <c r="CI28" s="193">
        <f t="shared" si="66"/>
        <v>2.0830629050925924</v>
      </c>
      <c r="CJ28" s="193">
        <f t="shared" si="66"/>
        <v>0.74120944965542823</v>
      </c>
      <c r="CK28" s="193">
        <f t="shared" si="66"/>
        <v>0.26902385404879048</v>
      </c>
      <c r="CL28" s="193">
        <f t="shared" si="66"/>
        <v>0.42495516912967168</v>
      </c>
      <c r="CM28" s="193">
        <f t="shared" si="66"/>
        <v>3.812816137244162</v>
      </c>
      <c r="CN28" s="193">
        <f t="shared" si="66"/>
        <v>0.84114814814814953</v>
      </c>
      <c r="CO28" s="193">
        <f t="shared" si="66"/>
        <v>1.5093176310108001</v>
      </c>
      <c r="CP28" s="193">
        <f t="shared" si="66"/>
        <v>2.203672843481971</v>
      </c>
    </row>
    <row r="29" spans="2:94" ht="15.5">
      <c r="B29" s="135">
        <v>21</v>
      </c>
      <c r="C29" s="234" t="s">
        <v>170</v>
      </c>
      <c r="D29" s="237" t="s">
        <v>171</v>
      </c>
      <c r="E29" s="86">
        <f>0.94*0.82*0.72</f>
        <v>0.55497599999999991</v>
      </c>
      <c r="F29" s="86">
        <f t="shared" ref="F29:AN29" si="67">0.94*0.82*0.72</f>
        <v>0.55497599999999991</v>
      </c>
      <c r="G29" s="86">
        <f t="shared" si="67"/>
        <v>0.55497599999999991</v>
      </c>
      <c r="H29" s="86">
        <f t="shared" si="67"/>
        <v>0.55497599999999991</v>
      </c>
      <c r="I29" s="86">
        <f t="shared" si="67"/>
        <v>0.55497599999999991</v>
      </c>
      <c r="J29" s="86">
        <f t="shared" si="67"/>
        <v>0.55497599999999991</v>
      </c>
      <c r="K29" s="86">
        <f t="shared" si="67"/>
        <v>0.55497599999999991</v>
      </c>
      <c r="L29" s="86">
        <f t="shared" si="67"/>
        <v>0.55497599999999991</v>
      </c>
      <c r="M29" s="86">
        <f t="shared" si="67"/>
        <v>0.55497599999999991</v>
      </c>
      <c r="N29" s="86">
        <f t="shared" si="67"/>
        <v>0.55497599999999991</v>
      </c>
      <c r="O29" s="86">
        <f t="shared" si="67"/>
        <v>0.55497599999999991</v>
      </c>
      <c r="P29" s="86">
        <f t="shared" si="67"/>
        <v>0.55497599999999991</v>
      </c>
      <c r="Q29" s="86">
        <f t="shared" si="67"/>
        <v>0.55497599999999991</v>
      </c>
      <c r="R29" s="86">
        <f t="shared" si="67"/>
        <v>0.55497599999999991</v>
      </c>
      <c r="S29" s="86">
        <f t="shared" si="67"/>
        <v>0.55497599999999991</v>
      </c>
      <c r="T29" s="86">
        <f t="shared" si="67"/>
        <v>0.55497599999999991</v>
      </c>
      <c r="U29" s="86">
        <f t="shared" si="67"/>
        <v>0.55497599999999991</v>
      </c>
      <c r="V29" s="86">
        <f t="shared" si="67"/>
        <v>0.55497599999999991</v>
      </c>
      <c r="W29" s="86">
        <f t="shared" si="67"/>
        <v>0.55497599999999991</v>
      </c>
      <c r="X29" s="86">
        <f t="shared" si="67"/>
        <v>0.55497599999999991</v>
      </c>
      <c r="Y29" s="86">
        <f t="shared" si="67"/>
        <v>0.55497599999999991</v>
      </c>
      <c r="Z29" s="86">
        <f t="shared" si="67"/>
        <v>0.55497599999999991</v>
      </c>
      <c r="AA29" s="86">
        <f t="shared" si="67"/>
        <v>0.55497599999999991</v>
      </c>
      <c r="AB29" s="86">
        <f t="shared" si="67"/>
        <v>0.55497599999999991</v>
      </c>
      <c r="AC29" s="86">
        <f t="shared" si="67"/>
        <v>0.55497599999999991</v>
      </c>
      <c r="AD29" s="86">
        <f t="shared" si="67"/>
        <v>0.55497599999999991</v>
      </c>
      <c r="AE29" s="86">
        <f t="shared" si="67"/>
        <v>0.55497599999999991</v>
      </c>
      <c r="AF29" s="86">
        <f t="shared" si="67"/>
        <v>0.55497599999999991</v>
      </c>
      <c r="AG29" s="86">
        <f t="shared" si="67"/>
        <v>0.55497599999999991</v>
      </c>
      <c r="AH29" s="86">
        <f t="shared" si="67"/>
        <v>0.55497599999999991</v>
      </c>
      <c r="AI29" s="86">
        <f t="shared" si="67"/>
        <v>0.55497599999999991</v>
      </c>
      <c r="AJ29" s="86">
        <f t="shared" si="67"/>
        <v>0.55497599999999991</v>
      </c>
      <c r="AK29" s="86">
        <f t="shared" si="67"/>
        <v>0.55497599999999991</v>
      </c>
      <c r="AL29" s="86">
        <f t="shared" si="67"/>
        <v>0.55497599999999991</v>
      </c>
      <c r="AM29" s="86">
        <f t="shared" si="67"/>
        <v>0.55497599999999991</v>
      </c>
      <c r="AN29" s="86">
        <f t="shared" si="67"/>
        <v>0.55497599999999991</v>
      </c>
      <c r="BD29" s="99">
        <v>21</v>
      </c>
      <c r="BE29" s="100" t="s">
        <v>170</v>
      </c>
      <c r="BF29" s="104" t="s">
        <v>171</v>
      </c>
      <c r="BG29" s="86">
        <f>0.94*0.82*0.72</f>
        <v>0.55497599999999991</v>
      </c>
      <c r="BH29" s="86">
        <f t="shared" ref="BH29:CP29" si="68">0.94*0.82*0.72</f>
        <v>0.55497599999999991</v>
      </c>
      <c r="BI29" s="86">
        <f t="shared" si="68"/>
        <v>0.55497599999999991</v>
      </c>
      <c r="BJ29" s="86">
        <f t="shared" si="68"/>
        <v>0.55497599999999991</v>
      </c>
      <c r="BK29" s="86">
        <f t="shared" si="68"/>
        <v>0.55497599999999991</v>
      </c>
      <c r="BL29" s="86">
        <f t="shared" si="68"/>
        <v>0.55497599999999991</v>
      </c>
      <c r="BM29" s="86">
        <f t="shared" si="68"/>
        <v>0.55497599999999991</v>
      </c>
      <c r="BN29" s="86">
        <f t="shared" si="68"/>
        <v>0.55497599999999991</v>
      </c>
      <c r="BO29" s="86">
        <f t="shared" si="68"/>
        <v>0.55497599999999991</v>
      </c>
      <c r="BP29" s="86">
        <f t="shared" si="68"/>
        <v>0.55497599999999991</v>
      </c>
      <c r="BQ29" s="86">
        <f t="shared" si="68"/>
        <v>0.55497599999999991</v>
      </c>
      <c r="BR29" s="86">
        <f t="shared" si="68"/>
        <v>0.55497599999999991</v>
      </c>
      <c r="BS29" s="86">
        <f t="shared" si="68"/>
        <v>0.55497599999999991</v>
      </c>
      <c r="BT29" s="86">
        <f t="shared" si="68"/>
        <v>0.55497599999999991</v>
      </c>
      <c r="BU29" s="86">
        <f t="shared" si="68"/>
        <v>0.55497599999999991</v>
      </c>
      <c r="BV29" s="86">
        <f t="shared" si="68"/>
        <v>0.55497599999999991</v>
      </c>
      <c r="BW29" s="86">
        <f t="shared" si="68"/>
        <v>0.55497599999999991</v>
      </c>
      <c r="BX29" s="86">
        <f t="shared" si="68"/>
        <v>0.55497599999999991</v>
      </c>
      <c r="BY29" s="86">
        <f t="shared" si="68"/>
        <v>0.55497599999999991</v>
      </c>
      <c r="BZ29" s="86">
        <f t="shared" si="68"/>
        <v>0.55497599999999991</v>
      </c>
      <c r="CA29" s="86">
        <f t="shared" si="68"/>
        <v>0.55497599999999991</v>
      </c>
      <c r="CB29" s="86">
        <f t="shared" si="68"/>
        <v>0.55497599999999991</v>
      </c>
      <c r="CC29" s="86">
        <f t="shared" si="68"/>
        <v>0.55497599999999991</v>
      </c>
      <c r="CD29" s="86">
        <f t="shared" si="68"/>
        <v>0.55497599999999991</v>
      </c>
      <c r="CE29" s="86">
        <f t="shared" si="68"/>
        <v>0.55497599999999991</v>
      </c>
      <c r="CF29" s="86">
        <f t="shared" si="68"/>
        <v>0.55497599999999991</v>
      </c>
      <c r="CG29" s="86">
        <f t="shared" si="68"/>
        <v>0.55497599999999991</v>
      </c>
      <c r="CH29" s="86">
        <f t="shared" si="68"/>
        <v>0.55497599999999991</v>
      </c>
      <c r="CI29" s="86">
        <f t="shared" si="68"/>
        <v>0.55497599999999991</v>
      </c>
      <c r="CJ29" s="86">
        <f t="shared" si="68"/>
        <v>0.55497599999999991</v>
      </c>
      <c r="CK29" s="86">
        <f t="shared" si="68"/>
        <v>0.55497599999999991</v>
      </c>
      <c r="CL29" s="86">
        <f t="shared" si="68"/>
        <v>0.55497599999999991</v>
      </c>
      <c r="CM29" s="86">
        <f t="shared" si="68"/>
        <v>0.55497599999999991</v>
      </c>
      <c r="CN29" s="86">
        <f t="shared" si="68"/>
        <v>0.55497599999999991</v>
      </c>
      <c r="CO29" s="86">
        <f t="shared" si="68"/>
        <v>0.55497599999999991</v>
      </c>
      <c r="CP29" s="86">
        <f t="shared" si="68"/>
        <v>0.55497599999999991</v>
      </c>
    </row>
    <row r="30" spans="2:94" ht="15.5">
      <c r="B30" s="135">
        <v>22</v>
      </c>
      <c r="C30" s="234" t="s">
        <v>172</v>
      </c>
      <c r="D30" s="237" t="s">
        <v>169</v>
      </c>
      <c r="E30" s="86">
        <f>E28/E29</f>
        <v>8.3306156250889138</v>
      </c>
      <c r="F30" s="86">
        <f t="shared" ref="F30:AN30" si="69">F28/F29</f>
        <v>5.1923076533537129</v>
      </c>
      <c r="G30" s="86">
        <f t="shared" si="69"/>
        <v>1.2948744288214611</v>
      </c>
      <c r="H30" s="86">
        <f t="shared" si="69"/>
        <v>6.032528351893478</v>
      </c>
      <c r="I30" s="86">
        <f t="shared" si="69"/>
        <v>5.3793478126647676</v>
      </c>
      <c r="J30" s="86">
        <f t="shared" si="69"/>
        <v>2.1939554009409283</v>
      </c>
      <c r="K30" s="86">
        <f t="shared" si="69"/>
        <v>0.89520471088773146</v>
      </c>
      <c r="L30" s="86">
        <f t="shared" si="69"/>
        <v>1.5132800210098201</v>
      </c>
      <c r="M30" s="86">
        <f t="shared" si="69"/>
        <v>2.4180780081457072</v>
      </c>
      <c r="N30" s="86">
        <f t="shared" si="69"/>
        <v>2.69860394286275</v>
      </c>
      <c r="O30" s="86">
        <f t="shared" si="69"/>
        <v>12.487234939780354</v>
      </c>
      <c r="P30" s="86">
        <f t="shared" si="69"/>
        <v>2.5310642355092745</v>
      </c>
      <c r="Q30" s="86">
        <f t="shared" si="69"/>
        <v>6.6317280994052377</v>
      </c>
      <c r="R30" s="86">
        <f t="shared" si="69"/>
        <v>0.69219150499610616</v>
      </c>
      <c r="S30" s="86">
        <f t="shared" si="69"/>
        <v>5.1865964288900326</v>
      </c>
      <c r="T30" s="86">
        <f t="shared" si="69"/>
        <v>6.4801259265199658</v>
      </c>
      <c r="U30" s="86">
        <f t="shared" si="69"/>
        <v>0.97430996561349381</v>
      </c>
      <c r="V30" s="86">
        <f t="shared" si="69"/>
        <v>3.0676221533622359</v>
      </c>
      <c r="W30" s="86">
        <f t="shared" si="69"/>
        <v>2.0830694220240105</v>
      </c>
      <c r="X30" s="86">
        <f t="shared" si="69"/>
        <v>5.8307618939244357</v>
      </c>
      <c r="Y30" s="86">
        <f t="shared" si="69"/>
        <v>7.0921078816146776</v>
      </c>
      <c r="Z30" s="86">
        <f t="shared" si="69"/>
        <v>1.156946483781798</v>
      </c>
      <c r="AA30" s="86">
        <f t="shared" si="69"/>
        <v>5.2643152400785747</v>
      </c>
      <c r="AB30" s="86">
        <f t="shared" si="69"/>
        <v>6.003203507194419</v>
      </c>
      <c r="AC30" s="86">
        <f t="shared" si="69"/>
        <v>3.3840850647153866</v>
      </c>
      <c r="AD30" s="86">
        <f t="shared" si="69"/>
        <v>2.8016791325874379</v>
      </c>
      <c r="AE30" s="86">
        <f t="shared" si="69"/>
        <v>0.90435981615031258</v>
      </c>
      <c r="AF30" s="86">
        <f t="shared" si="69"/>
        <v>4.2273556571417521E-2</v>
      </c>
      <c r="AG30" s="86">
        <f t="shared" si="69"/>
        <v>13.371916314120824</v>
      </c>
      <c r="AH30" s="86">
        <f t="shared" si="69"/>
        <v>4.3219626767110126</v>
      </c>
      <c r="AI30" s="86">
        <f t="shared" si="69"/>
        <v>3.1111793779417449</v>
      </c>
      <c r="AJ30" s="86">
        <f t="shared" si="69"/>
        <v>10.788178565725108</v>
      </c>
      <c r="AK30" s="86">
        <f t="shared" si="69"/>
        <v>6.3191737087556517</v>
      </c>
      <c r="AL30" s="86">
        <f t="shared" si="69"/>
        <v>12.758934762649085</v>
      </c>
      <c r="AM30" s="86">
        <f t="shared" si="69"/>
        <v>10.282460284341449</v>
      </c>
      <c r="AN30" s="86">
        <f t="shared" si="69"/>
        <v>7.9373728690179162</v>
      </c>
      <c r="AQ30" s="36">
        <v>8.5</v>
      </c>
      <c r="AR30" s="36">
        <f>AR25</f>
        <v>14.8</v>
      </c>
      <c r="AT30" s="36">
        <v>7.5</v>
      </c>
      <c r="AU30" s="36">
        <v>14.2</v>
      </c>
      <c r="AW30" s="36">
        <v>30</v>
      </c>
      <c r="AX30" s="36">
        <f>AR33</f>
        <v>14.909684360508118</v>
      </c>
      <c r="BD30" s="99">
        <v>22</v>
      </c>
      <c r="BE30" s="100" t="s">
        <v>172</v>
      </c>
      <c r="BF30" s="104" t="s">
        <v>169</v>
      </c>
      <c r="BG30" s="190">
        <f>BG28/BG29</f>
        <v>3.5757639523923608</v>
      </c>
      <c r="BH30" s="190">
        <f t="shared" ref="BH30:CP30" si="70">BH28/BH29</f>
        <v>5.6048036289436158</v>
      </c>
      <c r="BI30" s="190">
        <f t="shared" si="70"/>
        <v>9.7181790460475028</v>
      </c>
      <c r="BJ30" s="190">
        <f t="shared" si="70"/>
        <v>3.3851877074193948</v>
      </c>
      <c r="BK30" s="190">
        <f t="shared" si="70"/>
        <v>2.1609663979610563</v>
      </c>
      <c r="BL30" s="190">
        <f t="shared" si="70"/>
        <v>1.8509666120507966</v>
      </c>
      <c r="BM30" s="190">
        <f t="shared" si="70"/>
        <v>0.88764474099380497</v>
      </c>
      <c r="BN30" s="190">
        <f t="shared" si="70"/>
        <v>1.4544643498338219</v>
      </c>
      <c r="BO30" s="190">
        <f t="shared" si="70"/>
        <v>1.8522422787776971</v>
      </c>
      <c r="BP30" s="190">
        <f t="shared" si="70"/>
        <v>0.62180921825148028</v>
      </c>
      <c r="BQ30" s="190">
        <f t="shared" si="70"/>
        <v>6.4943511180024522</v>
      </c>
      <c r="BR30" s="190">
        <f t="shared" si="70"/>
        <v>2.9221409121217459</v>
      </c>
      <c r="BS30" s="190">
        <f t="shared" si="70"/>
        <v>0.43920135554634787</v>
      </c>
      <c r="BT30" s="190">
        <f t="shared" si="70"/>
        <v>7.6494520959264696</v>
      </c>
      <c r="BU30" s="190">
        <f t="shared" si="70"/>
        <v>1.8802874086552546</v>
      </c>
      <c r="BV30" s="190">
        <f t="shared" si="70"/>
        <v>2.2962538240813926</v>
      </c>
      <c r="BW30" s="190">
        <f t="shared" si="70"/>
        <v>2.1088645508327621</v>
      </c>
      <c r="BX30" s="190">
        <f t="shared" si="70"/>
        <v>1.1169831567480237</v>
      </c>
      <c r="BY30" s="190">
        <f t="shared" si="70"/>
        <v>0</v>
      </c>
      <c r="BZ30" s="190">
        <f t="shared" si="70"/>
        <v>1.2568397764240085</v>
      </c>
      <c r="CA30" s="190">
        <f t="shared" si="70"/>
        <v>2.3919195502733528</v>
      </c>
      <c r="CB30" s="190">
        <f t="shared" si="70"/>
        <v>16.829638384491872</v>
      </c>
      <c r="CC30" s="190">
        <f t="shared" si="70"/>
        <v>8.7011636987690704</v>
      </c>
      <c r="CD30" s="190">
        <f t="shared" si="70"/>
        <v>7.9054390990474328</v>
      </c>
      <c r="CE30" s="190">
        <f t="shared" si="70"/>
        <v>10.398702606036993</v>
      </c>
      <c r="CF30" s="190">
        <f t="shared" si="70"/>
        <v>10.69512758956661</v>
      </c>
      <c r="CG30" s="190">
        <f t="shared" si="70"/>
        <v>13.146709091368564</v>
      </c>
      <c r="CH30" s="190">
        <f t="shared" si="70"/>
        <v>5.6945357740945362</v>
      </c>
      <c r="CI30" s="190">
        <f t="shared" si="70"/>
        <v>3.7534288060971877</v>
      </c>
      <c r="CJ30" s="190">
        <f t="shared" si="70"/>
        <v>1.3355702762919988</v>
      </c>
      <c r="CK30" s="190">
        <f t="shared" si="70"/>
        <v>0.48474862705556732</v>
      </c>
      <c r="CL30" s="190">
        <f t="shared" si="70"/>
        <v>0.76571810155695341</v>
      </c>
      <c r="CM30" s="190">
        <f t="shared" si="70"/>
        <v>6.8702360773153481</v>
      </c>
      <c r="CN30" s="190">
        <f t="shared" si="70"/>
        <v>1.5156477904416581</v>
      </c>
      <c r="CO30" s="190">
        <f t="shared" si="70"/>
        <v>2.7196088317527249</v>
      </c>
      <c r="CP30" s="190">
        <f t="shared" si="70"/>
        <v>3.9707534082230067</v>
      </c>
    </row>
    <row r="31" spans="2:94" ht="15.5">
      <c r="AQ31" s="95">
        <f>AT18</f>
        <v>8.637105450635147</v>
      </c>
      <c r="AR31" s="36" t="s">
        <v>120</v>
      </c>
      <c r="AT31" s="95">
        <f>AU18</f>
        <v>7.9806109717862226</v>
      </c>
      <c r="AU31" s="36" t="s">
        <v>120</v>
      </c>
      <c r="AW31" s="36">
        <v>40</v>
      </c>
      <c r="AX31" s="36" t="s">
        <v>120</v>
      </c>
      <c r="AZ31" t="s">
        <v>173</v>
      </c>
      <c r="BA31" s="92">
        <v>6.5275335845609179</v>
      </c>
      <c r="BB31" s="92">
        <f>BA31+2</f>
        <v>8.527533584560917</v>
      </c>
    </row>
    <row r="32" spans="2:94" ht="15.5">
      <c r="AQ32" s="36">
        <f>AQ27</f>
        <v>9</v>
      </c>
      <c r="AR32" s="36">
        <f>AR27</f>
        <v>15.2</v>
      </c>
      <c r="AT32" s="36">
        <v>8</v>
      </c>
      <c r="AU32" s="36">
        <v>14.5</v>
      </c>
      <c r="AW32" s="36">
        <v>45</v>
      </c>
      <c r="AX32" s="36">
        <f>AU33</f>
        <v>14.488366583071734</v>
      </c>
      <c r="AZ32" t="s">
        <v>174</v>
      </c>
      <c r="BA32" s="92">
        <v>6.7933777247640963</v>
      </c>
      <c r="BB32" s="92">
        <f t="shared" ref="BB32:BB42" si="71">BA32+2</f>
        <v>8.7933777247640954</v>
      </c>
    </row>
    <row r="33" spans="2:94" ht="15.5">
      <c r="AQ33" s="37" t="s">
        <v>121</v>
      </c>
      <c r="AR33" s="37">
        <f>AR30+((AQ31-AQ30)/(AQ32-AQ30))*(AR32-AR30)</f>
        <v>14.909684360508118</v>
      </c>
      <c r="AT33" s="37" t="s">
        <v>121</v>
      </c>
      <c r="AU33" s="93">
        <f>AU30+((AT31-AT30)/(AT32-AT30))*(AU32-AU30)</f>
        <v>14.488366583071734</v>
      </c>
      <c r="AW33" s="37" t="s">
        <v>121</v>
      </c>
      <c r="AX33" s="93">
        <f>AX30+((AW31-AW30)/(AW32-AW30))*(AX32-AX30)</f>
        <v>14.628805842217195</v>
      </c>
      <c r="AZ33" t="s">
        <v>175</v>
      </c>
      <c r="BA33" s="92">
        <v>5.1132057655292424</v>
      </c>
      <c r="BB33" s="92">
        <f t="shared" si="71"/>
        <v>7.1132057655292424</v>
      </c>
    </row>
    <row r="34" spans="2:94" ht="23.5">
      <c r="B34" s="355" t="s">
        <v>202</v>
      </c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  <c r="AI34" s="355"/>
      <c r="AJ34" s="355"/>
      <c r="AK34" s="355"/>
      <c r="AL34" s="355"/>
      <c r="AM34" s="355"/>
      <c r="AN34" s="355"/>
      <c r="AZ34" t="s">
        <v>176</v>
      </c>
      <c r="BA34" s="92">
        <v>3.6851441964151768</v>
      </c>
      <c r="BB34" s="92">
        <f t="shared" si="71"/>
        <v>5.6851441964151768</v>
      </c>
      <c r="BD34" s="355" t="s">
        <v>202</v>
      </c>
      <c r="BE34" s="355"/>
      <c r="BF34" s="355"/>
      <c r="BG34" s="355"/>
      <c r="BH34" s="355"/>
      <c r="BI34" s="355"/>
      <c r="BJ34" s="355"/>
      <c r="BK34" s="355"/>
      <c r="BL34" s="355"/>
      <c r="BM34" s="355"/>
      <c r="BN34" s="355"/>
      <c r="BO34" s="355"/>
      <c r="BP34" s="355"/>
      <c r="BQ34" s="355"/>
      <c r="BR34" s="355"/>
      <c r="BS34" s="355"/>
      <c r="BT34" s="355"/>
      <c r="BU34" s="355"/>
      <c r="BV34" s="355"/>
      <c r="BW34" s="355"/>
      <c r="BX34" s="355"/>
      <c r="BY34" s="355"/>
      <c r="BZ34" s="355"/>
      <c r="CA34" s="355"/>
      <c r="CB34" s="355"/>
      <c r="CC34" s="355"/>
      <c r="CD34" s="355"/>
      <c r="CE34" s="355"/>
      <c r="CF34" s="355"/>
      <c r="CG34" s="355"/>
      <c r="CH34" s="355"/>
      <c r="CI34" s="355"/>
      <c r="CJ34" s="355"/>
      <c r="CK34" s="355"/>
      <c r="CL34" s="355"/>
      <c r="CM34" s="355"/>
      <c r="CN34" s="355"/>
      <c r="CO34" s="355"/>
      <c r="CP34" s="355"/>
    </row>
    <row r="35" spans="2:94">
      <c r="AZ35" t="s">
        <v>177</v>
      </c>
      <c r="BA35" s="92">
        <v>5.4733003870016335</v>
      </c>
      <c r="BB35" s="92">
        <f t="shared" si="71"/>
        <v>7.4733003870016335</v>
      </c>
    </row>
    <row r="36" spans="2:94">
      <c r="AZ36" t="s">
        <v>178</v>
      </c>
      <c r="BA36" s="92">
        <v>6.3435187290131765</v>
      </c>
      <c r="BB36" s="92">
        <f t="shared" si="71"/>
        <v>8.3435187290131765</v>
      </c>
    </row>
    <row r="37" spans="2:94">
      <c r="B37" s="365" t="s">
        <v>41</v>
      </c>
      <c r="C37" s="39" t="s">
        <v>18</v>
      </c>
      <c r="D37" s="39" t="s">
        <v>140</v>
      </c>
      <c r="E37" s="346" t="s">
        <v>26</v>
      </c>
      <c r="F37" s="347"/>
      <c r="G37" s="348"/>
      <c r="H37" s="346" t="s">
        <v>27</v>
      </c>
      <c r="I37" s="347"/>
      <c r="J37" s="348"/>
      <c r="K37" s="346" t="s">
        <v>28</v>
      </c>
      <c r="L37" s="347"/>
      <c r="M37" s="348"/>
      <c r="N37" s="346" t="s">
        <v>4</v>
      </c>
      <c r="O37" s="347"/>
      <c r="P37" s="348"/>
      <c r="Q37" s="346" t="s">
        <v>5</v>
      </c>
      <c r="R37" s="347"/>
      <c r="S37" s="348"/>
      <c r="T37" s="346" t="s">
        <v>6</v>
      </c>
      <c r="U37" s="347"/>
      <c r="V37" s="348"/>
      <c r="W37" s="346" t="s">
        <v>7</v>
      </c>
      <c r="X37" s="347"/>
      <c r="Y37" s="348"/>
      <c r="Z37" s="346" t="s">
        <v>8</v>
      </c>
      <c r="AA37" s="347"/>
      <c r="AB37" s="348"/>
      <c r="AC37" s="346" t="s">
        <v>29</v>
      </c>
      <c r="AD37" s="347"/>
      <c r="AE37" s="348"/>
      <c r="AF37" s="346" t="s">
        <v>10</v>
      </c>
      <c r="AG37" s="347"/>
      <c r="AH37" s="348"/>
      <c r="AI37" s="346" t="s">
        <v>30</v>
      </c>
      <c r="AJ37" s="347"/>
      <c r="AK37" s="348"/>
      <c r="AL37" s="346" t="s">
        <v>31</v>
      </c>
      <c r="AM37" s="347"/>
      <c r="AN37" s="348"/>
      <c r="AZ37" t="s">
        <v>179</v>
      </c>
      <c r="BA37" s="92">
        <v>5.3077579377863922</v>
      </c>
      <c r="BB37" s="92">
        <f t="shared" si="71"/>
        <v>7.3077579377863922</v>
      </c>
      <c r="BD37" s="369" t="s">
        <v>41</v>
      </c>
      <c r="BE37" s="253" t="s">
        <v>18</v>
      </c>
      <c r="BF37" s="253" t="s">
        <v>140</v>
      </c>
      <c r="BG37" s="371" t="s">
        <v>26</v>
      </c>
      <c r="BH37" s="372"/>
      <c r="BI37" s="373"/>
      <c r="BJ37" s="371" t="s">
        <v>27</v>
      </c>
      <c r="BK37" s="372"/>
      <c r="BL37" s="373"/>
      <c r="BM37" s="371" t="s">
        <v>28</v>
      </c>
      <c r="BN37" s="372"/>
      <c r="BO37" s="373"/>
      <c r="BP37" s="371" t="s">
        <v>4</v>
      </c>
      <c r="BQ37" s="372"/>
      <c r="BR37" s="373"/>
      <c r="BS37" s="371" t="s">
        <v>5</v>
      </c>
      <c r="BT37" s="372"/>
      <c r="BU37" s="373"/>
      <c r="BV37" s="371" t="s">
        <v>6</v>
      </c>
      <c r="BW37" s="372"/>
      <c r="BX37" s="373"/>
      <c r="BY37" s="371" t="s">
        <v>7</v>
      </c>
      <c r="BZ37" s="372"/>
      <c r="CA37" s="373"/>
      <c r="CB37" s="371" t="s">
        <v>8</v>
      </c>
      <c r="CC37" s="372"/>
      <c r="CD37" s="373"/>
      <c r="CE37" s="371" t="s">
        <v>29</v>
      </c>
      <c r="CF37" s="372"/>
      <c r="CG37" s="373"/>
      <c r="CH37" s="371" t="s">
        <v>10</v>
      </c>
      <c r="CI37" s="372"/>
      <c r="CJ37" s="373"/>
      <c r="CK37" s="371" t="s">
        <v>30</v>
      </c>
      <c r="CL37" s="372"/>
      <c r="CM37" s="373"/>
      <c r="CN37" s="371" t="s">
        <v>31</v>
      </c>
      <c r="CO37" s="372"/>
      <c r="CP37" s="373"/>
    </row>
    <row r="38" spans="2:94">
      <c r="B38" s="366"/>
      <c r="C38" s="39" t="s">
        <v>141</v>
      </c>
      <c r="D38" s="40"/>
      <c r="E38" s="40" t="s">
        <v>142</v>
      </c>
      <c r="F38" s="40" t="s">
        <v>143</v>
      </c>
      <c r="G38" s="41" t="s">
        <v>144</v>
      </c>
      <c r="H38" s="41" t="s">
        <v>142</v>
      </c>
      <c r="I38" s="41" t="s">
        <v>143</v>
      </c>
      <c r="J38" s="41" t="s">
        <v>144</v>
      </c>
      <c r="K38" s="41" t="s">
        <v>142</v>
      </c>
      <c r="L38" s="41" t="s">
        <v>143</v>
      </c>
      <c r="M38" s="41" t="s">
        <v>144</v>
      </c>
      <c r="N38" s="41" t="s">
        <v>142</v>
      </c>
      <c r="O38" s="41" t="s">
        <v>143</v>
      </c>
      <c r="P38" s="41" t="s">
        <v>144</v>
      </c>
      <c r="Q38" s="41" t="s">
        <v>142</v>
      </c>
      <c r="R38" s="41" t="s">
        <v>143</v>
      </c>
      <c r="S38" s="41" t="s">
        <v>144</v>
      </c>
      <c r="T38" s="41" t="s">
        <v>142</v>
      </c>
      <c r="U38" s="41" t="s">
        <v>143</v>
      </c>
      <c r="V38" s="41" t="s">
        <v>144</v>
      </c>
      <c r="W38" s="41" t="s">
        <v>142</v>
      </c>
      <c r="X38" s="41" t="s">
        <v>143</v>
      </c>
      <c r="Y38" s="41" t="s">
        <v>144</v>
      </c>
      <c r="Z38" s="41" t="s">
        <v>142</v>
      </c>
      <c r="AA38" s="41" t="s">
        <v>143</v>
      </c>
      <c r="AB38" s="41" t="s">
        <v>144</v>
      </c>
      <c r="AC38" s="41" t="s">
        <v>142</v>
      </c>
      <c r="AD38" s="41" t="s">
        <v>143</v>
      </c>
      <c r="AE38" s="41" t="s">
        <v>144</v>
      </c>
      <c r="AF38" s="41" t="s">
        <v>142</v>
      </c>
      <c r="AG38" s="41" t="s">
        <v>143</v>
      </c>
      <c r="AH38" s="41" t="s">
        <v>144</v>
      </c>
      <c r="AI38" s="41" t="s">
        <v>142</v>
      </c>
      <c r="AJ38" s="41" t="s">
        <v>143</v>
      </c>
      <c r="AK38" s="90" t="s">
        <v>144</v>
      </c>
      <c r="AL38" s="41" t="s">
        <v>142</v>
      </c>
      <c r="AM38" s="41" t="s">
        <v>143</v>
      </c>
      <c r="AN38" s="41" t="s">
        <v>144</v>
      </c>
      <c r="AZ38" t="s">
        <v>180</v>
      </c>
      <c r="BA38" s="92">
        <v>4.8101210904389564</v>
      </c>
      <c r="BB38" s="92">
        <f t="shared" si="71"/>
        <v>6.8101210904389564</v>
      </c>
      <c r="BD38" s="370"/>
      <c r="BE38" s="253" t="s">
        <v>141</v>
      </c>
      <c r="BF38" s="254"/>
      <c r="BG38" s="254" t="s">
        <v>142</v>
      </c>
      <c r="BH38" s="254" t="s">
        <v>143</v>
      </c>
      <c r="BI38" s="255" t="s">
        <v>144</v>
      </c>
      <c r="BJ38" s="255" t="s">
        <v>142</v>
      </c>
      <c r="BK38" s="255" t="s">
        <v>143</v>
      </c>
      <c r="BL38" s="255" t="s">
        <v>144</v>
      </c>
      <c r="BM38" s="255" t="s">
        <v>142</v>
      </c>
      <c r="BN38" s="255" t="s">
        <v>143</v>
      </c>
      <c r="BO38" s="255" t="s">
        <v>144</v>
      </c>
      <c r="BP38" s="255" t="s">
        <v>142</v>
      </c>
      <c r="BQ38" s="255" t="s">
        <v>143</v>
      </c>
      <c r="BR38" s="255" t="s">
        <v>144</v>
      </c>
      <c r="BS38" s="255" t="s">
        <v>142</v>
      </c>
      <c r="BT38" s="255" t="s">
        <v>143</v>
      </c>
      <c r="BU38" s="255" t="s">
        <v>144</v>
      </c>
      <c r="BV38" s="255" t="s">
        <v>142</v>
      </c>
      <c r="BW38" s="255" t="s">
        <v>143</v>
      </c>
      <c r="BX38" s="255" t="s">
        <v>144</v>
      </c>
      <c r="BY38" s="255" t="s">
        <v>142</v>
      </c>
      <c r="BZ38" s="255" t="s">
        <v>143</v>
      </c>
      <c r="CA38" s="255" t="s">
        <v>144</v>
      </c>
      <c r="CB38" s="255" t="s">
        <v>142</v>
      </c>
      <c r="CC38" s="255" t="s">
        <v>143</v>
      </c>
      <c r="CD38" s="255" t="s">
        <v>144</v>
      </c>
      <c r="CE38" s="255" t="s">
        <v>142</v>
      </c>
      <c r="CF38" s="255" t="s">
        <v>143</v>
      </c>
      <c r="CG38" s="255" t="s">
        <v>144</v>
      </c>
      <c r="CH38" s="255" t="s">
        <v>142</v>
      </c>
      <c r="CI38" s="255" t="s">
        <v>143</v>
      </c>
      <c r="CJ38" s="255" t="s">
        <v>144</v>
      </c>
      <c r="CK38" s="255" t="s">
        <v>142</v>
      </c>
      <c r="CL38" s="255" t="s">
        <v>143</v>
      </c>
      <c r="CM38" s="256" t="s">
        <v>144</v>
      </c>
      <c r="CN38" s="255" t="s">
        <v>142</v>
      </c>
      <c r="CO38" s="255" t="s">
        <v>143</v>
      </c>
      <c r="CP38" s="255" t="s">
        <v>144</v>
      </c>
    </row>
    <row r="39" spans="2:94">
      <c r="B39" s="356">
        <v>1</v>
      </c>
      <c r="C39" s="359" t="s">
        <v>145</v>
      </c>
      <c r="D39" s="362"/>
      <c r="E39" s="44"/>
      <c r="F39" s="44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6"/>
      <c r="AL39" s="45"/>
      <c r="AM39" s="45"/>
      <c r="AN39" s="47"/>
      <c r="AP39" s="92">
        <f>(1.1*E46)+3</f>
        <v>11.228100324720611</v>
      </c>
      <c r="AQ39" s="92">
        <f t="shared" ref="AQ39:AU39" si="72">(1.1*F46)+3</f>
        <v>11.228100324720611</v>
      </c>
      <c r="AR39" s="92">
        <f t="shared" si="72"/>
        <v>11.228100324720611</v>
      </c>
      <c r="AS39" s="92">
        <f t="shared" si="72"/>
        <v>9.9848337588748279</v>
      </c>
      <c r="AT39" s="92">
        <f t="shared" si="72"/>
        <v>9.9848337588748279</v>
      </c>
      <c r="AU39" s="92">
        <f t="shared" si="72"/>
        <v>9.9848337588748279</v>
      </c>
      <c r="AZ39" t="s">
        <v>181</v>
      </c>
      <c r="BA39" s="92">
        <v>5.9502376353732291</v>
      </c>
      <c r="BB39" s="92">
        <f t="shared" si="71"/>
        <v>7.9502376353732291</v>
      </c>
      <c r="BD39" s="356">
        <v>1</v>
      </c>
      <c r="BE39" s="359" t="s">
        <v>145</v>
      </c>
      <c r="BF39" s="362"/>
      <c r="BG39" s="44"/>
      <c r="BH39" s="44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6"/>
      <c r="CN39" s="45"/>
      <c r="CO39" s="45"/>
      <c r="CP39" s="47"/>
    </row>
    <row r="40" spans="2:94">
      <c r="B40" s="357"/>
      <c r="C40" s="360"/>
      <c r="D40" s="363"/>
      <c r="E40" s="50"/>
      <c r="F40" s="50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51"/>
      <c r="AL40" s="46"/>
      <c r="AM40" s="46"/>
      <c r="AN40" s="52"/>
      <c r="AZ40" t="s">
        <v>182</v>
      </c>
      <c r="BA40" s="92">
        <v>3.7607084342696546</v>
      </c>
      <c r="BB40" s="92">
        <f t="shared" si="71"/>
        <v>5.7607084342696542</v>
      </c>
      <c r="BD40" s="357"/>
      <c r="BE40" s="360"/>
      <c r="BF40" s="363"/>
      <c r="BG40" s="50"/>
      <c r="BH40" s="50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51"/>
      <c r="CN40" s="46"/>
      <c r="CO40" s="46"/>
      <c r="CP40" s="52"/>
    </row>
    <row r="41" spans="2:94">
      <c r="B41" s="358"/>
      <c r="C41" s="361"/>
      <c r="D41" s="364"/>
      <c r="E41" s="55"/>
      <c r="F41" s="55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7"/>
      <c r="AP41" s="92">
        <f>(1.1*S46)+3</f>
        <v>7.3648807811873223</v>
      </c>
      <c r="AQ41" s="92">
        <f t="shared" ref="AQ41:AU41" si="73">(1.1*T46)+3</f>
        <v>8.7438657565753317</v>
      </c>
      <c r="AR41" s="92">
        <f t="shared" si="73"/>
        <v>8.7438657565753317</v>
      </c>
      <c r="AS41" s="92">
        <f t="shared" si="73"/>
        <v>8.7438657565753317</v>
      </c>
      <c r="AT41" s="92">
        <f t="shared" si="73"/>
        <v>8.637105450635147</v>
      </c>
      <c r="AU41" s="92">
        <f t="shared" si="73"/>
        <v>8.637105450635147</v>
      </c>
      <c r="AZ41" t="s">
        <v>183</v>
      </c>
      <c r="BA41" s="92">
        <v>6.2329126049469146</v>
      </c>
      <c r="BB41" s="92">
        <f t="shared" si="71"/>
        <v>8.2329126049469146</v>
      </c>
      <c r="BD41" s="358"/>
      <c r="BE41" s="361"/>
      <c r="BF41" s="364"/>
      <c r="BG41" s="55"/>
      <c r="BH41" s="55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7"/>
    </row>
    <row r="42" spans="2:94" ht="15.5">
      <c r="B42" s="58">
        <v>2</v>
      </c>
      <c r="C42" s="59" t="s">
        <v>146</v>
      </c>
      <c r="D42" s="60" t="s">
        <v>147</v>
      </c>
      <c r="E42" s="142">
        <v>0.95</v>
      </c>
      <c r="F42" s="113"/>
      <c r="G42" s="125"/>
      <c r="H42" s="144">
        <v>1.1000000000000001</v>
      </c>
      <c r="I42" s="144">
        <v>1.1000000000000001</v>
      </c>
      <c r="J42" s="144">
        <v>1.1000000000000001</v>
      </c>
      <c r="K42" s="144">
        <v>1.05</v>
      </c>
      <c r="L42" s="144">
        <v>1.05</v>
      </c>
      <c r="M42" s="144">
        <v>1.05</v>
      </c>
      <c r="N42" s="143">
        <v>0.95</v>
      </c>
      <c r="O42" s="143">
        <v>0.95</v>
      </c>
      <c r="P42" s="143">
        <v>0.95</v>
      </c>
      <c r="Q42" s="143">
        <v>0</v>
      </c>
      <c r="R42" s="143">
        <v>0</v>
      </c>
      <c r="S42" s="143">
        <v>0</v>
      </c>
      <c r="T42" s="148"/>
      <c r="U42" s="148"/>
      <c r="V42" s="141">
        <v>1.1000000000000001</v>
      </c>
      <c r="W42" s="141">
        <v>1.1000000000000001</v>
      </c>
      <c r="X42" s="141">
        <v>1.1000000000000001</v>
      </c>
      <c r="Y42" s="177">
        <v>1.05</v>
      </c>
      <c r="Z42" s="177">
        <v>1.05</v>
      </c>
      <c r="AA42" s="177">
        <v>1.05</v>
      </c>
      <c r="AB42" s="177">
        <v>0.95</v>
      </c>
      <c r="AC42" s="177">
        <v>0.95</v>
      </c>
      <c r="AD42" s="177">
        <v>0.95</v>
      </c>
      <c r="AE42" s="113"/>
      <c r="AF42" s="113"/>
      <c r="AG42" s="178">
        <v>0.5</v>
      </c>
      <c r="AH42" s="178">
        <v>0.5</v>
      </c>
      <c r="AI42" s="178">
        <v>0.51</v>
      </c>
      <c r="AJ42" s="178">
        <v>0.51</v>
      </c>
      <c r="AK42" s="178">
        <v>0.66</v>
      </c>
      <c r="AL42" s="178">
        <v>0.66</v>
      </c>
      <c r="AM42" s="179">
        <v>0.85</v>
      </c>
      <c r="AN42" s="179">
        <v>0.85</v>
      </c>
      <c r="AQ42" s="36"/>
      <c r="AR42" s="36"/>
      <c r="AT42" s="36">
        <v>7</v>
      </c>
      <c r="AU42" s="36">
        <v>13.9</v>
      </c>
      <c r="AW42" s="36">
        <v>30</v>
      </c>
      <c r="AX42" s="36">
        <f>AR45</f>
        <v>0</v>
      </c>
      <c r="AZ42" t="s">
        <v>184</v>
      </c>
      <c r="BA42" s="92">
        <v>5.9764523759450467</v>
      </c>
      <c r="BB42" s="92">
        <f t="shared" si="71"/>
        <v>7.9764523759450467</v>
      </c>
      <c r="BD42" s="58">
        <v>2</v>
      </c>
      <c r="BE42" s="59" t="s">
        <v>146</v>
      </c>
      <c r="BF42" s="60" t="s">
        <v>147</v>
      </c>
      <c r="BG42" s="201">
        <f>E42</f>
        <v>0.95</v>
      </c>
      <c r="BH42" s="191"/>
      <c r="BI42" s="191"/>
      <c r="BJ42" s="207">
        <f t="shared" ref="BJ42:CP42" si="74">H42</f>
        <v>1.1000000000000001</v>
      </c>
      <c r="BK42" s="207">
        <f t="shared" si="74"/>
        <v>1.1000000000000001</v>
      </c>
      <c r="BL42" s="207">
        <f t="shared" si="74"/>
        <v>1.1000000000000001</v>
      </c>
      <c r="BM42" s="207">
        <f t="shared" si="74"/>
        <v>1.05</v>
      </c>
      <c r="BN42" s="207">
        <f t="shared" si="74"/>
        <v>1.05</v>
      </c>
      <c r="BO42" s="207">
        <f t="shared" si="74"/>
        <v>1.05</v>
      </c>
      <c r="BP42" s="207">
        <f t="shared" si="74"/>
        <v>0.95</v>
      </c>
      <c r="BQ42" s="207">
        <f t="shared" si="74"/>
        <v>0.95</v>
      </c>
      <c r="BR42" s="207">
        <f t="shared" si="74"/>
        <v>0.95</v>
      </c>
      <c r="BS42" s="207">
        <f t="shared" si="74"/>
        <v>0</v>
      </c>
      <c r="BT42" s="207">
        <f t="shared" si="74"/>
        <v>0</v>
      </c>
      <c r="BU42" s="207">
        <f t="shared" si="74"/>
        <v>0</v>
      </c>
      <c r="BV42" s="191"/>
      <c r="BW42" s="191"/>
      <c r="BX42" s="206">
        <f t="shared" si="74"/>
        <v>1.1000000000000001</v>
      </c>
      <c r="BY42" s="206">
        <f t="shared" si="74"/>
        <v>1.1000000000000001</v>
      </c>
      <c r="BZ42" s="206">
        <f t="shared" si="74"/>
        <v>1.1000000000000001</v>
      </c>
      <c r="CA42" s="206">
        <f t="shared" si="74"/>
        <v>1.05</v>
      </c>
      <c r="CB42" s="206">
        <f t="shared" si="74"/>
        <v>1.05</v>
      </c>
      <c r="CC42" s="206">
        <f t="shared" si="74"/>
        <v>1.05</v>
      </c>
      <c r="CD42" s="206">
        <f t="shared" si="74"/>
        <v>0.95</v>
      </c>
      <c r="CE42" s="206">
        <f t="shared" si="74"/>
        <v>0.95</v>
      </c>
      <c r="CF42" s="206">
        <f t="shared" si="74"/>
        <v>0.95</v>
      </c>
      <c r="CG42" s="191"/>
      <c r="CH42" s="191"/>
      <c r="CI42" s="201">
        <f t="shared" si="74"/>
        <v>0.5</v>
      </c>
      <c r="CJ42" s="201">
        <f t="shared" si="74"/>
        <v>0.5</v>
      </c>
      <c r="CK42" s="201">
        <f t="shared" si="74"/>
        <v>0.51</v>
      </c>
      <c r="CL42" s="201">
        <f t="shared" si="74"/>
        <v>0.51</v>
      </c>
      <c r="CM42" s="201">
        <f t="shared" si="74"/>
        <v>0.66</v>
      </c>
      <c r="CN42" s="201">
        <f t="shared" si="74"/>
        <v>0.66</v>
      </c>
      <c r="CO42" s="201">
        <f t="shared" si="74"/>
        <v>0.85</v>
      </c>
      <c r="CP42" s="201">
        <f t="shared" si="74"/>
        <v>0.85</v>
      </c>
    </row>
    <row r="43" spans="2:94" ht="15.5">
      <c r="B43" s="58"/>
      <c r="C43" s="59"/>
      <c r="D43" s="61" t="s">
        <v>148</v>
      </c>
      <c r="E43" s="179">
        <v>0.85</v>
      </c>
      <c r="F43" s="142">
        <v>0.95</v>
      </c>
      <c r="G43" s="113"/>
      <c r="H43" s="113"/>
      <c r="I43" s="144">
        <v>1.1000000000000001</v>
      </c>
      <c r="J43" s="144">
        <v>1.1000000000000001</v>
      </c>
      <c r="K43" s="144">
        <v>1.1000000000000001</v>
      </c>
      <c r="L43" s="144">
        <v>1.05</v>
      </c>
      <c r="M43" s="144">
        <v>1.05</v>
      </c>
      <c r="N43" s="144">
        <v>1.05</v>
      </c>
      <c r="O43" s="143">
        <v>0.95</v>
      </c>
      <c r="P43" s="143">
        <v>0.95</v>
      </c>
      <c r="Q43" s="143">
        <v>0.95</v>
      </c>
      <c r="R43" s="143">
        <v>0</v>
      </c>
      <c r="S43" s="143">
        <v>0</v>
      </c>
      <c r="T43" s="143">
        <v>0</v>
      </c>
      <c r="U43" s="148"/>
      <c r="V43" s="68"/>
      <c r="W43" s="141">
        <v>1.1000000000000001</v>
      </c>
      <c r="X43" s="141">
        <v>1.1000000000000001</v>
      </c>
      <c r="Y43" s="141">
        <v>1.1000000000000001</v>
      </c>
      <c r="Z43" s="177">
        <v>1.05</v>
      </c>
      <c r="AA43" s="177">
        <v>1.05</v>
      </c>
      <c r="AB43" s="177">
        <v>1.05</v>
      </c>
      <c r="AC43" s="177">
        <v>0.95</v>
      </c>
      <c r="AD43" s="177">
        <v>0.95</v>
      </c>
      <c r="AE43" s="177">
        <v>0.95</v>
      </c>
      <c r="AF43" s="113"/>
      <c r="AG43" s="113"/>
      <c r="AH43" s="178">
        <v>0.5</v>
      </c>
      <c r="AI43" s="178">
        <v>0.5</v>
      </c>
      <c r="AJ43" s="178">
        <v>0.51</v>
      </c>
      <c r="AK43" s="178">
        <v>0.51</v>
      </c>
      <c r="AL43" s="178">
        <v>0.66</v>
      </c>
      <c r="AM43" s="178">
        <v>0.66</v>
      </c>
      <c r="AN43" s="179">
        <v>0.85</v>
      </c>
      <c r="AQ43" s="95"/>
      <c r="AR43" s="36"/>
      <c r="AT43" s="95">
        <f>AP41</f>
        <v>7.3648807811873223</v>
      </c>
      <c r="AU43" s="36" t="s">
        <v>120</v>
      </c>
      <c r="AW43" s="36">
        <v>40</v>
      </c>
      <c r="AX43" s="36" t="s">
        <v>120</v>
      </c>
      <c r="BD43" s="58"/>
      <c r="BE43" s="59"/>
      <c r="BF43" s="61" t="s">
        <v>148</v>
      </c>
      <c r="BG43" s="201">
        <f t="shared" ref="BG43:BG44" si="75">E43</f>
        <v>0.85</v>
      </c>
      <c r="BH43" s="201">
        <f t="shared" ref="BH43:BH44" si="76">F43</f>
        <v>0.95</v>
      </c>
      <c r="BI43" s="191"/>
      <c r="BJ43" s="191"/>
      <c r="BK43" s="207">
        <f t="shared" ref="BK43" si="77">I43</f>
        <v>1.1000000000000001</v>
      </c>
      <c r="BL43" s="207">
        <f t="shared" ref="BL43:BL44" si="78">J43</f>
        <v>1.1000000000000001</v>
      </c>
      <c r="BM43" s="207">
        <f t="shared" ref="BM43:BM44" si="79">K43</f>
        <v>1.1000000000000001</v>
      </c>
      <c r="BN43" s="207">
        <f t="shared" ref="BN43:BN44" si="80">L43</f>
        <v>1.05</v>
      </c>
      <c r="BO43" s="207">
        <f t="shared" ref="BO43:BO44" si="81">M43</f>
        <v>1.05</v>
      </c>
      <c r="BP43" s="207">
        <f t="shared" ref="BP43:BP44" si="82">N43</f>
        <v>1.05</v>
      </c>
      <c r="BQ43" s="207">
        <f t="shared" ref="BQ43:BQ44" si="83">O43</f>
        <v>0.95</v>
      </c>
      <c r="BR43" s="207">
        <f t="shared" ref="BR43:BR44" si="84">P43</f>
        <v>0.95</v>
      </c>
      <c r="BS43" s="207">
        <f t="shared" ref="BS43:BS44" si="85">Q43</f>
        <v>0.95</v>
      </c>
      <c r="BT43" s="207">
        <f t="shared" ref="BT43:BT44" si="86">R43</f>
        <v>0</v>
      </c>
      <c r="BU43" s="207">
        <f t="shared" ref="BU43:BU44" si="87">S43</f>
        <v>0</v>
      </c>
      <c r="BV43" s="207">
        <f t="shared" ref="BV43:BV44" si="88">T43</f>
        <v>0</v>
      </c>
      <c r="BW43" s="191"/>
      <c r="BX43" s="191"/>
      <c r="BY43" s="206">
        <f t="shared" ref="BY43" si="89">W43</f>
        <v>1.1000000000000001</v>
      </c>
      <c r="BZ43" s="206">
        <f t="shared" ref="BZ43:BZ44" si="90">X43</f>
        <v>1.1000000000000001</v>
      </c>
      <c r="CA43" s="206">
        <f t="shared" ref="CA43:CA44" si="91">Y43</f>
        <v>1.1000000000000001</v>
      </c>
      <c r="CB43" s="206">
        <f t="shared" ref="CB43:CB44" si="92">Z43</f>
        <v>1.05</v>
      </c>
      <c r="CC43" s="206">
        <f t="shared" ref="CC43:CC44" si="93">AA43</f>
        <v>1.05</v>
      </c>
      <c r="CD43" s="206">
        <f t="shared" ref="CD43:CD44" si="94">AB43</f>
        <v>1.05</v>
      </c>
      <c r="CE43" s="206">
        <f t="shared" ref="CE43:CE44" si="95">AC43</f>
        <v>0.95</v>
      </c>
      <c r="CF43" s="206">
        <f t="shared" ref="CF43:CF44" si="96">AD43</f>
        <v>0.95</v>
      </c>
      <c r="CG43" s="206">
        <f t="shared" ref="CG43:CG44" si="97">AE43</f>
        <v>0.95</v>
      </c>
      <c r="CH43" s="191"/>
      <c r="CI43" s="191"/>
      <c r="CJ43" s="201">
        <f t="shared" ref="CJ43" si="98">AH43</f>
        <v>0.5</v>
      </c>
      <c r="CK43" s="201">
        <f t="shared" ref="CK43:CK44" si="99">AI43</f>
        <v>0.5</v>
      </c>
      <c r="CL43" s="201">
        <f t="shared" ref="CL43:CL44" si="100">AJ43</f>
        <v>0.51</v>
      </c>
      <c r="CM43" s="201">
        <f t="shared" ref="CM43:CM44" si="101">AK43</f>
        <v>0.51</v>
      </c>
      <c r="CN43" s="201">
        <f t="shared" ref="CN43:CN44" si="102">AL43</f>
        <v>0.66</v>
      </c>
      <c r="CO43" s="201">
        <f t="shared" ref="CO43:CO44" si="103">AM43</f>
        <v>0.66</v>
      </c>
      <c r="CP43" s="201">
        <f t="shared" ref="CP43:CP44" si="104">AN43</f>
        <v>0.85</v>
      </c>
    </row>
    <row r="44" spans="2:94" ht="15.5">
      <c r="B44" s="58"/>
      <c r="C44" s="59"/>
      <c r="D44" s="61" t="s">
        <v>149</v>
      </c>
      <c r="E44" s="179">
        <v>0.85</v>
      </c>
      <c r="F44" s="179">
        <v>0.85</v>
      </c>
      <c r="G44" s="142">
        <v>0.95</v>
      </c>
      <c r="H44" s="113"/>
      <c r="I44" s="113"/>
      <c r="J44" s="144">
        <v>1.1000000000000001</v>
      </c>
      <c r="K44" s="144">
        <v>1.1000000000000001</v>
      </c>
      <c r="L44" s="144">
        <v>1.1000000000000001</v>
      </c>
      <c r="M44" s="144">
        <v>1.05</v>
      </c>
      <c r="N44" s="144">
        <v>1.05</v>
      </c>
      <c r="O44" s="143">
        <v>0.95</v>
      </c>
      <c r="P44" s="143">
        <v>0.95</v>
      </c>
      <c r="Q44" s="143">
        <v>0.95</v>
      </c>
      <c r="R44" s="143">
        <v>0.95</v>
      </c>
      <c r="S44" s="143">
        <v>0</v>
      </c>
      <c r="T44" s="143">
        <v>0</v>
      </c>
      <c r="U44" s="143">
        <v>0</v>
      </c>
      <c r="V44" s="108"/>
      <c r="W44" s="68"/>
      <c r="X44" s="141">
        <v>1.1000000000000001</v>
      </c>
      <c r="Y44" s="141">
        <v>1.1000000000000001</v>
      </c>
      <c r="Z44" s="141">
        <v>1.1000000000000001</v>
      </c>
      <c r="AA44" s="177">
        <v>1.05</v>
      </c>
      <c r="AB44" s="177">
        <v>1.05</v>
      </c>
      <c r="AC44" s="177">
        <v>1.05</v>
      </c>
      <c r="AD44" s="177">
        <v>0.95</v>
      </c>
      <c r="AE44" s="177">
        <v>0.95</v>
      </c>
      <c r="AF44" s="177">
        <v>0.95</v>
      </c>
      <c r="AG44" s="113"/>
      <c r="AH44" s="113"/>
      <c r="AI44" s="178">
        <v>0.5</v>
      </c>
      <c r="AJ44" s="178">
        <v>0.5</v>
      </c>
      <c r="AK44" s="178">
        <v>0.51</v>
      </c>
      <c r="AL44" s="178">
        <v>0.51</v>
      </c>
      <c r="AM44" s="178">
        <v>0.66</v>
      </c>
      <c r="AN44" s="178">
        <v>0.66</v>
      </c>
      <c r="AQ44" s="36"/>
      <c r="AR44" s="36"/>
      <c r="AT44" s="36">
        <v>7.5</v>
      </c>
      <c r="AU44" s="36">
        <v>14.2</v>
      </c>
      <c r="AW44" s="36">
        <v>45</v>
      </c>
      <c r="AX44" s="36">
        <f>AU45</f>
        <v>14.118928468712394</v>
      </c>
      <c r="BD44" s="58"/>
      <c r="BE44" s="59"/>
      <c r="BF44" s="61" t="s">
        <v>149</v>
      </c>
      <c r="BG44" s="201">
        <f t="shared" si="75"/>
        <v>0.85</v>
      </c>
      <c r="BH44" s="201">
        <f t="shared" si="76"/>
        <v>0.85</v>
      </c>
      <c r="BI44" s="201">
        <f t="shared" ref="BI44" si="105">G44</f>
        <v>0.95</v>
      </c>
      <c r="BJ44" s="191"/>
      <c r="BK44" s="191"/>
      <c r="BL44" s="207">
        <f t="shared" si="78"/>
        <v>1.1000000000000001</v>
      </c>
      <c r="BM44" s="207">
        <f t="shared" si="79"/>
        <v>1.1000000000000001</v>
      </c>
      <c r="BN44" s="207">
        <f t="shared" si="80"/>
        <v>1.1000000000000001</v>
      </c>
      <c r="BO44" s="207">
        <f t="shared" si="81"/>
        <v>1.05</v>
      </c>
      <c r="BP44" s="207">
        <f t="shared" si="82"/>
        <v>1.05</v>
      </c>
      <c r="BQ44" s="207">
        <f t="shared" si="83"/>
        <v>0.95</v>
      </c>
      <c r="BR44" s="207">
        <f t="shared" si="84"/>
        <v>0.95</v>
      </c>
      <c r="BS44" s="207">
        <f t="shared" si="85"/>
        <v>0.95</v>
      </c>
      <c r="BT44" s="207">
        <f t="shared" si="86"/>
        <v>0.95</v>
      </c>
      <c r="BU44" s="207">
        <f t="shared" si="87"/>
        <v>0</v>
      </c>
      <c r="BV44" s="207">
        <f t="shared" si="88"/>
        <v>0</v>
      </c>
      <c r="BW44" s="207">
        <f t="shared" ref="BW44" si="106">U44</f>
        <v>0</v>
      </c>
      <c r="BX44" s="191"/>
      <c r="BY44" s="191"/>
      <c r="BZ44" s="206">
        <f t="shared" si="90"/>
        <v>1.1000000000000001</v>
      </c>
      <c r="CA44" s="206">
        <f t="shared" si="91"/>
        <v>1.1000000000000001</v>
      </c>
      <c r="CB44" s="206">
        <f t="shared" si="92"/>
        <v>1.1000000000000001</v>
      </c>
      <c r="CC44" s="206">
        <f t="shared" si="93"/>
        <v>1.05</v>
      </c>
      <c r="CD44" s="206">
        <f t="shared" si="94"/>
        <v>1.05</v>
      </c>
      <c r="CE44" s="206">
        <f t="shared" si="95"/>
        <v>1.05</v>
      </c>
      <c r="CF44" s="206">
        <f t="shared" si="96"/>
        <v>0.95</v>
      </c>
      <c r="CG44" s="206">
        <f t="shared" si="97"/>
        <v>0.95</v>
      </c>
      <c r="CH44" s="206">
        <f t="shared" ref="CH44" si="107">AF44</f>
        <v>0.95</v>
      </c>
      <c r="CI44" s="191"/>
      <c r="CJ44" s="191"/>
      <c r="CK44" s="201">
        <f t="shared" si="99"/>
        <v>0.5</v>
      </c>
      <c r="CL44" s="201">
        <f t="shared" si="100"/>
        <v>0.5</v>
      </c>
      <c r="CM44" s="201">
        <f t="shared" si="101"/>
        <v>0.51</v>
      </c>
      <c r="CN44" s="201">
        <f t="shared" si="102"/>
        <v>0.51</v>
      </c>
      <c r="CO44" s="201">
        <f t="shared" si="103"/>
        <v>0.66</v>
      </c>
      <c r="CP44" s="201">
        <f t="shared" si="104"/>
        <v>0.66</v>
      </c>
    </row>
    <row r="45" spans="2:94" ht="15.5">
      <c r="B45" s="58">
        <v>3</v>
      </c>
      <c r="C45" s="59" t="s">
        <v>150</v>
      </c>
      <c r="D45" s="61"/>
      <c r="E45" s="126">
        <f>AVERAGE(E42:E44)</f>
        <v>0.8833333333333333</v>
      </c>
      <c r="F45" s="126">
        <f t="shared" ref="F45:AN45" si="108">AVERAGE(F42:F44)</f>
        <v>0.89999999999999991</v>
      </c>
      <c r="G45" s="126">
        <f t="shared" si="108"/>
        <v>0.95</v>
      </c>
      <c r="H45" s="126">
        <f t="shared" si="108"/>
        <v>1.1000000000000001</v>
      </c>
      <c r="I45" s="126">
        <f t="shared" si="108"/>
        <v>1.1000000000000001</v>
      </c>
      <c r="J45" s="126">
        <f t="shared" si="108"/>
        <v>1.1000000000000001</v>
      </c>
      <c r="K45" s="126">
        <f t="shared" si="108"/>
        <v>1.0833333333333335</v>
      </c>
      <c r="L45" s="126">
        <f t="shared" si="108"/>
        <v>1.0666666666666667</v>
      </c>
      <c r="M45" s="126">
        <f t="shared" si="108"/>
        <v>1.05</v>
      </c>
      <c r="N45" s="126">
        <f t="shared" si="108"/>
        <v>1.0166666666666666</v>
      </c>
      <c r="O45" s="126">
        <f t="shared" si="108"/>
        <v>0.94999999999999984</v>
      </c>
      <c r="P45" s="126">
        <f t="shared" si="108"/>
        <v>0.94999999999999984</v>
      </c>
      <c r="Q45" s="126">
        <f t="shared" si="108"/>
        <v>0.6333333333333333</v>
      </c>
      <c r="R45" s="126">
        <f t="shared" si="108"/>
        <v>0.31666666666666665</v>
      </c>
      <c r="S45" s="126">
        <f t="shared" si="108"/>
        <v>0</v>
      </c>
      <c r="T45" s="126">
        <f t="shared" si="108"/>
        <v>0</v>
      </c>
      <c r="U45" s="126">
        <f t="shared" si="108"/>
        <v>0</v>
      </c>
      <c r="V45" s="126">
        <f t="shared" si="108"/>
        <v>1.1000000000000001</v>
      </c>
      <c r="W45" s="126">
        <f t="shared" si="108"/>
        <v>1.1000000000000001</v>
      </c>
      <c r="X45" s="126">
        <f t="shared" si="108"/>
        <v>1.1000000000000001</v>
      </c>
      <c r="Y45" s="126">
        <f t="shared" si="108"/>
        <v>1.0833333333333335</v>
      </c>
      <c r="Z45" s="126">
        <f t="shared" si="108"/>
        <v>1.0666666666666667</v>
      </c>
      <c r="AA45" s="126">
        <f t="shared" si="108"/>
        <v>1.05</v>
      </c>
      <c r="AB45" s="126">
        <f t="shared" si="108"/>
        <v>1.0166666666666666</v>
      </c>
      <c r="AC45" s="126">
        <f t="shared" si="108"/>
        <v>0.98333333333333339</v>
      </c>
      <c r="AD45" s="126">
        <f t="shared" si="108"/>
        <v>0.94999999999999984</v>
      </c>
      <c r="AE45" s="126">
        <f t="shared" si="108"/>
        <v>0.95</v>
      </c>
      <c r="AF45" s="126">
        <f t="shared" si="108"/>
        <v>0.95</v>
      </c>
      <c r="AG45" s="126">
        <f t="shared" si="108"/>
        <v>0.5</v>
      </c>
      <c r="AH45" s="126">
        <f t="shared" si="108"/>
        <v>0.5</v>
      </c>
      <c r="AI45" s="126">
        <f t="shared" si="108"/>
        <v>0.5033333333333333</v>
      </c>
      <c r="AJ45" s="126">
        <f t="shared" si="108"/>
        <v>0.50666666666666671</v>
      </c>
      <c r="AK45" s="126">
        <f t="shared" si="108"/>
        <v>0.55999999999999994</v>
      </c>
      <c r="AL45" s="126">
        <f t="shared" si="108"/>
        <v>0.61</v>
      </c>
      <c r="AM45" s="126">
        <f t="shared" si="108"/>
        <v>0.72333333333333327</v>
      </c>
      <c r="AN45" s="126">
        <f t="shared" si="108"/>
        <v>0.78666666666666663</v>
      </c>
      <c r="AQ45" s="37"/>
      <c r="AR45" s="37"/>
      <c r="AT45" s="37" t="s">
        <v>121</v>
      </c>
      <c r="AU45" s="93">
        <f>AU42+((AT43-AT42)/(AT44-AT42))*(AU44-AU42)</f>
        <v>14.118928468712394</v>
      </c>
      <c r="AW45" s="37" t="s">
        <v>121</v>
      </c>
      <c r="AX45" s="37">
        <f>AX42+((AW43-AW42)/(AW44-AW42))*(AX44-AX42)</f>
        <v>9.4126189791415946</v>
      </c>
      <c r="BD45" s="58">
        <v>3</v>
      </c>
      <c r="BE45" s="59" t="s">
        <v>150</v>
      </c>
      <c r="BF45" s="61"/>
      <c r="BG45" s="70">
        <f>AVERAGE(BG42:BG44)</f>
        <v>0.8833333333333333</v>
      </c>
      <c r="BH45" s="70">
        <f t="shared" ref="BH45:CP45" si="109">AVERAGE(BH42:BH44)</f>
        <v>0.89999999999999991</v>
      </c>
      <c r="BI45" s="70">
        <f t="shared" si="109"/>
        <v>0.95</v>
      </c>
      <c r="BJ45" s="70">
        <f t="shared" si="109"/>
        <v>1.1000000000000001</v>
      </c>
      <c r="BK45" s="70">
        <f t="shared" si="109"/>
        <v>1.1000000000000001</v>
      </c>
      <c r="BL45" s="70">
        <f t="shared" si="109"/>
        <v>1.1000000000000001</v>
      </c>
      <c r="BM45" s="70">
        <f t="shared" si="109"/>
        <v>1.0833333333333335</v>
      </c>
      <c r="BN45" s="70">
        <f t="shared" si="109"/>
        <v>1.0666666666666667</v>
      </c>
      <c r="BO45" s="70">
        <f t="shared" si="109"/>
        <v>1.05</v>
      </c>
      <c r="BP45" s="70">
        <f t="shared" si="109"/>
        <v>1.0166666666666666</v>
      </c>
      <c r="BQ45" s="70">
        <f t="shared" si="109"/>
        <v>0.94999999999999984</v>
      </c>
      <c r="BR45" s="70">
        <f t="shared" si="109"/>
        <v>0.94999999999999984</v>
      </c>
      <c r="BS45" s="70">
        <f t="shared" si="109"/>
        <v>0.6333333333333333</v>
      </c>
      <c r="BT45" s="70">
        <f t="shared" si="109"/>
        <v>0.31666666666666665</v>
      </c>
      <c r="BU45" s="70">
        <f t="shared" si="109"/>
        <v>0</v>
      </c>
      <c r="BV45" s="70">
        <f t="shared" si="109"/>
        <v>0</v>
      </c>
      <c r="BW45" s="70">
        <f t="shared" si="109"/>
        <v>0</v>
      </c>
      <c r="BX45" s="70">
        <f t="shared" si="109"/>
        <v>1.1000000000000001</v>
      </c>
      <c r="BY45" s="70">
        <f t="shared" si="109"/>
        <v>1.1000000000000001</v>
      </c>
      <c r="BZ45" s="70">
        <f t="shared" si="109"/>
        <v>1.1000000000000001</v>
      </c>
      <c r="CA45" s="70">
        <f t="shared" si="109"/>
        <v>1.0833333333333335</v>
      </c>
      <c r="CB45" s="70">
        <f t="shared" si="109"/>
        <v>1.0666666666666667</v>
      </c>
      <c r="CC45" s="70">
        <f t="shared" si="109"/>
        <v>1.05</v>
      </c>
      <c r="CD45" s="70">
        <f t="shared" si="109"/>
        <v>1.0166666666666666</v>
      </c>
      <c r="CE45" s="70">
        <f t="shared" si="109"/>
        <v>0.98333333333333339</v>
      </c>
      <c r="CF45" s="70">
        <f t="shared" si="109"/>
        <v>0.94999999999999984</v>
      </c>
      <c r="CG45" s="70">
        <f t="shared" si="109"/>
        <v>0.95</v>
      </c>
      <c r="CH45" s="70">
        <f t="shared" si="109"/>
        <v>0.95</v>
      </c>
      <c r="CI45" s="70">
        <f t="shared" si="109"/>
        <v>0.5</v>
      </c>
      <c r="CJ45" s="70">
        <f t="shared" si="109"/>
        <v>0.5</v>
      </c>
      <c r="CK45" s="70">
        <f t="shared" si="109"/>
        <v>0.5033333333333333</v>
      </c>
      <c r="CL45" s="70">
        <f t="shared" si="109"/>
        <v>0.50666666666666671</v>
      </c>
      <c r="CM45" s="70">
        <f t="shared" si="109"/>
        <v>0.55999999999999994</v>
      </c>
      <c r="CN45" s="70">
        <f t="shared" si="109"/>
        <v>0.61</v>
      </c>
      <c r="CO45" s="70">
        <f t="shared" si="109"/>
        <v>0.72333333333333327</v>
      </c>
      <c r="CP45" s="70">
        <f t="shared" si="109"/>
        <v>0.78666666666666663</v>
      </c>
    </row>
    <row r="46" spans="2:94">
      <c r="B46" s="58">
        <v>4</v>
      </c>
      <c r="C46" s="59" t="s">
        <v>151</v>
      </c>
      <c r="D46" s="61" t="s">
        <v>152</v>
      </c>
      <c r="E46" s="126">
        <f>E12</f>
        <v>7.4800912042914645</v>
      </c>
      <c r="F46" s="126">
        <f t="shared" ref="F46:AN46" si="110">F12</f>
        <v>7.4800912042914645</v>
      </c>
      <c r="G46" s="126">
        <f t="shared" si="110"/>
        <v>7.4800912042914645</v>
      </c>
      <c r="H46" s="126">
        <f t="shared" si="110"/>
        <v>6.3498488717043875</v>
      </c>
      <c r="I46" s="126">
        <f t="shared" si="110"/>
        <v>6.3498488717043875</v>
      </c>
      <c r="J46" s="126">
        <f t="shared" si="110"/>
        <v>6.3498488717043875</v>
      </c>
      <c r="K46" s="126">
        <f t="shared" si="110"/>
        <v>6.3626699839637997</v>
      </c>
      <c r="L46" s="126">
        <f t="shared" si="110"/>
        <v>6.3626699839637997</v>
      </c>
      <c r="M46" s="126">
        <f t="shared" si="110"/>
        <v>6.3626699839637997</v>
      </c>
      <c r="N46" s="126">
        <f t="shared" si="110"/>
        <v>5.3828096120264561</v>
      </c>
      <c r="O46" s="126">
        <f t="shared" si="110"/>
        <v>5.3828096120264561</v>
      </c>
      <c r="P46" s="126">
        <f t="shared" si="110"/>
        <v>5.3828096120264561</v>
      </c>
      <c r="Q46" s="126">
        <f t="shared" si="110"/>
        <v>3.9680734374430195</v>
      </c>
      <c r="R46" s="126">
        <f t="shared" si="110"/>
        <v>3.9680734374430195</v>
      </c>
      <c r="S46" s="126">
        <f t="shared" si="110"/>
        <v>3.9680734374430195</v>
      </c>
      <c r="T46" s="126">
        <f t="shared" si="110"/>
        <v>5.2216961423412096</v>
      </c>
      <c r="U46" s="126">
        <f t="shared" si="110"/>
        <v>5.2216961423412096</v>
      </c>
      <c r="V46" s="126">
        <f t="shared" si="110"/>
        <v>5.2216961423412096</v>
      </c>
      <c r="W46" s="126">
        <f t="shared" si="110"/>
        <v>5.1246413187592248</v>
      </c>
      <c r="X46" s="126">
        <f t="shared" si="110"/>
        <v>5.1246413187592248</v>
      </c>
      <c r="Y46" s="126">
        <f t="shared" si="110"/>
        <v>5.1246413187592248</v>
      </c>
      <c r="Z46" s="126">
        <f t="shared" si="110"/>
        <v>4.527828156169293</v>
      </c>
      <c r="AA46" s="126">
        <f t="shared" si="110"/>
        <v>4.527828156169293</v>
      </c>
      <c r="AB46" s="126">
        <f t="shared" si="110"/>
        <v>4.527828156169293</v>
      </c>
      <c r="AC46" s="126">
        <f t="shared" si="110"/>
        <v>5.3960352586245746</v>
      </c>
      <c r="AD46" s="126">
        <f t="shared" si="110"/>
        <v>5.3960352586245746</v>
      </c>
      <c r="AE46" s="126">
        <f t="shared" si="110"/>
        <v>5.3960352586245746</v>
      </c>
      <c r="AF46" s="126">
        <f t="shared" si="110"/>
        <v>6.1108816038443656</v>
      </c>
      <c r="AG46" s="126">
        <f t="shared" si="110"/>
        <v>6.1108816038443656</v>
      </c>
      <c r="AH46" s="126">
        <f t="shared" si="110"/>
        <v>6.1108816038443656</v>
      </c>
      <c r="AI46" s="126">
        <f t="shared" si="110"/>
        <v>5.6258672481163083</v>
      </c>
      <c r="AJ46" s="126">
        <f t="shared" si="110"/>
        <v>5.6258672481163083</v>
      </c>
      <c r="AK46" s="126">
        <f t="shared" si="110"/>
        <v>5.6258672481163083</v>
      </c>
      <c r="AL46" s="126">
        <f t="shared" si="110"/>
        <v>7.6693862020222934</v>
      </c>
      <c r="AM46" s="126">
        <f t="shared" si="110"/>
        <v>7.6693862020222934</v>
      </c>
      <c r="AN46" s="126">
        <f t="shared" si="110"/>
        <v>7.6693862020222934</v>
      </c>
      <c r="BD46" s="58">
        <v>4</v>
      </c>
      <c r="BE46" s="59" t="s">
        <v>151</v>
      </c>
      <c r="BF46" s="61" t="s">
        <v>152</v>
      </c>
      <c r="BG46" s="70">
        <f>BG12</f>
        <v>35.893259999999998</v>
      </c>
      <c r="BH46" s="70">
        <f t="shared" ref="BH46:CP46" si="111">BH12</f>
        <v>35.893259999999998</v>
      </c>
      <c r="BI46" s="70">
        <f t="shared" si="111"/>
        <v>35.893259999999998</v>
      </c>
      <c r="BJ46" s="70">
        <f t="shared" si="111"/>
        <v>39.012500000000003</v>
      </c>
      <c r="BK46" s="70">
        <f t="shared" si="111"/>
        <v>39.012500000000003</v>
      </c>
      <c r="BL46" s="70">
        <f t="shared" si="111"/>
        <v>39.012500000000003</v>
      </c>
      <c r="BM46" s="70">
        <f t="shared" si="111"/>
        <v>40.317749999999997</v>
      </c>
      <c r="BN46" s="70">
        <f t="shared" si="111"/>
        <v>40.317749999999997</v>
      </c>
      <c r="BO46" s="70">
        <f t="shared" si="111"/>
        <v>40.317749999999997</v>
      </c>
      <c r="BP46" s="70">
        <f t="shared" si="111"/>
        <v>41.76724999999999</v>
      </c>
      <c r="BQ46" s="70">
        <f t="shared" si="111"/>
        <v>41.76724999999999</v>
      </c>
      <c r="BR46" s="70">
        <f t="shared" si="111"/>
        <v>41.76724999999999</v>
      </c>
      <c r="BS46" s="70">
        <f t="shared" si="111"/>
        <v>43.823149999999991</v>
      </c>
      <c r="BT46" s="70">
        <f t="shared" si="111"/>
        <v>43.823149999999991</v>
      </c>
      <c r="BU46" s="70">
        <f t="shared" si="111"/>
        <v>43.823149999999991</v>
      </c>
      <c r="BV46" s="70">
        <f t="shared" si="111"/>
        <v>42.576799999999999</v>
      </c>
      <c r="BW46" s="70">
        <f t="shared" si="111"/>
        <v>42.576799999999999</v>
      </c>
      <c r="BX46" s="70">
        <f t="shared" si="111"/>
        <v>42.576799999999999</v>
      </c>
      <c r="BY46" s="70">
        <f t="shared" si="111"/>
        <v>44.934014999999988</v>
      </c>
      <c r="BZ46" s="70">
        <f t="shared" si="111"/>
        <v>44.934014999999988</v>
      </c>
      <c r="CA46" s="70">
        <f t="shared" si="111"/>
        <v>44.934014999999988</v>
      </c>
      <c r="CB46" s="70">
        <f t="shared" si="111"/>
        <v>44.209687500000001</v>
      </c>
      <c r="CC46" s="70">
        <f t="shared" si="111"/>
        <v>44.209687500000001</v>
      </c>
      <c r="CD46" s="70">
        <f t="shared" si="111"/>
        <v>44.209687500000001</v>
      </c>
      <c r="CE46" s="70">
        <f t="shared" si="111"/>
        <v>46.513600000000004</v>
      </c>
      <c r="CF46" s="70">
        <f t="shared" si="111"/>
        <v>46.513600000000004</v>
      </c>
      <c r="CG46" s="70">
        <f t="shared" si="111"/>
        <v>46.513600000000004</v>
      </c>
      <c r="CH46" s="70">
        <f t="shared" si="111"/>
        <v>40.746680000000012</v>
      </c>
      <c r="CI46" s="70">
        <f t="shared" si="111"/>
        <v>40.746680000000012</v>
      </c>
      <c r="CJ46" s="70">
        <f t="shared" si="111"/>
        <v>40.746680000000012</v>
      </c>
      <c r="CK46" s="70">
        <f t="shared" si="111"/>
        <v>37.360440000000004</v>
      </c>
      <c r="CL46" s="70">
        <f t="shared" si="111"/>
        <v>37.360440000000004</v>
      </c>
      <c r="CM46" s="70">
        <f t="shared" si="111"/>
        <v>37.360440000000004</v>
      </c>
      <c r="CN46" s="70">
        <f t="shared" si="111"/>
        <v>35.508480000000006</v>
      </c>
      <c r="CO46" s="70">
        <f t="shared" si="111"/>
        <v>35.508480000000006</v>
      </c>
      <c r="CP46" s="70">
        <f t="shared" si="111"/>
        <v>35.508480000000006</v>
      </c>
    </row>
    <row r="47" spans="2:94" ht="15.5">
      <c r="B47" s="58">
        <v>5</v>
      </c>
      <c r="C47" s="59" t="s">
        <v>153</v>
      </c>
      <c r="D47" s="61" t="s">
        <v>152</v>
      </c>
      <c r="E47" s="126">
        <f>E45*E46</f>
        <v>6.6074138971241263</v>
      </c>
      <c r="F47" s="126">
        <f t="shared" ref="F47:AN47" si="112">F45*F46</f>
        <v>6.7320820838623172</v>
      </c>
      <c r="G47" s="126">
        <f t="shared" si="112"/>
        <v>7.1060866440768908</v>
      </c>
      <c r="H47" s="126">
        <f t="shared" si="112"/>
        <v>6.984833758874827</v>
      </c>
      <c r="I47" s="126">
        <f t="shared" si="112"/>
        <v>6.984833758874827</v>
      </c>
      <c r="J47" s="126">
        <f t="shared" si="112"/>
        <v>6.984833758874827</v>
      </c>
      <c r="K47" s="126">
        <f t="shared" si="112"/>
        <v>6.8928924826274507</v>
      </c>
      <c r="L47" s="126">
        <f t="shared" si="112"/>
        <v>6.7868479828947192</v>
      </c>
      <c r="M47" s="126">
        <f t="shared" si="112"/>
        <v>6.6808034831619896</v>
      </c>
      <c r="N47" s="126">
        <f t="shared" si="112"/>
        <v>5.4725231055602297</v>
      </c>
      <c r="O47" s="126">
        <f t="shared" si="112"/>
        <v>5.1136691314251328</v>
      </c>
      <c r="P47" s="126">
        <f t="shared" si="112"/>
        <v>5.1136691314251328</v>
      </c>
      <c r="Q47" s="126">
        <f t="shared" si="112"/>
        <v>2.5131131770472455</v>
      </c>
      <c r="R47" s="126">
        <f t="shared" si="112"/>
        <v>1.2565565885236227</v>
      </c>
      <c r="S47" s="126">
        <f t="shared" si="112"/>
        <v>0</v>
      </c>
      <c r="T47" s="126">
        <f t="shared" si="112"/>
        <v>0</v>
      </c>
      <c r="U47" s="126">
        <f t="shared" si="112"/>
        <v>0</v>
      </c>
      <c r="V47" s="126">
        <f t="shared" si="112"/>
        <v>5.7438657565753308</v>
      </c>
      <c r="W47" s="126">
        <f t="shared" si="112"/>
        <v>5.6371054506351479</v>
      </c>
      <c r="X47" s="126">
        <f t="shared" si="112"/>
        <v>5.6371054506351479</v>
      </c>
      <c r="Y47" s="126">
        <f t="shared" si="112"/>
        <v>5.551694761989161</v>
      </c>
      <c r="Z47" s="126">
        <f t="shared" si="112"/>
        <v>4.8296833665805794</v>
      </c>
      <c r="AA47" s="126">
        <f t="shared" si="112"/>
        <v>4.7542195639777578</v>
      </c>
      <c r="AB47" s="126">
        <f t="shared" si="112"/>
        <v>4.6032919587721146</v>
      </c>
      <c r="AC47" s="126">
        <f t="shared" si="112"/>
        <v>5.3061013376474984</v>
      </c>
      <c r="AD47" s="126">
        <f t="shared" si="112"/>
        <v>5.1262334956933451</v>
      </c>
      <c r="AE47" s="126">
        <f t="shared" si="112"/>
        <v>5.126233495693346</v>
      </c>
      <c r="AF47" s="126">
        <f t="shared" si="112"/>
        <v>5.8053375236521472</v>
      </c>
      <c r="AG47" s="126">
        <f t="shared" si="112"/>
        <v>3.0554408019221828</v>
      </c>
      <c r="AH47" s="126">
        <f t="shared" si="112"/>
        <v>3.0554408019221828</v>
      </c>
      <c r="AI47" s="126">
        <f t="shared" si="112"/>
        <v>2.8316865148852082</v>
      </c>
      <c r="AJ47" s="126">
        <f t="shared" si="112"/>
        <v>2.8504394057122631</v>
      </c>
      <c r="AK47" s="126">
        <f t="shared" si="112"/>
        <v>3.1504856589451324</v>
      </c>
      <c r="AL47" s="126">
        <f t="shared" si="112"/>
        <v>4.6783255832335993</v>
      </c>
      <c r="AM47" s="126">
        <f t="shared" si="112"/>
        <v>5.547522686129458</v>
      </c>
      <c r="AN47" s="126">
        <f t="shared" si="112"/>
        <v>6.0332504789242041</v>
      </c>
      <c r="AQ47" s="36">
        <v>9.5</v>
      </c>
      <c r="AR47" s="36">
        <v>15.5</v>
      </c>
      <c r="AT47" s="36">
        <v>8.5</v>
      </c>
      <c r="AU47" s="36">
        <v>14.8</v>
      </c>
      <c r="AW47" s="36">
        <v>30</v>
      </c>
      <c r="AX47" s="36">
        <f>AR50</f>
        <v>15.790900255324898</v>
      </c>
      <c r="BD47" s="58">
        <v>5</v>
      </c>
      <c r="BE47" s="59" t="s">
        <v>153</v>
      </c>
      <c r="BF47" s="61" t="s">
        <v>152</v>
      </c>
      <c r="BG47" s="70">
        <f>BG45*BG46</f>
        <v>31.705712999999996</v>
      </c>
      <c r="BH47" s="70">
        <f t="shared" ref="BH47:CP47" si="113">BH45*BH46</f>
        <v>32.303933999999998</v>
      </c>
      <c r="BI47" s="70">
        <f t="shared" si="113"/>
        <v>34.098596999999998</v>
      </c>
      <c r="BJ47" s="70">
        <f t="shared" si="113"/>
        <v>42.913750000000007</v>
      </c>
      <c r="BK47" s="70">
        <f t="shared" si="113"/>
        <v>42.913750000000007</v>
      </c>
      <c r="BL47" s="70">
        <f t="shared" si="113"/>
        <v>42.913750000000007</v>
      </c>
      <c r="BM47" s="70">
        <f t="shared" si="113"/>
        <v>43.677562500000001</v>
      </c>
      <c r="BN47" s="70">
        <f t="shared" si="113"/>
        <v>43.005599999999994</v>
      </c>
      <c r="BO47" s="70">
        <f t="shared" si="113"/>
        <v>42.333637500000002</v>
      </c>
      <c r="BP47" s="70">
        <f t="shared" si="113"/>
        <v>42.463370833333322</v>
      </c>
      <c r="BQ47" s="70">
        <f t="shared" si="113"/>
        <v>39.678887499999981</v>
      </c>
      <c r="BR47" s="70">
        <f t="shared" si="113"/>
        <v>39.678887499999981</v>
      </c>
      <c r="BS47" s="70">
        <f t="shared" si="113"/>
        <v>27.75466166666666</v>
      </c>
      <c r="BT47" s="70">
        <f t="shared" si="113"/>
        <v>13.87733083333333</v>
      </c>
      <c r="BU47" s="70">
        <f t="shared" si="113"/>
        <v>0</v>
      </c>
      <c r="BV47" s="70">
        <f t="shared" si="113"/>
        <v>0</v>
      </c>
      <c r="BW47" s="70">
        <f t="shared" si="113"/>
        <v>0</v>
      </c>
      <c r="BX47" s="70">
        <f t="shared" si="113"/>
        <v>46.834479999999999</v>
      </c>
      <c r="BY47" s="70">
        <f t="shared" si="113"/>
        <v>49.427416499999993</v>
      </c>
      <c r="BZ47" s="70">
        <f t="shared" si="113"/>
        <v>49.427416499999993</v>
      </c>
      <c r="CA47" s="70">
        <f t="shared" si="113"/>
        <v>48.678516249999994</v>
      </c>
      <c r="CB47" s="70">
        <f t="shared" si="113"/>
        <v>47.157000000000004</v>
      </c>
      <c r="CC47" s="70">
        <f t="shared" si="113"/>
        <v>46.420171875000001</v>
      </c>
      <c r="CD47" s="70">
        <f t="shared" si="113"/>
        <v>44.946515624999996</v>
      </c>
      <c r="CE47" s="70">
        <f t="shared" si="113"/>
        <v>45.738373333333342</v>
      </c>
      <c r="CF47" s="70">
        <f t="shared" si="113"/>
        <v>44.187919999999998</v>
      </c>
      <c r="CG47" s="70">
        <f t="shared" si="113"/>
        <v>44.187919999999998</v>
      </c>
      <c r="CH47" s="70">
        <f t="shared" si="113"/>
        <v>38.709346000000011</v>
      </c>
      <c r="CI47" s="70">
        <f t="shared" si="113"/>
        <v>20.373340000000006</v>
      </c>
      <c r="CJ47" s="70">
        <f t="shared" si="113"/>
        <v>20.373340000000006</v>
      </c>
      <c r="CK47" s="70">
        <f t="shared" si="113"/>
        <v>18.804754800000001</v>
      </c>
      <c r="CL47" s="70">
        <f t="shared" si="113"/>
        <v>18.929289600000004</v>
      </c>
      <c r="CM47" s="70">
        <f t="shared" si="113"/>
        <v>20.9218464</v>
      </c>
      <c r="CN47" s="70">
        <f t="shared" si="113"/>
        <v>21.660172800000002</v>
      </c>
      <c r="CO47" s="70">
        <f t="shared" si="113"/>
        <v>25.6844672</v>
      </c>
      <c r="CP47" s="70">
        <f t="shared" si="113"/>
        <v>27.933337600000002</v>
      </c>
    </row>
    <row r="48" spans="2:94" ht="15.5">
      <c r="B48" s="58">
        <v>6</v>
      </c>
      <c r="C48" s="59" t="s">
        <v>154</v>
      </c>
      <c r="D48" s="61"/>
      <c r="E48" s="126">
        <v>0.75</v>
      </c>
      <c r="F48" s="126">
        <v>0.5</v>
      </c>
      <c r="G48" s="127">
        <v>0.25</v>
      </c>
      <c r="H48" s="127">
        <v>0.25</v>
      </c>
      <c r="I48" s="127">
        <v>0.5</v>
      </c>
      <c r="J48" s="127">
        <v>0.75</v>
      </c>
      <c r="K48" s="127">
        <v>1</v>
      </c>
      <c r="L48" s="127">
        <v>1</v>
      </c>
      <c r="M48" s="127">
        <v>1</v>
      </c>
      <c r="N48" s="127">
        <v>1</v>
      </c>
      <c r="O48" s="127">
        <v>1</v>
      </c>
      <c r="P48" s="127">
        <v>1</v>
      </c>
      <c r="Q48" s="127">
        <v>1</v>
      </c>
      <c r="R48" s="127">
        <v>1</v>
      </c>
      <c r="S48" s="126">
        <v>0.75</v>
      </c>
      <c r="T48" s="126">
        <v>0.5</v>
      </c>
      <c r="U48" s="127">
        <v>0.25</v>
      </c>
      <c r="V48" s="127">
        <v>0.25</v>
      </c>
      <c r="W48" s="127">
        <v>0.5</v>
      </c>
      <c r="X48" s="127">
        <v>0.75</v>
      </c>
      <c r="Y48" s="127">
        <v>1</v>
      </c>
      <c r="Z48" s="127">
        <v>1</v>
      </c>
      <c r="AA48" s="127">
        <v>1</v>
      </c>
      <c r="AB48" s="127">
        <v>1</v>
      </c>
      <c r="AC48" s="127">
        <v>1</v>
      </c>
      <c r="AD48" s="126">
        <v>0.75</v>
      </c>
      <c r="AE48" s="126">
        <v>0.5</v>
      </c>
      <c r="AF48" s="127">
        <v>0.25</v>
      </c>
      <c r="AG48" s="127">
        <v>0.25</v>
      </c>
      <c r="AH48" s="127">
        <v>0.5</v>
      </c>
      <c r="AI48" s="127">
        <v>0.75</v>
      </c>
      <c r="AJ48" s="127">
        <v>1</v>
      </c>
      <c r="AK48" s="127">
        <v>1</v>
      </c>
      <c r="AL48" s="127">
        <v>1</v>
      </c>
      <c r="AM48" s="127">
        <v>1</v>
      </c>
      <c r="AN48" s="127">
        <v>1</v>
      </c>
      <c r="AQ48" s="95">
        <f>AS39</f>
        <v>9.9848337588748279</v>
      </c>
      <c r="AR48" s="36" t="s">
        <v>120</v>
      </c>
      <c r="AT48" s="95">
        <f>AQ41</f>
        <v>8.7438657565753317</v>
      </c>
      <c r="AU48" s="36" t="s">
        <v>120</v>
      </c>
      <c r="AW48" s="36">
        <v>40</v>
      </c>
      <c r="AX48" s="36" t="s">
        <v>120</v>
      </c>
      <c r="BD48" s="58">
        <v>6</v>
      </c>
      <c r="BE48" s="59" t="s">
        <v>159</v>
      </c>
      <c r="BF48" s="61" t="s">
        <v>152</v>
      </c>
      <c r="BG48" s="70"/>
      <c r="BH48" s="70"/>
      <c r="BI48" s="69"/>
      <c r="BJ48" s="69">
        <f>3*10</f>
        <v>30</v>
      </c>
      <c r="BK48" s="69">
        <f t="shared" ref="BK48:CH48" si="114">3*10</f>
        <v>30</v>
      </c>
      <c r="BL48" s="69">
        <f t="shared" si="114"/>
        <v>30</v>
      </c>
      <c r="BM48" s="69">
        <f t="shared" si="114"/>
        <v>30</v>
      </c>
      <c r="BN48" s="69">
        <f t="shared" si="114"/>
        <v>30</v>
      </c>
      <c r="BO48" s="69">
        <f t="shared" si="114"/>
        <v>30</v>
      </c>
      <c r="BP48" s="69">
        <f t="shared" si="114"/>
        <v>30</v>
      </c>
      <c r="BQ48" s="69">
        <f t="shared" si="114"/>
        <v>30</v>
      </c>
      <c r="BR48" s="69">
        <f t="shared" si="114"/>
        <v>30</v>
      </c>
      <c r="BS48" s="69">
        <f t="shared" si="114"/>
        <v>30</v>
      </c>
      <c r="BT48" s="69">
        <f t="shared" si="114"/>
        <v>30</v>
      </c>
      <c r="BU48" s="69">
        <f t="shared" si="114"/>
        <v>30</v>
      </c>
      <c r="BV48" s="69">
        <f t="shared" si="114"/>
        <v>30</v>
      </c>
      <c r="BW48" s="69">
        <f t="shared" si="114"/>
        <v>30</v>
      </c>
      <c r="BX48" s="69">
        <f t="shared" si="114"/>
        <v>30</v>
      </c>
      <c r="BY48" s="69">
        <f t="shared" si="114"/>
        <v>30</v>
      </c>
      <c r="BZ48" s="69">
        <f t="shared" si="114"/>
        <v>30</v>
      </c>
      <c r="CA48" s="69">
        <f t="shared" si="114"/>
        <v>30</v>
      </c>
      <c r="CB48" s="69">
        <f t="shared" si="114"/>
        <v>30</v>
      </c>
      <c r="CC48" s="69">
        <f t="shared" si="114"/>
        <v>30</v>
      </c>
      <c r="CD48" s="69">
        <f t="shared" si="114"/>
        <v>30</v>
      </c>
      <c r="CE48" s="69">
        <f t="shared" si="114"/>
        <v>30</v>
      </c>
      <c r="CF48" s="69">
        <f t="shared" si="114"/>
        <v>30</v>
      </c>
      <c r="CG48" s="69">
        <f t="shared" si="114"/>
        <v>30</v>
      </c>
      <c r="CH48" s="69">
        <f t="shared" si="114"/>
        <v>30</v>
      </c>
      <c r="CI48" s="69"/>
      <c r="CJ48" s="69"/>
      <c r="CK48" s="69"/>
      <c r="CL48" s="69"/>
      <c r="CM48" s="69"/>
      <c r="CN48" s="69"/>
      <c r="CO48" s="69"/>
      <c r="CP48" s="69"/>
    </row>
    <row r="49" spans="2:94" ht="15.5">
      <c r="B49" s="62">
        <v>7</v>
      </c>
      <c r="C49" s="63" t="s">
        <v>155</v>
      </c>
      <c r="D49" s="64" t="s">
        <v>152</v>
      </c>
      <c r="E49" s="128">
        <f>E47*E48</f>
        <v>4.9555604228430949</v>
      </c>
      <c r="F49" s="128">
        <f t="shared" ref="F49:AN49" si="115">F47*F48</f>
        <v>3.3660410419311586</v>
      </c>
      <c r="G49" s="128">
        <f t="shared" si="115"/>
        <v>1.7765216610192227</v>
      </c>
      <c r="H49" s="128">
        <f t="shared" si="115"/>
        <v>1.7462084397187068</v>
      </c>
      <c r="I49" s="128">
        <f t="shared" si="115"/>
        <v>3.4924168794374135</v>
      </c>
      <c r="J49" s="128">
        <f t="shared" si="115"/>
        <v>5.2386253191561201</v>
      </c>
      <c r="K49" s="128">
        <f t="shared" si="115"/>
        <v>6.8928924826274507</v>
      </c>
      <c r="L49" s="128">
        <f t="shared" si="115"/>
        <v>6.7868479828947192</v>
      </c>
      <c r="M49" s="128">
        <f t="shared" si="115"/>
        <v>6.6808034831619896</v>
      </c>
      <c r="N49" s="128">
        <f t="shared" si="115"/>
        <v>5.4725231055602297</v>
      </c>
      <c r="O49" s="128">
        <f t="shared" si="115"/>
        <v>5.1136691314251328</v>
      </c>
      <c r="P49" s="128">
        <f t="shared" si="115"/>
        <v>5.1136691314251328</v>
      </c>
      <c r="Q49" s="128">
        <f t="shared" si="115"/>
        <v>2.5131131770472455</v>
      </c>
      <c r="R49" s="128">
        <f t="shared" si="115"/>
        <v>1.2565565885236227</v>
      </c>
      <c r="S49" s="128">
        <f t="shared" si="115"/>
        <v>0</v>
      </c>
      <c r="T49" s="128">
        <f t="shared" si="115"/>
        <v>0</v>
      </c>
      <c r="U49" s="128">
        <f t="shared" si="115"/>
        <v>0</v>
      </c>
      <c r="V49" s="128">
        <f t="shared" si="115"/>
        <v>1.4359664391438327</v>
      </c>
      <c r="W49" s="128">
        <f t="shared" si="115"/>
        <v>2.8185527253175739</v>
      </c>
      <c r="X49" s="128">
        <f t="shared" si="115"/>
        <v>4.2278290879763611</v>
      </c>
      <c r="Y49" s="128">
        <f t="shared" si="115"/>
        <v>5.551694761989161</v>
      </c>
      <c r="Z49" s="128">
        <f t="shared" si="115"/>
        <v>4.8296833665805794</v>
      </c>
      <c r="AA49" s="128">
        <f t="shared" si="115"/>
        <v>4.7542195639777578</v>
      </c>
      <c r="AB49" s="128">
        <f t="shared" si="115"/>
        <v>4.6032919587721146</v>
      </c>
      <c r="AC49" s="128">
        <f t="shared" si="115"/>
        <v>5.3061013376474984</v>
      </c>
      <c r="AD49" s="128">
        <f t="shared" si="115"/>
        <v>3.8446751217700088</v>
      </c>
      <c r="AE49" s="128">
        <f t="shared" si="115"/>
        <v>2.563116747846673</v>
      </c>
      <c r="AF49" s="128">
        <f t="shared" si="115"/>
        <v>1.4513343809130368</v>
      </c>
      <c r="AG49" s="128">
        <f t="shared" si="115"/>
        <v>0.7638602004805457</v>
      </c>
      <c r="AH49" s="128">
        <f t="shared" si="115"/>
        <v>1.5277204009610914</v>
      </c>
      <c r="AI49" s="128">
        <f t="shared" si="115"/>
        <v>2.1237648861639062</v>
      </c>
      <c r="AJ49" s="128">
        <f t="shared" si="115"/>
        <v>2.8504394057122631</v>
      </c>
      <c r="AK49" s="128">
        <f t="shared" si="115"/>
        <v>3.1504856589451324</v>
      </c>
      <c r="AL49" s="128">
        <f t="shared" si="115"/>
        <v>4.6783255832335993</v>
      </c>
      <c r="AM49" s="128">
        <f t="shared" si="115"/>
        <v>5.547522686129458</v>
      </c>
      <c r="AN49" s="128">
        <f t="shared" si="115"/>
        <v>6.0332504789242041</v>
      </c>
      <c r="AQ49" s="36">
        <v>10</v>
      </c>
      <c r="AR49" s="36">
        <v>15.8</v>
      </c>
      <c r="AT49" s="36">
        <v>9</v>
      </c>
      <c r="AU49" s="36">
        <v>15.2</v>
      </c>
      <c r="AW49" s="36">
        <v>45</v>
      </c>
      <c r="AX49" s="36">
        <f>AU50</f>
        <v>14.995092605260265</v>
      </c>
      <c r="BD49" s="62">
        <v>7</v>
      </c>
      <c r="BE49" s="63" t="s">
        <v>160</v>
      </c>
      <c r="BF49" s="64"/>
      <c r="BG49" s="71"/>
      <c r="BH49" s="71"/>
      <c r="BI49" s="71"/>
      <c r="BJ49" s="71">
        <f>H54</f>
        <v>0.25</v>
      </c>
      <c r="BK49" s="71">
        <f t="shared" ref="BK49:CH49" si="116">I54</f>
        <v>0.5</v>
      </c>
      <c r="BL49" s="71">
        <f t="shared" si="116"/>
        <v>0.75</v>
      </c>
      <c r="BM49" s="71">
        <f t="shared" si="116"/>
        <v>1</v>
      </c>
      <c r="BN49" s="71">
        <f t="shared" si="116"/>
        <v>1</v>
      </c>
      <c r="BO49" s="71">
        <f t="shared" si="116"/>
        <v>1</v>
      </c>
      <c r="BP49" s="71">
        <f t="shared" si="116"/>
        <v>1</v>
      </c>
      <c r="BQ49" s="71">
        <f t="shared" si="116"/>
        <v>1</v>
      </c>
      <c r="BR49" s="71">
        <f t="shared" si="116"/>
        <v>1</v>
      </c>
      <c r="BS49" s="71">
        <f t="shared" si="116"/>
        <v>1</v>
      </c>
      <c r="BT49" s="71">
        <f t="shared" si="116"/>
        <v>1</v>
      </c>
      <c r="BU49" s="71">
        <f t="shared" si="116"/>
        <v>0.75</v>
      </c>
      <c r="BV49" s="71">
        <f t="shared" si="116"/>
        <v>0.5</v>
      </c>
      <c r="BW49" s="71">
        <f t="shared" si="116"/>
        <v>0.25</v>
      </c>
      <c r="BX49" s="71">
        <f t="shared" si="116"/>
        <v>0.25</v>
      </c>
      <c r="BY49" s="71">
        <f t="shared" si="116"/>
        <v>0.5</v>
      </c>
      <c r="BZ49" s="71">
        <f t="shared" si="116"/>
        <v>0.75</v>
      </c>
      <c r="CA49" s="71">
        <f t="shared" si="116"/>
        <v>1</v>
      </c>
      <c r="CB49" s="71">
        <f t="shared" si="116"/>
        <v>1</v>
      </c>
      <c r="CC49" s="71">
        <f t="shared" si="116"/>
        <v>1</v>
      </c>
      <c r="CD49" s="71">
        <f t="shared" si="116"/>
        <v>1</v>
      </c>
      <c r="CE49" s="71">
        <f t="shared" si="116"/>
        <v>1</v>
      </c>
      <c r="CF49" s="71">
        <f t="shared" si="116"/>
        <v>0.75</v>
      </c>
      <c r="CG49" s="71">
        <f t="shared" si="116"/>
        <v>0.5</v>
      </c>
      <c r="CH49" s="71">
        <f t="shared" si="116"/>
        <v>0.25</v>
      </c>
      <c r="CI49" s="71"/>
      <c r="CJ49" s="71"/>
      <c r="CK49" s="71"/>
      <c r="CL49" s="71"/>
      <c r="CM49" s="71"/>
      <c r="CN49" s="71"/>
      <c r="CO49" s="71"/>
      <c r="CP49" s="71"/>
    </row>
    <row r="50" spans="2:94" ht="15.5">
      <c r="B50" s="65">
        <v>8</v>
      </c>
      <c r="C50" s="63" t="s">
        <v>156</v>
      </c>
      <c r="D50" s="64" t="s">
        <v>152</v>
      </c>
      <c r="E50" s="180">
        <f>AR55</f>
        <v>16.636860194832366</v>
      </c>
      <c r="F50" s="180">
        <f>E50</f>
        <v>16.636860194832366</v>
      </c>
      <c r="G50" s="180">
        <f>F50</f>
        <v>16.636860194832366</v>
      </c>
      <c r="H50" s="180">
        <f>AR50</f>
        <v>15.790900255324898</v>
      </c>
      <c r="I50" s="180">
        <f>H50</f>
        <v>15.790900255324898</v>
      </c>
      <c r="J50" s="180">
        <f>I50</f>
        <v>15.790900255324898</v>
      </c>
      <c r="K50" s="128"/>
      <c r="L50" s="128"/>
      <c r="M50" s="128"/>
      <c r="N50" s="128"/>
      <c r="O50" s="128"/>
      <c r="P50" s="128"/>
      <c r="Q50" s="128"/>
      <c r="R50" s="128"/>
      <c r="S50" s="180">
        <f>AU45</f>
        <v>14.118928468712394</v>
      </c>
      <c r="T50" s="180">
        <f>AU50</f>
        <v>14.995092605260265</v>
      </c>
      <c r="U50" s="180">
        <f>T50</f>
        <v>14.995092605260265</v>
      </c>
      <c r="V50" s="180">
        <f>U50</f>
        <v>14.995092605260265</v>
      </c>
      <c r="W50" s="180">
        <f>AU55</f>
        <v>14.909684360508118</v>
      </c>
      <c r="X50" s="180">
        <f>W50</f>
        <v>14.909684360508118</v>
      </c>
      <c r="Y50" s="128"/>
      <c r="Z50" s="129"/>
      <c r="AA50" s="129"/>
      <c r="AB50" s="128"/>
      <c r="AC50" s="130"/>
      <c r="AD50" s="130"/>
      <c r="AE50" s="130"/>
      <c r="AF50" s="128"/>
      <c r="AG50" s="128"/>
      <c r="AH50" s="128"/>
      <c r="AI50" s="128"/>
      <c r="AJ50" s="130"/>
      <c r="AK50" s="131"/>
      <c r="AL50" s="129"/>
      <c r="AM50" s="130"/>
      <c r="AN50" s="132"/>
      <c r="AQ50" s="37" t="s">
        <v>121</v>
      </c>
      <c r="AR50" s="93">
        <f>AR47+((AQ48-AQ47)/(AQ49-AQ47))*(AR49-AR47)</f>
        <v>15.790900255324898</v>
      </c>
      <c r="AT50" s="37" t="s">
        <v>121</v>
      </c>
      <c r="AU50" s="93">
        <f>AU47+((AT48-AT47)/(AT49-AT47))*(AU49-AU47)</f>
        <v>14.995092605260265</v>
      </c>
      <c r="AW50" s="37" t="s">
        <v>121</v>
      </c>
      <c r="AX50" s="93">
        <f>AX47+((AW48-AW47)/(AW49-AW47))*(AX49-AX47)</f>
        <v>15.260361821948475</v>
      </c>
      <c r="BD50" s="65">
        <v>8</v>
      </c>
      <c r="BE50" s="63" t="s">
        <v>161</v>
      </c>
      <c r="BF50" s="64" t="s">
        <v>152</v>
      </c>
      <c r="BG50" s="71"/>
      <c r="BH50" s="71"/>
      <c r="BI50" s="71"/>
      <c r="BJ50" s="71">
        <f>BJ48*BJ49</f>
        <v>7.5</v>
      </c>
      <c r="BK50" s="71">
        <f t="shared" ref="BK50:CH50" si="117">BK48*BK49</f>
        <v>15</v>
      </c>
      <c r="BL50" s="71">
        <f t="shared" si="117"/>
        <v>22.5</v>
      </c>
      <c r="BM50" s="71">
        <f t="shared" si="117"/>
        <v>30</v>
      </c>
      <c r="BN50" s="71">
        <f t="shared" si="117"/>
        <v>30</v>
      </c>
      <c r="BO50" s="71">
        <f t="shared" si="117"/>
        <v>30</v>
      </c>
      <c r="BP50" s="71">
        <f t="shared" si="117"/>
        <v>30</v>
      </c>
      <c r="BQ50" s="71">
        <f t="shared" si="117"/>
        <v>30</v>
      </c>
      <c r="BR50" s="71">
        <f t="shared" si="117"/>
        <v>30</v>
      </c>
      <c r="BS50" s="71">
        <f t="shared" si="117"/>
        <v>30</v>
      </c>
      <c r="BT50" s="71">
        <f t="shared" si="117"/>
        <v>30</v>
      </c>
      <c r="BU50" s="71">
        <f t="shared" si="117"/>
        <v>22.5</v>
      </c>
      <c r="BV50" s="71">
        <f t="shared" si="117"/>
        <v>15</v>
      </c>
      <c r="BW50" s="71">
        <f t="shared" si="117"/>
        <v>7.5</v>
      </c>
      <c r="BX50" s="71">
        <f t="shared" si="117"/>
        <v>7.5</v>
      </c>
      <c r="BY50" s="71">
        <f t="shared" si="117"/>
        <v>15</v>
      </c>
      <c r="BZ50" s="71">
        <f t="shared" si="117"/>
        <v>22.5</v>
      </c>
      <c r="CA50" s="71">
        <f t="shared" si="117"/>
        <v>30</v>
      </c>
      <c r="CB50" s="71">
        <f t="shared" si="117"/>
        <v>30</v>
      </c>
      <c r="CC50" s="71">
        <f t="shared" si="117"/>
        <v>30</v>
      </c>
      <c r="CD50" s="71">
        <f t="shared" si="117"/>
        <v>30</v>
      </c>
      <c r="CE50" s="71">
        <f t="shared" si="117"/>
        <v>30</v>
      </c>
      <c r="CF50" s="71">
        <f t="shared" si="117"/>
        <v>22.5</v>
      </c>
      <c r="CG50" s="71">
        <f t="shared" si="117"/>
        <v>15</v>
      </c>
      <c r="CH50" s="71">
        <f t="shared" si="117"/>
        <v>7.5</v>
      </c>
      <c r="CI50" s="71"/>
      <c r="CJ50" s="71"/>
      <c r="CK50" s="71"/>
      <c r="CL50" s="74"/>
      <c r="CM50" s="75"/>
      <c r="CN50" s="73"/>
      <c r="CO50" s="74"/>
      <c r="CP50" s="76"/>
    </row>
    <row r="51" spans="2:94" ht="15.5">
      <c r="B51" s="65">
        <v>9</v>
      </c>
      <c r="C51" s="66" t="s">
        <v>157</v>
      </c>
      <c r="D51" s="67"/>
      <c r="E51" s="71">
        <v>0.25</v>
      </c>
      <c r="F51" s="69">
        <v>0.5</v>
      </c>
      <c r="G51" s="69">
        <v>0.75</v>
      </c>
      <c r="H51" s="71">
        <v>0.75</v>
      </c>
      <c r="I51" s="74">
        <v>0.5</v>
      </c>
      <c r="J51" s="76">
        <v>0.25</v>
      </c>
      <c r="K51" s="128"/>
      <c r="L51" s="128"/>
      <c r="M51" s="128"/>
      <c r="N51" s="128"/>
      <c r="O51" s="128"/>
      <c r="P51" s="128"/>
      <c r="Q51" s="128"/>
      <c r="R51" s="128"/>
      <c r="S51" s="71">
        <v>0.25</v>
      </c>
      <c r="T51" s="69">
        <v>0.5</v>
      </c>
      <c r="U51" s="69">
        <v>0.75</v>
      </c>
      <c r="V51" s="71">
        <v>0.75</v>
      </c>
      <c r="W51" s="74">
        <v>0.5</v>
      </c>
      <c r="X51" s="76">
        <v>0.25</v>
      </c>
      <c r="Y51" s="130"/>
      <c r="Z51" s="132"/>
      <c r="AA51" s="129"/>
      <c r="AB51" s="128"/>
      <c r="AC51" s="130"/>
      <c r="AD51" s="133"/>
      <c r="AE51" s="129"/>
      <c r="AF51" s="128"/>
      <c r="AG51" s="128"/>
      <c r="AH51" s="128"/>
      <c r="AI51" s="128"/>
      <c r="AJ51" s="130"/>
      <c r="AK51" s="131"/>
      <c r="AL51" s="129"/>
      <c r="AM51" s="130"/>
      <c r="AN51" s="132"/>
      <c r="BD51" s="65">
        <v>9</v>
      </c>
      <c r="BE51" s="66" t="s">
        <v>186</v>
      </c>
      <c r="BF51" s="67"/>
      <c r="BG51" s="126">
        <v>0.75</v>
      </c>
      <c r="BH51" s="126">
        <v>0.5</v>
      </c>
      <c r="BI51" s="127">
        <v>0.25</v>
      </c>
      <c r="BJ51" s="127">
        <v>0.25</v>
      </c>
      <c r="BK51" s="127">
        <v>0.5</v>
      </c>
      <c r="BL51" s="127">
        <v>0.75</v>
      </c>
      <c r="BM51" s="127">
        <v>1</v>
      </c>
      <c r="BN51" s="127">
        <v>1</v>
      </c>
      <c r="BO51" s="127">
        <v>1</v>
      </c>
      <c r="BP51" s="127">
        <v>1</v>
      </c>
      <c r="BQ51" s="127">
        <v>1</v>
      </c>
      <c r="BR51" s="127">
        <v>1</v>
      </c>
      <c r="BS51" s="127">
        <v>1</v>
      </c>
      <c r="BT51" s="127">
        <v>1</v>
      </c>
      <c r="BU51" s="126">
        <v>0.75</v>
      </c>
      <c r="BV51" s="126">
        <v>0.5</v>
      </c>
      <c r="BW51" s="127">
        <v>0.25</v>
      </c>
      <c r="BX51" s="127">
        <v>0.25</v>
      </c>
      <c r="BY51" s="127">
        <v>0.5</v>
      </c>
      <c r="BZ51" s="127">
        <v>0.75</v>
      </c>
      <c r="CA51" s="127">
        <v>1</v>
      </c>
      <c r="CB51" s="127">
        <v>1</v>
      </c>
      <c r="CC51" s="127">
        <v>1</v>
      </c>
      <c r="CD51" s="127">
        <v>1</v>
      </c>
      <c r="CE51" s="127">
        <v>1</v>
      </c>
      <c r="CF51" s="126">
        <v>0.75</v>
      </c>
      <c r="CG51" s="126">
        <v>0.5</v>
      </c>
      <c r="CH51" s="127">
        <v>0.25</v>
      </c>
      <c r="CI51" s="127">
        <v>0.25</v>
      </c>
      <c r="CJ51" s="127">
        <v>0.5</v>
      </c>
      <c r="CK51" s="127">
        <v>0.75</v>
      </c>
      <c r="CL51" s="127">
        <v>1</v>
      </c>
      <c r="CM51" s="127">
        <v>1</v>
      </c>
      <c r="CN51" s="127">
        <v>1</v>
      </c>
      <c r="CO51" s="127">
        <v>1</v>
      </c>
      <c r="CP51" s="127">
        <v>1</v>
      </c>
    </row>
    <row r="52" spans="2:94" ht="15.5">
      <c r="B52" s="65">
        <v>10</v>
      </c>
      <c r="C52" s="66" t="s">
        <v>158</v>
      </c>
      <c r="D52" s="67" t="s">
        <v>152</v>
      </c>
      <c r="E52" s="128">
        <f>E51*E50</f>
        <v>4.1592150487080914</v>
      </c>
      <c r="F52" s="128">
        <f t="shared" ref="F52:J52" si="118">F51*F50</f>
        <v>8.3184300974161829</v>
      </c>
      <c r="G52" s="128">
        <f t="shared" si="118"/>
        <v>12.477645146124274</v>
      </c>
      <c r="H52" s="128">
        <f t="shared" si="118"/>
        <v>11.843175191493673</v>
      </c>
      <c r="I52" s="128">
        <f t="shared" si="118"/>
        <v>7.8954501276624489</v>
      </c>
      <c r="J52" s="128">
        <f t="shared" si="118"/>
        <v>3.9477250638312245</v>
      </c>
      <c r="K52" s="128"/>
      <c r="L52" s="128"/>
      <c r="M52" s="128"/>
      <c r="N52" s="128"/>
      <c r="O52" s="128"/>
      <c r="P52" s="128"/>
      <c r="Q52" s="128"/>
      <c r="R52" s="128"/>
      <c r="S52" s="128">
        <f>S51*S50</f>
        <v>3.5297321171780984</v>
      </c>
      <c r="T52" s="128">
        <f t="shared" ref="T52:W52" si="119">T51*T50</f>
        <v>7.4975463026301323</v>
      </c>
      <c r="U52" s="128">
        <f t="shared" si="119"/>
        <v>11.246319453945198</v>
      </c>
      <c r="V52" s="128">
        <f t="shared" si="119"/>
        <v>11.246319453945198</v>
      </c>
      <c r="W52" s="128">
        <f t="shared" si="119"/>
        <v>7.454842180254059</v>
      </c>
      <c r="X52" s="128">
        <f>X51*X50</f>
        <v>3.7274210901270295</v>
      </c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Q52" s="36">
        <v>11</v>
      </c>
      <c r="AR52" s="36">
        <v>16.5</v>
      </c>
      <c r="AT52" s="36">
        <v>8.5</v>
      </c>
      <c r="AU52" s="36">
        <v>14.8</v>
      </c>
      <c r="AW52" s="36">
        <v>30</v>
      </c>
      <c r="AX52" s="36">
        <f>AR55</f>
        <v>16.636860194832366</v>
      </c>
      <c r="BD52" s="65">
        <v>10</v>
      </c>
      <c r="BE52" s="66" t="s">
        <v>187</v>
      </c>
      <c r="BF52" s="67" t="s">
        <v>152</v>
      </c>
      <c r="BG52" s="71">
        <f>(BG47+BG50)*BG51</f>
        <v>23.779284749999995</v>
      </c>
      <c r="BH52" s="71">
        <f t="shared" ref="BH52:CP52" si="120">(BH47+BH50)*BH51</f>
        <v>16.151966999999999</v>
      </c>
      <c r="BI52" s="71">
        <f t="shared" si="120"/>
        <v>8.5246492499999995</v>
      </c>
      <c r="BJ52" s="71">
        <f t="shared" si="120"/>
        <v>12.603437500000002</v>
      </c>
      <c r="BK52" s="71">
        <f t="shared" si="120"/>
        <v>28.956875000000004</v>
      </c>
      <c r="BL52" s="71">
        <f t="shared" si="120"/>
        <v>49.060312500000009</v>
      </c>
      <c r="BM52" s="71">
        <f t="shared" si="120"/>
        <v>73.677562499999993</v>
      </c>
      <c r="BN52" s="71">
        <f t="shared" si="120"/>
        <v>73.005599999999987</v>
      </c>
      <c r="BO52" s="71">
        <f t="shared" si="120"/>
        <v>72.333637500000009</v>
      </c>
      <c r="BP52" s="71">
        <f t="shared" si="120"/>
        <v>72.463370833333329</v>
      </c>
      <c r="BQ52" s="71">
        <f t="shared" si="120"/>
        <v>69.678887499999973</v>
      </c>
      <c r="BR52" s="71">
        <f t="shared" si="120"/>
        <v>69.678887499999973</v>
      </c>
      <c r="BS52" s="71">
        <f t="shared" si="120"/>
        <v>57.754661666666664</v>
      </c>
      <c r="BT52" s="71">
        <f t="shared" si="120"/>
        <v>43.877330833333332</v>
      </c>
      <c r="BU52" s="71">
        <f t="shared" si="120"/>
        <v>16.875</v>
      </c>
      <c r="BV52" s="71">
        <f t="shared" si="120"/>
        <v>7.5</v>
      </c>
      <c r="BW52" s="71">
        <f t="shared" si="120"/>
        <v>1.875</v>
      </c>
      <c r="BX52" s="71">
        <f t="shared" si="120"/>
        <v>13.58362</v>
      </c>
      <c r="BY52" s="71">
        <f t="shared" si="120"/>
        <v>32.213708249999996</v>
      </c>
      <c r="BZ52" s="71">
        <f t="shared" si="120"/>
        <v>53.945562374999994</v>
      </c>
      <c r="CA52" s="71">
        <f t="shared" si="120"/>
        <v>78.678516250000001</v>
      </c>
      <c r="CB52" s="71">
        <f t="shared" si="120"/>
        <v>77.157000000000011</v>
      </c>
      <c r="CC52" s="71">
        <f t="shared" si="120"/>
        <v>76.420171874999994</v>
      </c>
      <c r="CD52" s="71">
        <f t="shared" si="120"/>
        <v>74.946515624999989</v>
      </c>
      <c r="CE52" s="71">
        <f t="shared" si="120"/>
        <v>75.738373333333342</v>
      </c>
      <c r="CF52" s="71">
        <f t="shared" si="120"/>
        <v>50.015939999999993</v>
      </c>
      <c r="CG52" s="71">
        <f t="shared" si="120"/>
        <v>29.593959999999999</v>
      </c>
      <c r="CH52" s="71">
        <f t="shared" si="120"/>
        <v>11.552336500000003</v>
      </c>
      <c r="CI52" s="71">
        <f t="shared" si="120"/>
        <v>5.0933350000000015</v>
      </c>
      <c r="CJ52" s="71">
        <f t="shared" si="120"/>
        <v>10.186670000000003</v>
      </c>
      <c r="CK52" s="71">
        <f t="shared" si="120"/>
        <v>14.103566100000002</v>
      </c>
      <c r="CL52" s="71">
        <f t="shared" si="120"/>
        <v>18.929289600000004</v>
      </c>
      <c r="CM52" s="71">
        <f t="shared" si="120"/>
        <v>20.9218464</v>
      </c>
      <c r="CN52" s="71">
        <f t="shared" si="120"/>
        <v>21.660172800000002</v>
      </c>
      <c r="CO52" s="71">
        <f t="shared" si="120"/>
        <v>25.6844672</v>
      </c>
      <c r="CP52" s="71">
        <f t="shared" si="120"/>
        <v>27.933337600000002</v>
      </c>
    </row>
    <row r="53" spans="2:94" ht="15.5">
      <c r="B53" s="65">
        <v>11</v>
      </c>
      <c r="C53" s="66" t="s">
        <v>159</v>
      </c>
      <c r="D53" s="67" t="s">
        <v>152</v>
      </c>
      <c r="E53" s="128">
        <v>3</v>
      </c>
      <c r="F53" s="128">
        <v>3</v>
      </c>
      <c r="G53" s="128">
        <v>3</v>
      </c>
      <c r="H53" s="128">
        <v>3</v>
      </c>
      <c r="I53" s="128">
        <v>3</v>
      </c>
      <c r="J53" s="128">
        <v>3</v>
      </c>
      <c r="K53" s="128">
        <v>3</v>
      </c>
      <c r="L53" s="128">
        <v>3</v>
      </c>
      <c r="M53" s="128">
        <v>3</v>
      </c>
      <c r="N53" s="128">
        <v>3</v>
      </c>
      <c r="O53" s="128">
        <v>3</v>
      </c>
      <c r="P53" s="128">
        <v>3</v>
      </c>
      <c r="Q53" s="128">
        <v>3</v>
      </c>
      <c r="R53" s="128">
        <v>3</v>
      </c>
      <c r="S53" s="128">
        <v>3</v>
      </c>
      <c r="T53" s="128">
        <v>3</v>
      </c>
      <c r="U53" s="128">
        <v>3</v>
      </c>
      <c r="V53" s="128">
        <v>3</v>
      </c>
      <c r="W53" s="128">
        <v>3</v>
      </c>
      <c r="X53" s="128">
        <v>3</v>
      </c>
      <c r="Y53" s="128">
        <v>3</v>
      </c>
      <c r="Z53" s="128">
        <v>3</v>
      </c>
      <c r="AA53" s="128">
        <v>3</v>
      </c>
      <c r="AB53" s="128">
        <v>3</v>
      </c>
      <c r="AC53" s="128">
        <v>3</v>
      </c>
      <c r="AD53" s="128">
        <v>3</v>
      </c>
      <c r="AE53" s="128">
        <v>3</v>
      </c>
      <c r="AF53" s="128">
        <v>3</v>
      </c>
      <c r="AG53" s="128">
        <v>3</v>
      </c>
      <c r="AH53" s="128">
        <v>3</v>
      </c>
      <c r="AI53" s="128">
        <v>3</v>
      </c>
      <c r="AJ53" s="128">
        <v>3</v>
      </c>
      <c r="AK53" s="128">
        <v>3</v>
      </c>
      <c r="AL53" s="128">
        <v>3</v>
      </c>
      <c r="AM53" s="128">
        <v>3</v>
      </c>
      <c r="AN53" s="128">
        <v>3</v>
      </c>
      <c r="AQ53" s="95">
        <f>AP39</f>
        <v>11.228100324720611</v>
      </c>
      <c r="AR53" s="36" t="s">
        <v>120</v>
      </c>
      <c r="AT53" s="95">
        <f>AT41</f>
        <v>8.637105450635147</v>
      </c>
      <c r="AU53" s="36" t="s">
        <v>120</v>
      </c>
      <c r="AW53" s="36">
        <v>40</v>
      </c>
      <c r="AX53" s="36" t="s">
        <v>120</v>
      </c>
      <c r="BD53" s="65">
        <v>11</v>
      </c>
      <c r="BE53" s="66" t="s">
        <v>188</v>
      </c>
      <c r="BF53" s="67" t="s">
        <v>152</v>
      </c>
      <c r="BG53" s="71">
        <f>3*10</f>
        <v>30</v>
      </c>
      <c r="BH53" s="71">
        <f t="shared" ref="BH53:CP53" si="121">3*10</f>
        <v>30</v>
      </c>
      <c r="BI53" s="71">
        <f t="shared" si="121"/>
        <v>30</v>
      </c>
      <c r="BJ53" s="71">
        <f t="shared" si="121"/>
        <v>30</v>
      </c>
      <c r="BK53" s="71">
        <f t="shared" si="121"/>
        <v>30</v>
      </c>
      <c r="BL53" s="71">
        <f t="shared" si="121"/>
        <v>30</v>
      </c>
      <c r="BM53" s="71">
        <f t="shared" si="121"/>
        <v>30</v>
      </c>
      <c r="BN53" s="71">
        <f t="shared" si="121"/>
        <v>30</v>
      </c>
      <c r="BO53" s="71">
        <f t="shared" si="121"/>
        <v>30</v>
      </c>
      <c r="BP53" s="71">
        <f t="shared" si="121"/>
        <v>30</v>
      </c>
      <c r="BQ53" s="71">
        <f t="shared" si="121"/>
        <v>30</v>
      </c>
      <c r="BR53" s="71">
        <f t="shared" si="121"/>
        <v>30</v>
      </c>
      <c r="BS53" s="71">
        <f t="shared" si="121"/>
        <v>30</v>
      </c>
      <c r="BT53" s="71">
        <f t="shared" si="121"/>
        <v>30</v>
      </c>
      <c r="BU53" s="71">
        <f t="shared" si="121"/>
        <v>30</v>
      </c>
      <c r="BV53" s="71">
        <f t="shared" si="121"/>
        <v>30</v>
      </c>
      <c r="BW53" s="71">
        <f t="shared" si="121"/>
        <v>30</v>
      </c>
      <c r="BX53" s="71">
        <f t="shared" si="121"/>
        <v>30</v>
      </c>
      <c r="BY53" s="71">
        <f t="shared" si="121"/>
        <v>30</v>
      </c>
      <c r="BZ53" s="71">
        <f t="shared" si="121"/>
        <v>30</v>
      </c>
      <c r="CA53" s="71">
        <f t="shared" si="121"/>
        <v>30</v>
      </c>
      <c r="CB53" s="71">
        <f t="shared" si="121"/>
        <v>30</v>
      </c>
      <c r="CC53" s="71">
        <f t="shared" si="121"/>
        <v>30</v>
      </c>
      <c r="CD53" s="71">
        <f t="shared" si="121"/>
        <v>30</v>
      </c>
      <c r="CE53" s="71">
        <f t="shared" si="121"/>
        <v>30</v>
      </c>
      <c r="CF53" s="71">
        <f t="shared" si="121"/>
        <v>30</v>
      </c>
      <c r="CG53" s="71">
        <f t="shared" si="121"/>
        <v>30</v>
      </c>
      <c r="CH53" s="71">
        <f t="shared" si="121"/>
        <v>30</v>
      </c>
      <c r="CI53" s="71">
        <f t="shared" si="121"/>
        <v>30</v>
      </c>
      <c r="CJ53" s="71">
        <f t="shared" si="121"/>
        <v>30</v>
      </c>
      <c r="CK53" s="71">
        <f t="shared" si="121"/>
        <v>30</v>
      </c>
      <c r="CL53" s="71">
        <f t="shared" si="121"/>
        <v>30</v>
      </c>
      <c r="CM53" s="71">
        <f t="shared" si="121"/>
        <v>30</v>
      </c>
      <c r="CN53" s="71">
        <f t="shared" si="121"/>
        <v>30</v>
      </c>
      <c r="CO53" s="71">
        <f t="shared" si="121"/>
        <v>30</v>
      </c>
      <c r="CP53" s="71">
        <f t="shared" si="121"/>
        <v>30</v>
      </c>
    </row>
    <row r="54" spans="2:94" ht="15.5">
      <c r="B54" s="65">
        <v>12</v>
      </c>
      <c r="C54" s="66" t="s">
        <v>160</v>
      </c>
      <c r="D54" s="67" t="s">
        <v>152</v>
      </c>
      <c r="E54" s="126"/>
      <c r="F54" s="126"/>
      <c r="G54" s="127"/>
      <c r="H54" s="127">
        <v>0.25</v>
      </c>
      <c r="I54" s="127">
        <v>0.5</v>
      </c>
      <c r="J54" s="127">
        <v>0.75</v>
      </c>
      <c r="K54" s="127">
        <v>1</v>
      </c>
      <c r="L54" s="127">
        <v>1</v>
      </c>
      <c r="M54" s="127">
        <v>1</v>
      </c>
      <c r="N54" s="127">
        <v>1</v>
      </c>
      <c r="O54" s="127">
        <v>1</v>
      </c>
      <c r="P54" s="127">
        <v>1</v>
      </c>
      <c r="Q54" s="127">
        <v>1</v>
      </c>
      <c r="R54" s="127">
        <v>1</v>
      </c>
      <c r="S54" s="126">
        <v>0.75</v>
      </c>
      <c r="T54" s="126">
        <v>0.5</v>
      </c>
      <c r="U54" s="127">
        <v>0.25</v>
      </c>
      <c r="V54" s="127">
        <v>0.25</v>
      </c>
      <c r="W54" s="127">
        <v>0.5</v>
      </c>
      <c r="X54" s="127">
        <v>0.75</v>
      </c>
      <c r="Y54" s="127">
        <v>1</v>
      </c>
      <c r="Z54" s="127">
        <v>1</v>
      </c>
      <c r="AA54" s="127">
        <v>1</v>
      </c>
      <c r="AB54" s="127">
        <v>1</v>
      </c>
      <c r="AC54" s="127">
        <v>1</v>
      </c>
      <c r="AD54" s="126">
        <v>0.75</v>
      </c>
      <c r="AE54" s="126">
        <v>0.5</v>
      </c>
      <c r="AF54" s="127">
        <v>0.25</v>
      </c>
      <c r="AG54" s="127"/>
      <c r="AH54" s="127"/>
      <c r="AI54" s="127"/>
      <c r="AJ54" s="127"/>
      <c r="AK54" s="127"/>
      <c r="AL54" s="127"/>
      <c r="AM54" s="127"/>
      <c r="AN54" s="127"/>
      <c r="AQ54" s="36">
        <v>11.5</v>
      </c>
      <c r="AR54" s="36">
        <v>16.8</v>
      </c>
      <c r="AT54" s="36">
        <v>9</v>
      </c>
      <c r="AU54" s="36">
        <v>15.2</v>
      </c>
      <c r="AW54" s="36">
        <v>45</v>
      </c>
      <c r="AX54" s="36">
        <f>AU55</f>
        <v>14.909684360508118</v>
      </c>
      <c r="BD54" s="65">
        <v>12</v>
      </c>
      <c r="BE54" s="66" t="s">
        <v>189</v>
      </c>
      <c r="BF54" s="67"/>
      <c r="BG54" s="71"/>
      <c r="BH54" s="71"/>
      <c r="BI54" s="71"/>
      <c r="BJ54" s="71">
        <f>0.03*(1-BJ51)</f>
        <v>2.2499999999999999E-2</v>
      </c>
      <c r="BK54" s="71">
        <f t="shared" ref="BK54:BZ54" si="122">0.03*(1-BK51)</f>
        <v>1.4999999999999999E-2</v>
      </c>
      <c r="BL54" s="71">
        <f t="shared" si="122"/>
        <v>7.4999999999999997E-3</v>
      </c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>
        <f t="shared" si="122"/>
        <v>2.2499999999999999E-2</v>
      </c>
      <c r="BY54" s="71">
        <f t="shared" si="122"/>
        <v>1.4999999999999999E-2</v>
      </c>
      <c r="BZ54" s="71">
        <f t="shared" si="122"/>
        <v>7.4999999999999997E-3</v>
      </c>
      <c r="CA54" s="71"/>
      <c r="CB54" s="71"/>
      <c r="CC54" s="71"/>
      <c r="CD54" s="71"/>
      <c r="CE54" s="71"/>
      <c r="CF54" s="77"/>
      <c r="CG54" s="71"/>
      <c r="CH54" s="71"/>
      <c r="CI54" s="71"/>
      <c r="CJ54" s="71"/>
      <c r="CK54" s="71"/>
      <c r="CL54" s="71"/>
      <c r="CM54" s="71"/>
      <c r="CN54" s="71"/>
      <c r="CO54" s="74"/>
      <c r="CP54" s="83"/>
    </row>
    <row r="55" spans="2:94" ht="15.5">
      <c r="B55" s="65">
        <v>13</v>
      </c>
      <c r="C55" s="66" t="s">
        <v>161</v>
      </c>
      <c r="D55" s="67"/>
      <c r="E55" s="128"/>
      <c r="F55" s="128"/>
      <c r="G55" s="128"/>
      <c r="H55" s="128">
        <f>H54*H53</f>
        <v>0.75</v>
      </c>
      <c r="I55" s="128">
        <f t="shared" ref="I55:AF55" si="123">I54*I53</f>
        <v>1.5</v>
      </c>
      <c r="J55" s="128">
        <f t="shared" si="123"/>
        <v>2.25</v>
      </c>
      <c r="K55" s="128">
        <f t="shared" si="123"/>
        <v>3</v>
      </c>
      <c r="L55" s="128">
        <f t="shared" si="123"/>
        <v>3</v>
      </c>
      <c r="M55" s="128">
        <f t="shared" si="123"/>
        <v>3</v>
      </c>
      <c r="N55" s="128">
        <f t="shared" si="123"/>
        <v>3</v>
      </c>
      <c r="O55" s="128">
        <f t="shared" si="123"/>
        <v>3</v>
      </c>
      <c r="P55" s="128">
        <f t="shared" si="123"/>
        <v>3</v>
      </c>
      <c r="Q55" s="128">
        <f t="shared" si="123"/>
        <v>3</v>
      </c>
      <c r="R55" s="128">
        <f t="shared" si="123"/>
        <v>3</v>
      </c>
      <c r="S55" s="128">
        <f t="shared" si="123"/>
        <v>2.25</v>
      </c>
      <c r="T55" s="128">
        <f t="shared" si="123"/>
        <v>1.5</v>
      </c>
      <c r="U55" s="128">
        <f t="shared" si="123"/>
        <v>0.75</v>
      </c>
      <c r="V55" s="128">
        <f t="shared" si="123"/>
        <v>0.75</v>
      </c>
      <c r="W55" s="128">
        <f t="shared" si="123"/>
        <v>1.5</v>
      </c>
      <c r="X55" s="128">
        <f t="shared" si="123"/>
        <v>2.25</v>
      </c>
      <c r="Y55" s="128">
        <f t="shared" si="123"/>
        <v>3</v>
      </c>
      <c r="Z55" s="128">
        <f t="shared" si="123"/>
        <v>3</v>
      </c>
      <c r="AA55" s="128">
        <f t="shared" si="123"/>
        <v>3</v>
      </c>
      <c r="AB55" s="128">
        <f t="shared" si="123"/>
        <v>3</v>
      </c>
      <c r="AC55" s="128">
        <f t="shared" si="123"/>
        <v>3</v>
      </c>
      <c r="AD55" s="128">
        <f t="shared" si="123"/>
        <v>2.25</v>
      </c>
      <c r="AE55" s="128">
        <f t="shared" si="123"/>
        <v>1.5</v>
      </c>
      <c r="AF55" s="128">
        <f t="shared" si="123"/>
        <v>0.75</v>
      </c>
      <c r="AG55" s="128"/>
      <c r="AH55" s="128"/>
      <c r="AI55" s="128"/>
      <c r="AJ55" s="128"/>
      <c r="AK55" s="128"/>
      <c r="AL55" s="128"/>
      <c r="AM55" s="128"/>
      <c r="AN55" s="128"/>
      <c r="AQ55" s="37" t="s">
        <v>121</v>
      </c>
      <c r="AR55" s="93">
        <f>AR52+((AQ53-AQ52)/(AQ54-AQ52))*(AR54-AR52)</f>
        <v>16.636860194832366</v>
      </c>
      <c r="AT55" s="37" t="s">
        <v>121</v>
      </c>
      <c r="AU55" s="93">
        <f>AU52+((AT53-AT52)/(AT54-AT52))*(AU54-AU52)</f>
        <v>14.909684360508118</v>
      </c>
      <c r="AW55" s="37" t="s">
        <v>121</v>
      </c>
      <c r="AX55" s="37">
        <f>AX52+((AW53-AW52)/(AW54-AW52))*(AX54-AX52)</f>
        <v>15.485409638616201</v>
      </c>
      <c r="BD55" s="65">
        <v>13</v>
      </c>
      <c r="BE55" s="66" t="s">
        <v>190</v>
      </c>
      <c r="BF55" s="67" t="s">
        <v>152</v>
      </c>
      <c r="BG55" s="71"/>
      <c r="BH55" s="71"/>
      <c r="BI55" s="71"/>
      <c r="BJ55" s="71">
        <f>BJ53*BJ51</f>
        <v>7.5</v>
      </c>
      <c r="BK55" s="71">
        <f t="shared" ref="BK55:BZ55" si="124">BK53*BK51</f>
        <v>15</v>
      </c>
      <c r="BL55" s="71">
        <f t="shared" si="124"/>
        <v>22.5</v>
      </c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>
        <f t="shared" si="124"/>
        <v>7.5</v>
      </c>
      <c r="BY55" s="71">
        <f t="shared" si="124"/>
        <v>15</v>
      </c>
      <c r="BZ55" s="71">
        <f t="shared" si="124"/>
        <v>22.5</v>
      </c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</row>
    <row r="56" spans="2:94" ht="15.5">
      <c r="B56" s="65">
        <v>14</v>
      </c>
      <c r="C56" s="66" t="s">
        <v>162</v>
      </c>
      <c r="D56" s="67" t="s">
        <v>152</v>
      </c>
      <c r="E56" s="128"/>
      <c r="F56" s="128"/>
      <c r="G56" s="128"/>
      <c r="H56" s="128"/>
      <c r="I56" s="128"/>
      <c r="J56" s="128"/>
      <c r="K56" s="128">
        <v>1.25</v>
      </c>
      <c r="L56" s="128">
        <v>1.25</v>
      </c>
      <c r="M56" s="128">
        <v>1.25</v>
      </c>
      <c r="N56" s="128">
        <v>1.25</v>
      </c>
      <c r="O56" s="128">
        <v>1.25</v>
      </c>
      <c r="P56" s="128">
        <v>1.25</v>
      </c>
      <c r="Q56" s="128">
        <v>1.25</v>
      </c>
      <c r="R56" s="128">
        <v>1.25</v>
      </c>
      <c r="S56" s="128">
        <v>1.25</v>
      </c>
      <c r="T56" s="128">
        <v>1.25</v>
      </c>
      <c r="U56" s="128">
        <v>1.25</v>
      </c>
      <c r="V56" s="128"/>
      <c r="W56" s="128"/>
      <c r="X56" s="128"/>
      <c r="Y56" s="128">
        <v>1.25</v>
      </c>
      <c r="Z56" s="128">
        <v>1.25</v>
      </c>
      <c r="AA56" s="128">
        <v>1.25</v>
      </c>
      <c r="AB56" s="128">
        <v>1.25</v>
      </c>
      <c r="AC56" s="128">
        <v>1.25</v>
      </c>
      <c r="AD56" s="128">
        <v>1.25</v>
      </c>
      <c r="AE56" s="128">
        <v>1.25</v>
      </c>
      <c r="AF56" s="128">
        <v>1.25</v>
      </c>
      <c r="AG56" s="128"/>
      <c r="AH56" s="128"/>
      <c r="AI56" s="128"/>
      <c r="AJ56" s="128"/>
      <c r="AK56" s="128"/>
      <c r="AL56" s="128"/>
      <c r="AM56" s="128"/>
      <c r="AN56" s="128"/>
      <c r="BD56" s="65">
        <v>14</v>
      </c>
      <c r="BE56" s="66" t="s">
        <v>191</v>
      </c>
      <c r="BF56" s="67"/>
      <c r="BG56" s="78"/>
      <c r="BH56" s="78"/>
      <c r="BI56" s="78"/>
      <c r="BJ56" s="71">
        <f>1-(BJ54+BJ51)</f>
        <v>0.72750000000000004</v>
      </c>
      <c r="BK56" s="71">
        <f t="shared" ref="BK56:BZ56" si="125">1-(BK54+BK51)</f>
        <v>0.48499999999999999</v>
      </c>
      <c r="BL56" s="71">
        <f t="shared" si="125"/>
        <v>0.24250000000000005</v>
      </c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>
        <f t="shared" si="125"/>
        <v>0.72750000000000004</v>
      </c>
      <c r="BY56" s="71">
        <f t="shared" si="125"/>
        <v>0.48499999999999999</v>
      </c>
      <c r="BZ56" s="71">
        <f t="shared" si="125"/>
        <v>0.24250000000000005</v>
      </c>
      <c r="CA56" s="71"/>
      <c r="CB56" s="71"/>
      <c r="CC56" s="71"/>
      <c r="CD56" s="71"/>
      <c r="CE56" s="74"/>
      <c r="CF56" s="76"/>
      <c r="CG56" s="73"/>
      <c r="CH56" s="76"/>
      <c r="CI56" s="73"/>
      <c r="CJ56" s="76"/>
      <c r="CK56" s="73"/>
      <c r="CL56" s="76"/>
      <c r="CM56" s="73"/>
      <c r="CN56" s="76"/>
      <c r="CO56" s="79"/>
      <c r="CP56" s="75"/>
    </row>
    <row r="57" spans="2:94" ht="15.5">
      <c r="B57" s="65">
        <v>15</v>
      </c>
      <c r="C57" s="66" t="s">
        <v>163</v>
      </c>
      <c r="D57" s="67" t="s">
        <v>152</v>
      </c>
      <c r="E57" s="135"/>
      <c r="F57" s="135"/>
      <c r="G57" s="135"/>
      <c r="H57" s="135"/>
      <c r="I57" s="128"/>
      <c r="J57" s="128"/>
      <c r="K57" s="128">
        <v>0.25</v>
      </c>
      <c r="L57" s="128">
        <v>0.5</v>
      </c>
      <c r="M57" s="128">
        <v>0.75</v>
      </c>
      <c r="N57" s="128">
        <v>1</v>
      </c>
      <c r="O57" s="135">
        <v>0.75</v>
      </c>
      <c r="P57" s="135">
        <v>0.5</v>
      </c>
      <c r="Q57" s="135">
        <v>0.25</v>
      </c>
      <c r="R57" s="137"/>
      <c r="S57" s="137"/>
      <c r="T57" s="137"/>
      <c r="U57" s="137"/>
      <c r="V57" s="137"/>
      <c r="W57" s="137"/>
      <c r="X57" s="137"/>
      <c r="Y57" s="128">
        <v>0.25</v>
      </c>
      <c r="Z57" s="128">
        <v>0.5</v>
      </c>
      <c r="AA57" s="128">
        <v>0.75</v>
      </c>
      <c r="AB57" s="128">
        <v>1</v>
      </c>
      <c r="AC57" s="135">
        <v>0.75</v>
      </c>
      <c r="AD57" s="135">
        <v>0.5</v>
      </c>
      <c r="AE57" s="135">
        <v>0.25</v>
      </c>
      <c r="AF57" s="129"/>
      <c r="AG57" s="128"/>
      <c r="AH57" s="128"/>
      <c r="AI57" s="128"/>
      <c r="AJ57" s="128"/>
      <c r="AK57" s="130"/>
      <c r="AL57" s="134"/>
      <c r="AM57" s="136"/>
      <c r="AN57" s="131"/>
      <c r="BD57" s="65">
        <v>15</v>
      </c>
      <c r="BE57" s="66" t="s">
        <v>192</v>
      </c>
      <c r="BF57" s="67"/>
      <c r="BG57" s="78"/>
      <c r="BH57" s="78"/>
      <c r="BI57" s="78"/>
      <c r="BJ57" s="71">
        <f>BZ23</f>
        <v>20</v>
      </c>
      <c r="BK57" s="71">
        <f>BJ57</f>
        <v>20</v>
      </c>
      <c r="BL57" s="71">
        <f>BK57</f>
        <v>20</v>
      </c>
      <c r="BM57" s="71"/>
      <c r="BN57" s="71"/>
      <c r="BO57" s="71"/>
      <c r="BP57" s="71"/>
      <c r="BQ57" s="74"/>
      <c r="BR57" s="75"/>
      <c r="BS57" s="80"/>
      <c r="BT57" s="81"/>
      <c r="BU57" s="81"/>
      <c r="BV57" s="81"/>
      <c r="BW57" s="81"/>
      <c r="BX57" s="81">
        <f>BJ57</f>
        <v>20</v>
      </c>
      <c r="BY57" s="81">
        <f t="shared" ref="BY57:BZ57" si="126">BK57</f>
        <v>20</v>
      </c>
      <c r="BZ57" s="81">
        <f t="shared" si="126"/>
        <v>20</v>
      </c>
      <c r="CA57" s="81"/>
      <c r="CB57" s="81"/>
      <c r="CC57" s="81"/>
      <c r="CD57" s="81"/>
      <c r="CE57" s="82"/>
      <c r="CF57" s="76"/>
      <c r="CH57" s="73"/>
      <c r="CI57" s="71"/>
      <c r="CJ57" s="71"/>
      <c r="CK57" s="71"/>
      <c r="CL57" s="71"/>
      <c r="CM57" s="74"/>
      <c r="CN57" s="83"/>
      <c r="CO57" s="79"/>
      <c r="CP57" s="75"/>
    </row>
    <row r="58" spans="2:94" ht="15.5">
      <c r="B58" s="65">
        <v>16</v>
      </c>
      <c r="C58" s="66" t="s">
        <v>164</v>
      </c>
      <c r="D58" s="67"/>
      <c r="E58" s="135"/>
      <c r="F58" s="135"/>
      <c r="G58" s="135"/>
      <c r="H58" s="135"/>
      <c r="I58" s="135"/>
      <c r="J58" s="135"/>
      <c r="K58" s="135">
        <f>K56*K57</f>
        <v>0.3125</v>
      </c>
      <c r="L58" s="135">
        <f t="shared" ref="L58:AE58" si="127">L56*L57</f>
        <v>0.625</v>
      </c>
      <c r="M58" s="135">
        <f t="shared" si="127"/>
        <v>0.9375</v>
      </c>
      <c r="N58" s="135">
        <f t="shared" si="127"/>
        <v>1.25</v>
      </c>
      <c r="O58" s="135">
        <f t="shared" si="127"/>
        <v>0.9375</v>
      </c>
      <c r="P58" s="135">
        <f t="shared" si="127"/>
        <v>0.625</v>
      </c>
      <c r="Q58" s="135">
        <f t="shared" si="127"/>
        <v>0.3125</v>
      </c>
      <c r="R58" s="135"/>
      <c r="S58" s="135"/>
      <c r="T58" s="135"/>
      <c r="U58" s="135"/>
      <c r="V58" s="135"/>
      <c r="W58" s="135"/>
      <c r="X58" s="135"/>
      <c r="Y58" s="135">
        <f t="shared" si="127"/>
        <v>0.3125</v>
      </c>
      <c r="Z58" s="135">
        <f t="shared" si="127"/>
        <v>0.625</v>
      </c>
      <c r="AA58" s="135">
        <f t="shared" si="127"/>
        <v>0.9375</v>
      </c>
      <c r="AB58" s="135">
        <f t="shared" si="127"/>
        <v>1.25</v>
      </c>
      <c r="AC58" s="135">
        <f t="shared" si="127"/>
        <v>0.9375</v>
      </c>
      <c r="AD58" s="135">
        <f t="shared" si="127"/>
        <v>0.625</v>
      </c>
      <c r="AE58" s="135">
        <f t="shared" si="127"/>
        <v>0.3125</v>
      </c>
      <c r="AF58" s="135"/>
      <c r="AG58" s="135"/>
      <c r="AH58" s="135"/>
      <c r="AI58" s="135"/>
      <c r="AJ58" s="135"/>
      <c r="AK58" s="135"/>
      <c r="AL58" s="135"/>
      <c r="AM58" s="138"/>
      <c r="AN58" s="131"/>
      <c r="BD58" s="65">
        <v>16</v>
      </c>
      <c r="BE58" s="66" t="s">
        <v>193</v>
      </c>
      <c r="BF58" s="67" t="s">
        <v>171</v>
      </c>
      <c r="BG58" s="78"/>
      <c r="BH58" s="78"/>
      <c r="BI58" s="78"/>
      <c r="BJ58" s="78">
        <f>BJ57*BJ56</f>
        <v>14.55</v>
      </c>
      <c r="BK58" s="78">
        <f t="shared" ref="BK58:BZ58" si="128">BK57*BK56</f>
        <v>9.6999999999999993</v>
      </c>
      <c r="BL58" s="78">
        <f t="shared" si="128"/>
        <v>4.8500000000000014</v>
      </c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>
        <f t="shared" si="128"/>
        <v>14.55</v>
      </c>
      <c r="BY58" s="78">
        <f t="shared" si="128"/>
        <v>9.6999999999999993</v>
      </c>
      <c r="BZ58" s="78">
        <f t="shared" si="128"/>
        <v>4.8500000000000014</v>
      </c>
      <c r="CA58" s="71"/>
      <c r="CB58" s="71"/>
      <c r="CC58" s="71"/>
      <c r="CD58" s="71"/>
      <c r="CE58" s="74"/>
      <c r="CF58" s="76"/>
      <c r="CG58" s="78"/>
      <c r="CH58" s="78"/>
      <c r="CI58" s="78"/>
      <c r="CJ58" s="78"/>
      <c r="CK58" s="78"/>
      <c r="CL58" s="78"/>
      <c r="CM58" s="78"/>
      <c r="CN58" s="78"/>
      <c r="CO58" s="84"/>
      <c r="CP58" s="75"/>
    </row>
    <row r="59" spans="2:94" ht="15.5">
      <c r="B59" s="65">
        <v>17</v>
      </c>
      <c r="C59" s="66" t="s">
        <v>165</v>
      </c>
      <c r="D59" s="67" t="s">
        <v>152</v>
      </c>
      <c r="E59" s="139">
        <f>E51+E48</f>
        <v>1</v>
      </c>
      <c r="F59" s="139">
        <f t="shared" ref="F59:AN59" si="129">F51+F48</f>
        <v>1</v>
      </c>
      <c r="G59" s="139">
        <f t="shared" si="129"/>
        <v>1</v>
      </c>
      <c r="H59" s="139">
        <f t="shared" si="129"/>
        <v>1</v>
      </c>
      <c r="I59" s="139">
        <f t="shared" si="129"/>
        <v>1</v>
      </c>
      <c r="J59" s="139">
        <f t="shared" si="129"/>
        <v>1</v>
      </c>
      <c r="K59" s="139">
        <f t="shared" si="129"/>
        <v>1</v>
      </c>
      <c r="L59" s="139">
        <f t="shared" si="129"/>
        <v>1</v>
      </c>
      <c r="M59" s="139">
        <f t="shared" si="129"/>
        <v>1</v>
      </c>
      <c r="N59" s="139">
        <f t="shared" si="129"/>
        <v>1</v>
      </c>
      <c r="O59" s="139">
        <f t="shared" si="129"/>
        <v>1</v>
      </c>
      <c r="P59" s="139">
        <f t="shared" si="129"/>
        <v>1</v>
      </c>
      <c r="Q59" s="139">
        <f t="shared" si="129"/>
        <v>1</v>
      </c>
      <c r="R59" s="139">
        <f t="shared" si="129"/>
        <v>1</v>
      </c>
      <c r="S59" s="139">
        <f t="shared" si="129"/>
        <v>1</v>
      </c>
      <c r="T59" s="139">
        <f t="shared" si="129"/>
        <v>1</v>
      </c>
      <c r="U59" s="139">
        <f t="shared" si="129"/>
        <v>1</v>
      </c>
      <c r="V59" s="139">
        <f t="shared" si="129"/>
        <v>1</v>
      </c>
      <c r="W59" s="139">
        <f t="shared" si="129"/>
        <v>1</v>
      </c>
      <c r="X59" s="139">
        <f t="shared" si="129"/>
        <v>1</v>
      </c>
      <c r="Y59" s="139">
        <f t="shared" si="129"/>
        <v>1</v>
      </c>
      <c r="Z59" s="139">
        <f t="shared" si="129"/>
        <v>1</v>
      </c>
      <c r="AA59" s="139">
        <f t="shared" si="129"/>
        <v>1</v>
      </c>
      <c r="AB59" s="139">
        <f t="shared" si="129"/>
        <v>1</v>
      </c>
      <c r="AC59" s="139">
        <f t="shared" si="129"/>
        <v>1</v>
      </c>
      <c r="AD59" s="139">
        <f t="shared" si="129"/>
        <v>0.75</v>
      </c>
      <c r="AE59" s="139">
        <f t="shared" si="129"/>
        <v>0.5</v>
      </c>
      <c r="AF59" s="139">
        <f t="shared" si="129"/>
        <v>0.25</v>
      </c>
      <c r="AG59" s="139">
        <f t="shared" si="129"/>
        <v>0.25</v>
      </c>
      <c r="AH59" s="139">
        <f t="shared" si="129"/>
        <v>0.5</v>
      </c>
      <c r="AI59" s="139">
        <f t="shared" si="129"/>
        <v>0.75</v>
      </c>
      <c r="AJ59" s="139">
        <f t="shared" si="129"/>
        <v>1</v>
      </c>
      <c r="AK59" s="139">
        <f t="shared" si="129"/>
        <v>1</v>
      </c>
      <c r="AL59" s="139">
        <f t="shared" si="129"/>
        <v>1</v>
      </c>
      <c r="AM59" s="139">
        <f t="shared" si="129"/>
        <v>1</v>
      </c>
      <c r="AN59" s="139">
        <f t="shared" si="129"/>
        <v>1</v>
      </c>
      <c r="BD59" s="65">
        <v>17</v>
      </c>
      <c r="BE59" s="66" t="s">
        <v>166</v>
      </c>
      <c r="BF59" s="67" t="s">
        <v>152</v>
      </c>
      <c r="BG59" s="85">
        <f>BG52+BG55+BG58</f>
        <v>23.779284749999995</v>
      </c>
      <c r="BH59" s="85">
        <f t="shared" ref="BH59:CP59" si="130">BH52+BH55+BH58</f>
        <v>16.151966999999999</v>
      </c>
      <c r="BI59" s="85">
        <f t="shared" si="130"/>
        <v>8.5246492499999995</v>
      </c>
      <c r="BJ59" s="85">
        <f t="shared" si="130"/>
        <v>34.653437500000003</v>
      </c>
      <c r="BK59" s="85">
        <f t="shared" si="130"/>
        <v>53.656874999999999</v>
      </c>
      <c r="BL59" s="85">
        <f t="shared" si="130"/>
        <v>76.410312500000003</v>
      </c>
      <c r="BM59" s="85">
        <f t="shared" si="130"/>
        <v>73.677562499999993</v>
      </c>
      <c r="BN59" s="85">
        <f t="shared" si="130"/>
        <v>73.005599999999987</v>
      </c>
      <c r="BO59" s="85">
        <f t="shared" si="130"/>
        <v>72.333637500000009</v>
      </c>
      <c r="BP59" s="85">
        <f t="shared" si="130"/>
        <v>72.463370833333329</v>
      </c>
      <c r="BQ59" s="85">
        <f t="shared" si="130"/>
        <v>69.678887499999973</v>
      </c>
      <c r="BR59" s="85">
        <f t="shared" si="130"/>
        <v>69.678887499999973</v>
      </c>
      <c r="BS59" s="85">
        <f t="shared" si="130"/>
        <v>57.754661666666664</v>
      </c>
      <c r="BT59" s="85">
        <f t="shared" si="130"/>
        <v>43.877330833333332</v>
      </c>
      <c r="BU59" s="85">
        <f t="shared" si="130"/>
        <v>16.875</v>
      </c>
      <c r="BV59" s="85">
        <f t="shared" si="130"/>
        <v>7.5</v>
      </c>
      <c r="BW59" s="85">
        <f t="shared" si="130"/>
        <v>1.875</v>
      </c>
      <c r="BX59" s="85">
        <f t="shared" si="130"/>
        <v>35.633620000000001</v>
      </c>
      <c r="BY59" s="85">
        <f t="shared" si="130"/>
        <v>56.913708249999999</v>
      </c>
      <c r="BZ59" s="85">
        <f t="shared" si="130"/>
        <v>81.295562375000003</v>
      </c>
      <c r="CA59" s="85">
        <f t="shared" si="130"/>
        <v>78.678516250000001</v>
      </c>
      <c r="CB59" s="85">
        <f t="shared" si="130"/>
        <v>77.157000000000011</v>
      </c>
      <c r="CC59" s="85">
        <f t="shared" si="130"/>
        <v>76.420171874999994</v>
      </c>
      <c r="CD59" s="85">
        <f t="shared" si="130"/>
        <v>74.946515624999989</v>
      </c>
      <c r="CE59" s="85">
        <f t="shared" si="130"/>
        <v>75.738373333333342</v>
      </c>
      <c r="CF59" s="85">
        <f t="shared" si="130"/>
        <v>50.015939999999993</v>
      </c>
      <c r="CG59" s="85">
        <f t="shared" si="130"/>
        <v>29.593959999999999</v>
      </c>
      <c r="CH59" s="85">
        <f t="shared" si="130"/>
        <v>11.552336500000003</v>
      </c>
      <c r="CI59" s="85">
        <f t="shared" si="130"/>
        <v>5.0933350000000015</v>
      </c>
      <c r="CJ59" s="85">
        <f t="shared" si="130"/>
        <v>10.186670000000003</v>
      </c>
      <c r="CK59" s="85">
        <f t="shared" si="130"/>
        <v>14.103566100000002</v>
      </c>
      <c r="CL59" s="85">
        <f t="shared" si="130"/>
        <v>18.929289600000004</v>
      </c>
      <c r="CM59" s="85">
        <f t="shared" si="130"/>
        <v>20.9218464</v>
      </c>
      <c r="CN59" s="85">
        <f t="shared" si="130"/>
        <v>21.660172800000002</v>
      </c>
      <c r="CO59" s="85">
        <f t="shared" si="130"/>
        <v>25.6844672</v>
      </c>
      <c r="CP59" s="85">
        <f t="shared" si="130"/>
        <v>27.933337600000002</v>
      </c>
    </row>
    <row r="60" spans="2:94" ht="15.5">
      <c r="B60" s="65">
        <v>18</v>
      </c>
      <c r="C60" s="66" t="s">
        <v>166</v>
      </c>
      <c r="D60" s="67"/>
      <c r="E60" s="88">
        <f>E49+E52+E55+E58</f>
        <v>9.1147754715511873</v>
      </c>
      <c r="F60" s="88">
        <f t="shared" ref="F60:AN60" si="131">F49+F52+F55+F58</f>
        <v>11.684471139347341</v>
      </c>
      <c r="G60" s="88">
        <f t="shared" si="131"/>
        <v>14.254166807143497</v>
      </c>
      <c r="H60" s="88">
        <f t="shared" si="131"/>
        <v>14.33938363121238</v>
      </c>
      <c r="I60" s="88">
        <f t="shared" si="131"/>
        <v>12.887867007099862</v>
      </c>
      <c r="J60" s="88">
        <f t="shared" si="131"/>
        <v>11.436350382987344</v>
      </c>
      <c r="K60" s="88">
        <f t="shared" si="131"/>
        <v>10.205392482627451</v>
      </c>
      <c r="L60" s="88">
        <f t="shared" si="131"/>
        <v>10.41184798289472</v>
      </c>
      <c r="M60" s="88">
        <f t="shared" si="131"/>
        <v>10.61830348316199</v>
      </c>
      <c r="N60" s="88">
        <f t="shared" si="131"/>
        <v>9.7225231055602297</v>
      </c>
      <c r="O60" s="88">
        <f t="shared" si="131"/>
        <v>9.0511691314251337</v>
      </c>
      <c r="P60" s="88">
        <f t="shared" si="131"/>
        <v>8.7386691314251337</v>
      </c>
      <c r="Q60" s="88">
        <f t="shared" si="131"/>
        <v>5.825613177047245</v>
      </c>
      <c r="R60" s="88">
        <f t="shared" si="131"/>
        <v>4.2565565885236225</v>
      </c>
      <c r="S60" s="88">
        <f t="shared" si="131"/>
        <v>5.7797321171780984</v>
      </c>
      <c r="T60" s="88">
        <f t="shared" si="131"/>
        <v>8.9975463026301323</v>
      </c>
      <c r="U60" s="88">
        <f t="shared" si="131"/>
        <v>11.996319453945198</v>
      </c>
      <c r="V60" s="88">
        <f t="shared" si="131"/>
        <v>13.432285893089031</v>
      </c>
      <c r="W60" s="88">
        <f t="shared" si="131"/>
        <v>11.773394905571633</v>
      </c>
      <c r="X60" s="88">
        <f t="shared" si="131"/>
        <v>10.205250178103391</v>
      </c>
      <c r="Y60" s="88">
        <f t="shared" si="131"/>
        <v>8.864194761989161</v>
      </c>
      <c r="Z60" s="88">
        <f t="shared" si="131"/>
        <v>8.4546833665805785</v>
      </c>
      <c r="AA60" s="88">
        <f t="shared" si="131"/>
        <v>8.6917195639777578</v>
      </c>
      <c r="AB60" s="88">
        <f t="shared" si="131"/>
        <v>8.8532919587721146</v>
      </c>
      <c r="AC60" s="88">
        <f t="shared" si="131"/>
        <v>9.2436013376474975</v>
      </c>
      <c r="AD60" s="88">
        <f t="shared" si="131"/>
        <v>6.7196751217700088</v>
      </c>
      <c r="AE60" s="88">
        <f t="shared" si="131"/>
        <v>4.3756167478466725</v>
      </c>
      <c r="AF60" s="88">
        <f t="shared" si="131"/>
        <v>2.2013343809130368</v>
      </c>
      <c r="AG60" s="88">
        <f t="shared" si="131"/>
        <v>0.7638602004805457</v>
      </c>
      <c r="AH60" s="88">
        <f t="shared" si="131"/>
        <v>1.5277204009610914</v>
      </c>
      <c r="AI60" s="88">
        <f t="shared" si="131"/>
        <v>2.1237648861639062</v>
      </c>
      <c r="AJ60" s="88">
        <f t="shared" si="131"/>
        <v>2.8504394057122631</v>
      </c>
      <c r="AK60" s="88">
        <f t="shared" si="131"/>
        <v>3.1504856589451324</v>
      </c>
      <c r="AL60" s="88">
        <f t="shared" si="131"/>
        <v>4.6783255832335993</v>
      </c>
      <c r="AM60" s="88">
        <f t="shared" si="131"/>
        <v>5.547522686129458</v>
      </c>
      <c r="AN60" s="88">
        <f t="shared" si="131"/>
        <v>6.0332504789242041</v>
      </c>
      <c r="BD60" s="65">
        <v>18</v>
      </c>
      <c r="BE60" s="66" t="s">
        <v>194</v>
      </c>
      <c r="BF60" s="67" t="s">
        <v>152</v>
      </c>
      <c r="BG60" s="126">
        <f>BG51+BG54+BG56</f>
        <v>0.75</v>
      </c>
      <c r="BH60" s="126">
        <f t="shared" ref="BH60:CP60" si="132">BH51+BH54+BH56</f>
        <v>0.5</v>
      </c>
      <c r="BI60" s="126">
        <f t="shared" si="132"/>
        <v>0.25</v>
      </c>
      <c r="BJ60" s="126">
        <f t="shared" si="132"/>
        <v>1</v>
      </c>
      <c r="BK60" s="126">
        <f t="shared" si="132"/>
        <v>1</v>
      </c>
      <c r="BL60" s="126">
        <f t="shared" si="132"/>
        <v>1</v>
      </c>
      <c r="BM60" s="126">
        <f t="shared" si="132"/>
        <v>1</v>
      </c>
      <c r="BN60" s="126">
        <f t="shared" si="132"/>
        <v>1</v>
      </c>
      <c r="BO60" s="126">
        <f t="shared" si="132"/>
        <v>1</v>
      </c>
      <c r="BP60" s="126">
        <f t="shared" si="132"/>
        <v>1</v>
      </c>
      <c r="BQ60" s="126">
        <f t="shared" si="132"/>
        <v>1</v>
      </c>
      <c r="BR60" s="126">
        <f t="shared" si="132"/>
        <v>1</v>
      </c>
      <c r="BS60" s="126">
        <f t="shared" si="132"/>
        <v>1</v>
      </c>
      <c r="BT60" s="126">
        <f t="shared" si="132"/>
        <v>1</v>
      </c>
      <c r="BU60" s="126">
        <f t="shared" si="132"/>
        <v>0.75</v>
      </c>
      <c r="BV60" s="126">
        <f t="shared" si="132"/>
        <v>0.5</v>
      </c>
      <c r="BW60" s="126">
        <f t="shared" si="132"/>
        <v>0.25</v>
      </c>
      <c r="BX60" s="126">
        <f t="shared" si="132"/>
        <v>1</v>
      </c>
      <c r="BY60" s="126">
        <f t="shared" si="132"/>
        <v>1</v>
      </c>
      <c r="BZ60" s="126">
        <f t="shared" si="132"/>
        <v>1</v>
      </c>
      <c r="CA60" s="126">
        <f t="shared" si="132"/>
        <v>1</v>
      </c>
      <c r="CB60" s="126">
        <f t="shared" si="132"/>
        <v>1</v>
      </c>
      <c r="CC60" s="126">
        <f t="shared" si="132"/>
        <v>1</v>
      </c>
      <c r="CD60" s="126">
        <f t="shared" si="132"/>
        <v>1</v>
      </c>
      <c r="CE60" s="126">
        <f t="shared" si="132"/>
        <v>1</v>
      </c>
      <c r="CF60" s="126">
        <f t="shared" si="132"/>
        <v>0.75</v>
      </c>
      <c r="CG60" s="126">
        <f t="shared" si="132"/>
        <v>0.5</v>
      </c>
      <c r="CH60" s="126">
        <f t="shared" si="132"/>
        <v>0.25</v>
      </c>
      <c r="CI60" s="126">
        <f t="shared" si="132"/>
        <v>0.25</v>
      </c>
      <c r="CJ60" s="126">
        <f t="shared" si="132"/>
        <v>0.5</v>
      </c>
      <c r="CK60" s="126">
        <f t="shared" si="132"/>
        <v>0.75</v>
      </c>
      <c r="CL60" s="126">
        <f t="shared" si="132"/>
        <v>1</v>
      </c>
      <c r="CM60" s="126">
        <f t="shared" si="132"/>
        <v>1</v>
      </c>
      <c r="CN60" s="126">
        <f t="shared" si="132"/>
        <v>1</v>
      </c>
      <c r="CO60" s="126">
        <f t="shared" si="132"/>
        <v>1</v>
      </c>
      <c r="CP60" s="126">
        <f t="shared" si="132"/>
        <v>1</v>
      </c>
    </row>
    <row r="61" spans="2:94" ht="15.5">
      <c r="B61" s="65">
        <v>19</v>
      </c>
      <c r="C61" s="66" t="s">
        <v>167</v>
      </c>
      <c r="D61" s="67" t="s">
        <v>152</v>
      </c>
      <c r="E61" s="140">
        <f>E27</f>
        <v>51.8</v>
      </c>
      <c r="F61" s="140">
        <f t="shared" ref="F61:AN61" si="133">F27</f>
        <v>36.19</v>
      </c>
      <c r="G61" s="140">
        <f t="shared" si="133"/>
        <v>16.939999999999998</v>
      </c>
      <c r="H61" s="140">
        <f t="shared" si="133"/>
        <v>36.26</v>
      </c>
      <c r="I61" s="140">
        <f t="shared" si="133"/>
        <v>38.15</v>
      </c>
      <c r="J61" s="140">
        <f t="shared" si="133"/>
        <v>22.539999999999996</v>
      </c>
      <c r="K61" s="140">
        <f t="shared" si="133"/>
        <v>17.919999999999998</v>
      </c>
      <c r="L61" s="140">
        <f t="shared" si="133"/>
        <v>29.82</v>
      </c>
      <c r="M61" s="140">
        <f t="shared" si="133"/>
        <v>24.779999999999998</v>
      </c>
      <c r="N61" s="140">
        <f t="shared" si="133"/>
        <v>19.46</v>
      </c>
      <c r="O61" s="140">
        <f t="shared" si="133"/>
        <v>63.07</v>
      </c>
      <c r="P61" s="140">
        <f t="shared" si="133"/>
        <v>16.029999999999998</v>
      </c>
      <c r="Q61" s="140">
        <f t="shared" si="133"/>
        <v>35</v>
      </c>
      <c r="R61" s="140">
        <f t="shared" si="133"/>
        <v>6.93</v>
      </c>
      <c r="S61" s="140">
        <f t="shared" si="133"/>
        <v>28.559999999999995</v>
      </c>
      <c r="T61" s="140">
        <f t="shared" si="133"/>
        <v>45.15</v>
      </c>
      <c r="U61" s="140">
        <f t="shared" si="133"/>
        <v>0</v>
      </c>
      <c r="V61" s="140">
        <f t="shared" si="133"/>
        <v>28.349999999999998</v>
      </c>
      <c r="W61" s="140">
        <f t="shared" si="133"/>
        <v>24.5</v>
      </c>
      <c r="X61" s="140">
        <f t="shared" si="133"/>
        <v>41.3</v>
      </c>
      <c r="Y61" s="140">
        <f t="shared" si="133"/>
        <v>45.78</v>
      </c>
      <c r="Z61" s="140">
        <f t="shared" si="133"/>
        <v>4.0599999999999996</v>
      </c>
      <c r="AA61" s="140">
        <f t="shared" si="133"/>
        <v>33.459999999999994</v>
      </c>
      <c r="AB61" s="140">
        <f t="shared" si="133"/>
        <v>37.24</v>
      </c>
      <c r="AC61" s="140">
        <f t="shared" si="133"/>
        <v>25.830000000000002</v>
      </c>
      <c r="AD61" s="140">
        <f t="shared" si="133"/>
        <v>23.169999999999998</v>
      </c>
      <c r="AE61" s="140">
        <f t="shared" si="133"/>
        <v>13.579999999999998</v>
      </c>
      <c r="AF61" s="140">
        <f t="shared" si="133"/>
        <v>11.340000000000002</v>
      </c>
      <c r="AG61" s="140">
        <f t="shared" si="133"/>
        <v>76.649999999999991</v>
      </c>
      <c r="AH61" s="140">
        <f t="shared" si="133"/>
        <v>34.65</v>
      </c>
      <c r="AI61" s="140">
        <f t="shared" si="133"/>
        <v>28.7</v>
      </c>
      <c r="AJ61" s="140">
        <f t="shared" si="133"/>
        <v>63.97999999999999</v>
      </c>
      <c r="AK61" s="140">
        <f t="shared" si="133"/>
        <v>41.019999999999996</v>
      </c>
      <c r="AL61" s="140">
        <f t="shared" si="133"/>
        <v>72.799999999999983</v>
      </c>
      <c r="AM61" s="140">
        <f t="shared" si="133"/>
        <v>61.109999999999992</v>
      </c>
      <c r="AN61" s="140">
        <f t="shared" si="133"/>
        <v>50.05</v>
      </c>
      <c r="BD61" s="65">
        <v>19</v>
      </c>
      <c r="BE61" s="66" t="s">
        <v>167</v>
      </c>
      <c r="BF61" s="67" t="s">
        <v>152</v>
      </c>
      <c r="BG61" s="87">
        <f>BG27</f>
        <v>49.345719165901315</v>
      </c>
      <c r="BH61" s="87">
        <f t="shared" ref="BH61:CP61" si="134">BH27</f>
        <v>38.420046850570081</v>
      </c>
      <c r="BI61" s="87">
        <f t="shared" si="134"/>
        <v>17.5</v>
      </c>
      <c r="BJ61" s="87">
        <f t="shared" si="134"/>
        <v>38.475966524572193</v>
      </c>
      <c r="BK61" s="87">
        <f t="shared" si="134"/>
        <v>39.956226048014095</v>
      </c>
      <c r="BL61" s="87">
        <f t="shared" si="134"/>
        <v>25.250742563338605</v>
      </c>
      <c r="BM61" s="87">
        <f t="shared" si="134"/>
        <v>18.900000000000002</v>
      </c>
      <c r="BN61" s="87">
        <f t="shared" si="134"/>
        <v>32.93630216038224</v>
      </c>
      <c r="BO61" s="87">
        <f t="shared" si="134"/>
        <v>27.842413688471769</v>
      </c>
      <c r="BP61" s="87">
        <f t="shared" si="134"/>
        <v>21.1</v>
      </c>
      <c r="BQ61" s="87">
        <f t="shared" si="134"/>
        <v>55.922267479064189</v>
      </c>
      <c r="BR61" s="87">
        <f t="shared" si="134"/>
        <v>16.2</v>
      </c>
      <c r="BS61" s="87">
        <f t="shared" si="134"/>
        <v>37.456641600656084</v>
      </c>
      <c r="BT61" s="87">
        <f t="shared" si="134"/>
        <v>3.2</v>
      </c>
      <c r="BU61" s="87">
        <f t="shared" si="134"/>
        <v>31.739565214413378</v>
      </c>
      <c r="BV61" s="87">
        <f t="shared" si="134"/>
        <v>45.016663581389501</v>
      </c>
      <c r="BW61" s="87">
        <f t="shared" si="134"/>
        <v>0</v>
      </c>
      <c r="BX61" s="87">
        <f t="shared" si="134"/>
        <v>31.535694062442957</v>
      </c>
      <c r="BY61" s="87">
        <f t="shared" si="134"/>
        <v>27.531799795872409</v>
      </c>
      <c r="BZ61" s="87">
        <f t="shared" si="134"/>
        <v>42.30839160261236</v>
      </c>
      <c r="CA61" s="87">
        <f t="shared" si="134"/>
        <v>45.444471610967163</v>
      </c>
      <c r="CB61" s="87">
        <f t="shared" si="134"/>
        <v>0</v>
      </c>
      <c r="CC61" s="87">
        <f t="shared" si="134"/>
        <v>36.171812229967138</v>
      </c>
      <c r="CD61" s="87">
        <f t="shared" si="134"/>
        <v>39.250477704099346</v>
      </c>
      <c r="CE61" s="87">
        <f t="shared" si="134"/>
        <v>28.977577538503805</v>
      </c>
      <c r="CF61" s="87">
        <f t="shared" si="134"/>
        <v>26.005768590833842</v>
      </c>
      <c r="CG61" s="87">
        <f t="shared" si="134"/>
        <v>12.7</v>
      </c>
      <c r="CH61" s="87">
        <f t="shared" si="134"/>
        <v>9.5000000000000036</v>
      </c>
      <c r="CI61" s="87">
        <f t="shared" si="134"/>
        <v>62.85</v>
      </c>
      <c r="CJ61" s="87">
        <f t="shared" si="134"/>
        <v>37.168535080091601</v>
      </c>
      <c r="CK61" s="87">
        <f t="shared" si="134"/>
        <v>31.874754901018456</v>
      </c>
      <c r="CL61" s="87">
        <f t="shared" si="134"/>
        <v>56.419854661280368</v>
      </c>
      <c r="CM61" s="87">
        <f t="shared" si="134"/>
        <v>42.104631574210458</v>
      </c>
      <c r="CN61" s="87">
        <f t="shared" si="134"/>
        <v>61.199999999999996</v>
      </c>
      <c r="CO61" s="87">
        <f t="shared" si="134"/>
        <v>54.835207668066694</v>
      </c>
      <c r="CP61" s="87">
        <f t="shared" si="134"/>
        <v>48.244170632315779</v>
      </c>
    </row>
    <row r="62" spans="2:94" ht="15.5">
      <c r="B62" s="65">
        <v>20</v>
      </c>
      <c r="C62" s="66" t="s">
        <v>168</v>
      </c>
      <c r="D62" s="67" t="s">
        <v>169</v>
      </c>
      <c r="E62" s="88">
        <f>ABS((E61-E60)*E59*(10000/86400))</f>
        <v>4.940419505607502</v>
      </c>
      <c r="F62" s="88">
        <f t="shared" ref="F62:AN62" si="135">ABS((F61-F60)*F59*(10000/86400))</f>
        <v>2.8362880625755391</v>
      </c>
      <c r="G62" s="88">
        <f t="shared" si="135"/>
        <v>0.31086032324728025</v>
      </c>
      <c r="H62" s="88">
        <f t="shared" si="135"/>
        <v>2.5371083760170858</v>
      </c>
      <c r="I62" s="88">
        <f t="shared" si="135"/>
        <v>2.9238579852893674</v>
      </c>
      <c r="J62" s="88">
        <f t="shared" si="135"/>
        <v>1.2851446315986865</v>
      </c>
      <c r="K62" s="88">
        <f t="shared" si="135"/>
        <v>0.89289438858478554</v>
      </c>
      <c r="L62" s="88">
        <f t="shared" si="135"/>
        <v>2.2463138908686666</v>
      </c>
      <c r="M62" s="88">
        <f t="shared" si="135"/>
        <v>1.6390852450043991</v>
      </c>
      <c r="N62" s="88">
        <f t="shared" si="135"/>
        <v>1.1270227887083069</v>
      </c>
      <c r="O62" s="88">
        <f t="shared" si="135"/>
        <v>6.2521794986776467</v>
      </c>
      <c r="P62" s="88">
        <f t="shared" si="135"/>
        <v>0.84390403571468331</v>
      </c>
      <c r="Q62" s="88">
        <f t="shared" si="135"/>
        <v>3.3766651415454576</v>
      </c>
      <c r="R62" s="88">
        <f t="shared" si="135"/>
        <v>0.30942632077272886</v>
      </c>
      <c r="S62" s="88">
        <f t="shared" si="135"/>
        <v>2.6366050790303119</v>
      </c>
      <c r="T62" s="88">
        <f t="shared" si="135"/>
        <v>4.1843117705289199</v>
      </c>
      <c r="U62" s="88">
        <f t="shared" si="135"/>
        <v>1.3884628997621757</v>
      </c>
      <c r="V62" s="88">
        <f t="shared" si="135"/>
        <v>1.7265872808924732</v>
      </c>
      <c r="W62" s="88">
        <f t="shared" si="135"/>
        <v>1.4729867007440238</v>
      </c>
      <c r="X62" s="88">
        <f t="shared" si="135"/>
        <v>3.5989293775343296</v>
      </c>
      <c r="Y62" s="88">
        <f t="shared" si="135"/>
        <v>4.2726626432882915</v>
      </c>
      <c r="Z62" s="88">
        <f t="shared" si="135"/>
        <v>0.50864390816904848</v>
      </c>
      <c r="AA62" s="88">
        <f t="shared" si="135"/>
        <v>2.8666991245396107</v>
      </c>
      <c r="AB62" s="88">
        <f t="shared" si="135"/>
        <v>3.2854986158828572</v>
      </c>
      <c r="AC62" s="88">
        <f t="shared" si="135"/>
        <v>1.9197220674019102</v>
      </c>
      <c r="AD62" s="88">
        <f t="shared" si="135"/>
        <v>1.4279795901241308</v>
      </c>
      <c r="AE62" s="88">
        <f t="shared" si="135"/>
        <v>0.53266106783294709</v>
      </c>
      <c r="AF62" s="88">
        <f t="shared" si="135"/>
        <v>0.26442898203376636</v>
      </c>
      <c r="AG62" s="88">
        <f t="shared" si="135"/>
        <v>2.1957795080879468</v>
      </c>
      <c r="AH62" s="88">
        <f t="shared" si="135"/>
        <v>1.9167985879073439</v>
      </c>
      <c r="AI62" s="88">
        <f t="shared" si="135"/>
        <v>2.3069648536316052</v>
      </c>
      <c r="AJ62" s="88">
        <f t="shared" si="135"/>
        <v>7.0751806243388566</v>
      </c>
      <c r="AK62" s="88">
        <f t="shared" si="135"/>
        <v>4.3830456413257952</v>
      </c>
      <c r="AL62" s="88">
        <f t="shared" si="135"/>
        <v>7.8844530574961089</v>
      </c>
      <c r="AM62" s="88">
        <f t="shared" si="135"/>
        <v>6.430842281697978</v>
      </c>
      <c r="AN62" s="88">
        <f t="shared" si="135"/>
        <v>5.0945311945689582</v>
      </c>
      <c r="BD62" s="65">
        <v>20</v>
      </c>
      <c r="BE62" s="66" t="s">
        <v>168</v>
      </c>
      <c r="BF62" s="67" t="s">
        <v>169</v>
      </c>
      <c r="BG62" s="86">
        <f>ABS((BG61-BG59)*BG60*(10000/86400))</f>
        <v>2.2193085430469899</v>
      </c>
      <c r="BH62" s="86">
        <f t="shared" ref="BH62:CP62" si="136">ABS((BH61-BH59)*BH60*(10000/86400))</f>
        <v>1.2886620283894723</v>
      </c>
      <c r="BI62" s="86">
        <f t="shared" si="136"/>
        <v>0.25970343605324075</v>
      </c>
      <c r="BJ62" s="86">
        <f t="shared" si="136"/>
        <v>0.44242234080696652</v>
      </c>
      <c r="BK62" s="86">
        <f t="shared" si="136"/>
        <v>1.585723258331702</v>
      </c>
      <c r="BL62" s="86">
        <f t="shared" si="136"/>
        <v>5.9212465204469211</v>
      </c>
      <c r="BM62" s="86">
        <f t="shared" si="136"/>
        <v>6.3399956597222209</v>
      </c>
      <c r="BN62" s="86">
        <f t="shared" si="136"/>
        <v>4.6376502129187207</v>
      </c>
      <c r="BO62" s="86">
        <f t="shared" si="136"/>
        <v>5.1494472004083613</v>
      </c>
      <c r="BP62" s="86">
        <f t="shared" si="136"/>
        <v>5.944834587191357</v>
      </c>
      <c r="BQ62" s="86">
        <f t="shared" si="136"/>
        <v>1.5922013913120121</v>
      </c>
      <c r="BR62" s="86">
        <f t="shared" si="136"/>
        <v>6.1896860532407372</v>
      </c>
      <c r="BS62" s="86">
        <f t="shared" si="136"/>
        <v>2.3493078780104839</v>
      </c>
      <c r="BT62" s="86">
        <f t="shared" si="136"/>
        <v>4.7080244020061723</v>
      </c>
      <c r="BU62" s="86">
        <f t="shared" si="136"/>
        <v>1.2903268415289393</v>
      </c>
      <c r="BV62" s="86">
        <f t="shared" si="136"/>
        <v>2.1711032165155961</v>
      </c>
      <c r="BW62" s="86">
        <f t="shared" si="136"/>
        <v>5.4253472222222224E-2</v>
      </c>
      <c r="BX62" s="86">
        <f t="shared" si="136"/>
        <v>0.47429698351354671</v>
      </c>
      <c r="BY62" s="86">
        <f t="shared" si="136"/>
        <v>3.4006838488573599</v>
      </c>
      <c r="BZ62" s="86">
        <f t="shared" si="136"/>
        <v>4.5124040245819028</v>
      </c>
      <c r="CA62" s="86">
        <f t="shared" si="136"/>
        <v>3.8465329443325045</v>
      </c>
      <c r="CB62" s="86">
        <f t="shared" si="136"/>
        <v>8.9302083333333346</v>
      </c>
      <c r="CC62" s="86">
        <f t="shared" si="136"/>
        <v>4.6583749589158403</v>
      </c>
      <c r="CD62" s="86">
        <f t="shared" si="136"/>
        <v>4.1314858704746111</v>
      </c>
      <c r="CE62" s="86">
        <f t="shared" si="136"/>
        <v>5.4121291429200848</v>
      </c>
      <c r="CF62" s="86">
        <f t="shared" si="136"/>
        <v>2.084216268156784</v>
      </c>
      <c r="CG62" s="86">
        <f t="shared" si="136"/>
        <v>0.97765972222222219</v>
      </c>
      <c r="CH62" s="86">
        <f t="shared" si="136"/>
        <v>5.9384736689814789E-2</v>
      </c>
      <c r="CI62" s="86">
        <f t="shared" si="136"/>
        <v>1.6711997974537036</v>
      </c>
      <c r="CJ62" s="86">
        <f t="shared" si="136"/>
        <v>1.5614505254682638</v>
      </c>
      <c r="CK62" s="86">
        <f t="shared" si="136"/>
        <v>1.5426379167550741</v>
      </c>
      <c r="CL62" s="86">
        <f t="shared" si="136"/>
        <v>4.3391857709815236</v>
      </c>
      <c r="CM62" s="86">
        <f t="shared" si="136"/>
        <v>2.4517112470150995</v>
      </c>
      <c r="CN62" s="86">
        <f t="shared" si="136"/>
        <v>4.5763688888888883</v>
      </c>
      <c r="CO62" s="86">
        <f t="shared" si="136"/>
        <v>3.3739282949151268</v>
      </c>
      <c r="CP62" s="86">
        <f t="shared" si="136"/>
        <v>2.3507908602217333</v>
      </c>
    </row>
    <row r="63" spans="2:94" ht="15.5">
      <c r="B63" s="65">
        <v>21</v>
      </c>
      <c r="C63" s="66" t="s">
        <v>170</v>
      </c>
      <c r="D63" s="67" t="s">
        <v>171</v>
      </c>
      <c r="E63" s="88">
        <f>0.94*0.82*0.72</f>
        <v>0.55497599999999991</v>
      </c>
      <c r="F63" s="88">
        <f t="shared" ref="F63:AN63" si="137">0.94*0.82*0.72</f>
        <v>0.55497599999999991</v>
      </c>
      <c r="G63" s="88">
        <f t="shared" si="137"/>
        <v>0.55497599999999991</v>
      </c>
      <c r="H63" s="88">
        <f t="shared" si="137"/>
        <v>0.55497599999999991</v>
      </c>
      <c r="I63" s="88">
        <f t="shared" si="137"/>
        <v>0.55497599999999991</v>
      </c>
      <c r="J63" s="88">
        <f t="shared" si="137"/>
        <v>0.55497599999999991</v>
      </c>
      <c r="K63" s="88">
        <f t="shared" si="137"/>
        <v>0.55497599999999991</v>
      </c>
      <c r="L63" s="88">
        <f t="shared" si="137"/>
        <v>0.55497599999999991</v>
      </c>
      <c r="M63" s="88">
        <f t="shared" si="137"/>
        <v>0.55497599999999991</v>
      </c>
      <c r="N63" s="88">
        <f t="shared" si="137"/>
        <v>0.55497599999999991</v>
      </c>
      <c r="O63" s="88">
        <f t="shared" si="137"/>
        <v>0.55497599999999991</v>
      </c>
      <c r="P63" s="88">
        <f t="shared" si="137"/>
        <v>0.55497599999999991</v>
      </c>
      <c r="Q63" s="88">
        <f t="shared" si="137"/>
        <v>0.55497599999999991</v>
      </c>
      <c r="R63" s="88">
        <f t="shared" si="137"/>
        <v>0.55497599999999991</v>
      </c>
      <c r="S63" s="88">
        <f t="shared" si="137"/>
        <v>0.55497599999999991</v>
      </c>
      <c r="T63" s="88">
        <f t="shared" si="137"/>
        <v>0.55497599999999991</v>
      </c>
      <c r="U63" s="88">
        <f t="shared" si="137"/>
        <v>0.55497599999999991</v>
      </c>
      <c r="V63" s="88">
        <f t="shared" si="137"/>
        <v>0.55497599999999991</v>
      </c>
      <c r="W63" s="88">
        <f t="shared" si="137"/>
        <v>0.55497599999999991</v>
      </c>
      <c r="X63" s="88">
        <f t="shared" si="137"/>
        <v>0.55497599999999991</v>
      </c>
      <c r="Y63" s="88">
        <f t="shared" si="137"/>
        <v>0.55497599999999991</v>
      </c>
      <c r="Z63" s="88">
        <f t="shared" si="137"/>
        <v>0.55497599999999991</v>
      </c>
      <c r="AA63" s="88">
        <f t="shared" si="137"/>
        <v>0.55497599999999991</v>
      </c>
      <c r="AB63" s="88">
        <f t="shared" si="137"/>
        <v>0.55497599999999991</v>
      </c>
      <c r="AC63" s="88">
        <f t="shared" si="137"/>
        <v>0.55497599999999991</v>
      </c>
      <c r="AD63" s="88">
        <f t="shared" si="137"/>
        <v>0.55497599999999991</v>
      </c>
      <c r="AE63" s="88">
        <f t="shared" si="137"/>
        <v>0.55497599999999991</v>
      </c>
      <c r="AF63" s="88">
        <f t="shared" si="137"/>
        <v>0.55497599999999991</v>
      </c>
      <c r="AG63" s="88">
        <f t="shared" si="137"/>
        <v>0.55497599999999991</v>
      </c>
      <c r="AH63" s="88">
        <f t="shared" si="137"/>
        <v>0.55497599999999991</v>
      </c>
      <c r="AI63" s="88">
        <f t="shared" si="137"/>
        <v>0.55497599999999991</v>
      </c>
      <c r="AJ63" s="88">
        <f t="shared" si="137"/>
        <v>0.55497599999999991</v>
      </c>
      <c r="AK63" s="88">
        <f t="shared" si="137"/>
        <v>0.55497599999999991</v>
      </c>
      <c r="AL63" s="88">
        <f t="shared" si="137"/>
        <v>0.55497599999999991</v>
      </c>
      <c r="AM63" s="88">
        <f t="shared" si="137"/>
        <v>0.55497599999999991</v>
      </c>
      <c r="AN63" s="88">
        <f t="shared" si="137"/>
        <v>0.55497599999999991</v>
      </c>
      <c r="BD63" s="65">
        <v>21</v>
      </c>
      <c r="BE63" s="66" t="s">
        <v>170</v>
      </c>
      <c r="BF63" s="67" t="s">
        <v>171</v>
      </c>
      <c r="BG63" s="86">
        <f>BG29</f>
        <v>0.55497599999999991</v>
      </c>
      <c r="BH63" s="86">
        <f t="shared" ref="BH63:CP63" si="138">BH29</f>
        <v>0.55497599999999991</v>
      </c>
      <c r="BI63" s="86">
        <f t="shared" si="138"/>
        <v>0.55497599999999991</v>
      </c>
      <c r="BJ63" s="86">
        <f t="shared" si="138"/>
        <v>0.55497599999999991</v>
      </c>
      <c r="BK63" s="86">
        <f t="shared" si="138"/>
        <v>0.55497599999999991</v>
      </c>
      <c r="BL63" s="86">
        <f t="shared" si="138"/>
        <v>0.55497599999999991</v>
      </c>
      <c r="BM63" s="86">
        <f t="shared" si="138"/>
        <v>0.55497599999999991</v>
      </c>
      <c r="BN63" s="86">
        <f t="shared" si="138"/>
        <v>0.55497599999999991</v>
      </c>
      <c r="BO63" s="86">
        <f t="shared" si="138"/>
        <v>0.55497599999999991</v>
      </c>
      <c r="BP63" s="86">
        <f t="shared" si="138"/>
        <v>0.55497599999999991</v>
      </c>
      <c r="BQ63" s="86">
        <f t="shared" si="138"/>
        <v>0.55497599999999991</v>
      </c>
      <c r="BR63" s="86">
        <f t="shared" si="138"/>
        <v>0.55497599999999991</v>
      </c>
      <c r="BS63" s="86">
        <f t="shared" si="138"/>
        <v>0.55497599999999991</v>
      </c>
      <c r="BT63" s="86">
        <f t="shared" si="138"/>
        <v>0.55497599999999991</v>
      </c>
      <c r="BU63" s="86">
        <f t="shared" si="138"/>
        <v>0.55497599999999991</v>
      </c>
      <c r="BV63" s="86">
        <f t="shared" si="138"/>
        <v>0.55497599999999991</v>
      </c>
      <c r="BW63" s="86">
        <f t="shared" si="138"/>
        <v>0.55497599999999991</v>
      </c>
      <c r="BX63" s="86">
        <f t="shared" si="138"/>
        <v>0.55497599999999991</v>
      </c>
      <c r="BY63" s="86">
        <f t="shared" si="138"/>
        <v>0.55497599999999991</v>
      </c>
      <c r="BZ63" s="86">
        <f t="shared" si="138"/>
        <v>0.55497599999999991</v>
      </c>
      <c r="CA63" s="86">
        <f t="shared" si="138"/>
        <v>0.55497599999999991</v>
      </c>
      <c r="CB63" s="86">
        <f t="shared" si="138"/>
        <v>0.55497599999999991</v>
      </c>
      <c r="CC63" s="86">
        <f t="shared" si="138"/>
        <v>0.55497599999999991</v>
      </c>
      <c r="CD63" s="86">
        <f t="shared" si="138"/>
        <v>0.55497599999999991</v>
      </c>
      <c r="CE63" s="86">
        <f t="shared" si="138"/>
        <v>0.55497599999999991</v>
      </c>
      <c r="CF63" s="86">
        <f t="shared" si="138"/>
        <v>0.55497599999999991</v>
      </c>
      <c r="CG63" s="86">
        <f t="shared" si="138"/>
        <v>0.55497599999999991</v>
      </c>
      <c r="CH63" s="86">
        <f t="shared" si="138"/>
        <v>0.55497599999999991</v>
      </c>
      <c r="CI63" s="86">
        <f t="shared" si="138"/>
        <v>0.55497599999999991</v>
      </c>
      <c r="CJ63" s="86">
        <f t="shared" si="138"/>
        <v>0.55497599999999991</v>
      </c>
      <c r="CK63" s="86">
        <f t="shared" si="138"/>
        <v>0.55497599999999991</v>
      </c>
      <c r="CL63" s="86">
        <f t="shared" si="138"/>
        <v>0.55497599999999991</v>
      </c>
      <c r="CM63" s="86">
        <f t="shared" si="138"/>
        <v>0.55497599999999991</v>
      </c>
      <c r="CN63" s="86">
        <f t="shared" si="138"/>
        <v>0.55497599999999991</v>
      </c>
      <c r="CO63" s="86">
        <f t="shared" si="138"/>
        <v>0.55497599999999991</v>
      </c>
      <c r="CP63" s="86">
        <f t="shared" si="138"/>
        <v>0.55497599999999991</v>
      </c>
    </row>
    <row r="64" spans="2:94" ht="15.5">
      <c r="B64" s="65">
        <v>22</v>
      </c>
      <c r="C64" s="66" t="s">
        <v>172</v>
      </c>
      <c r="D64" s="67" t="s">
        <v>169</v>
      </c>
      <c r="E64" s="88">
        <f>E62/E63</f>
        <v>8.9020417200158253</v>
      </c>
      <c r="F64" s="88">
        <f t="shared" ref="F64:AN64" si="139">F62/F63</f>
        <v>5.11064994265615</v>
      </c>
      <c r="G64" s="88">
        <f t="shared" si="139"/>
        <v>0.56013291249942387</v>
      </c>
      <c r="H64" s="88">
        <f t="shared" si="139"/>
        <v>4.5715641325338146</v>
      </c>
      <c r="I64" s="88">
        <f t="shared" si="139"/>
        <v>5.2684404105571554</v>
      </c>
      <c r="J64" s="88">
        <f t="shared" si="139"/>
        <v>2.3156760501331348</v>
      </c>
      <c r="K64" s="88">
        <f t="shared" si="139"/>
        <v>1.608888291718535</v>
      </c>
      <c r="L64" s="88">
        <f t="shared" si="139"/>
        <v>4.0475874467880901</v>
      </c>
      <c r="M64" s="88">
        <f t="shared" si="139"/>
        <v>2.9534344638405972</v>
      </c>
      <c r="N64" s="88">
        <f t="shared" si="139"/>
        <v>2.0307595079936918</v>
      </c>
      <c r="O64" s="88">
        <f t="shared" si="139"/>
        <v>11.265675450249466</v>
      </c>
      <c r="P64" s="88">
        <f t="shared" si="139"/>
        <v>1.5206135683609443</v>
      </c>
      <c r="Q64" s="88">
        <f t="shared" si="139"/>
        <v>6.0843444429046629</v>
      </c>
      <c r="R64" s="88">
        <f t="shared" si="139"/>
        <v>0.55754901252077371</v>
      </c>
      <c r="S64" s="88">
        <f t="shared" si="139"/>
        <v>4.750845223992231</v>
      </c>
      <c r="T64" s="88">
        <f t="shared" si="139"/>
        <v>7.5396265253432952</v>
      </c>
      <c r="U64" s="88">
        <f t="shared" si="139"/>
        <v>2.5018431423380036</v>
      </c>
      <c r="V64" s="88">
        <f t="shared" si="139"/>
        <v>3.1111026078469579</v>
      </c>
      <c r="W64" s="88">
        <f t="shared" si="139"/>
        <v>2.6541448652626851</v>
      </c>
      <c r="X64" s="88">
        <f t="shared" si="139"/>
        <v>6.4848378624198704</v>
      </c>
      <c r="Y64" s="88">
        <f t="shared" si="139"/>
        <v>7.6988241712944205</v>
      </c>
      <c r="Z64" s="88">
        <f t="shared" si="139"/>
        <v>0.91651514330177986</v>
      </c>
      <c r="AA64" s="88">
        <f t="shared" si="139"/>
        <v>5.1654470185010002</v>
      </c>
      <c r="AB64" s="88">
        <f t="shared" si="139"/>
        <v>5.9200733290860468</v>
      </c>
      <c r="AC64" s="88">
        <f t="shared" si="139"/>
        <v>3.4591082630634666</v>
      </c>
      <c r="AD64" s="88">
        <f t="shared" si="139"/>
        <v>2.5730474653392776</v>
      </c>
      <c r="AE64" s="88">
        <f t="shared" si="139"/>
        <v>0.95979117625437349</v>
      </c>
      <c r="AF64" s="88">
        <f t="shared" si="139"/>
        <v>0.47646922035145017</v>
      </c>
      <c r="AG64" s="88">
        <f t="shared" si="139"/>
        <v>3.9565305672460558</v>
      </c>
      <c r="AH64" s="88">
        <f t="shared" si="139"/>
        <v>3.4538405046476681</v>
      </c>
      <c r="AI64" s="88">
        <f t="shared" si="139"/>
        <v>4.156873186645198</v>
      </c>
      <c r="AJ64" s="88">
        <f t="shared" si="139"/>
        <v>12.748624488876739</v>
      </c>
      <c r="AK64" s="88">
        <f t="shared" si="139"/>
        <v>7.8977210569930882</v>
      </c>
      <c r="AL64" s="88">
        <f t="shared" si="139"/>
        <v>14.20683607488632</v>
      </c>
      <c r="AM64" s="88">
        <f t="shared" si="139"/>
        <v>11.587604295857801</v>
      </c>
      <c r="AN64" s="88">
        <f t="shared" si="139"/>
        <v>9.1797324471129542</v>
      </c>
      <c r="BD64" s="65">
        <v>22</v>
      </c>
      <c r="BE64" s="66" t="s">
        <v>172</v>
      </c>
      <c r="BF64" s="67" t="s">
        <v>169</v>
      </c>
      <c r="BG64" s="86">
        <f>BG62/BG63</f>
        <v>3.998927058191688</v>
      </c>
      <c r="BH64" s="86">
        <f t="shared" ref="BH64:CP64" si="140">BH62/BH63</f>
        <v>2.322013976080898</v>
      </c>
      <c r="BI64" s="86">
        <f t="shared" si="140"/>
        <v>0.46795435487884302</v>
      </c>
      <c r="BJ64" s="86">
        <f t="shared" si="140"/>
        <v>0.79719184398418419</v>
      </c>
      <c r="BK64" s="86">
        <f t="shared" si="140"/>
        <v>2.8572825821868015</v>
      </c>
      <c r="BL64" s="86">
        <f t="shared" si="140"/>
        <v>10.669374027790251</v>
      </c>
      <c r="BM64" s="86">
        <f t="shared" si="140"/>
        <v>11.423909610005158</v>
      </c>
      <c r="BN64" s="86">
        <f t="shared" si="140"/>
        <v>8.3564878714011446</v>
      </c>
      <c r="BO64" s="86">
        <f t="shared" si="140"/>
        <v>9.2786844843891672</v>
      </c>
      <c r="BP64" s="86">
        <f t="shared" si="140"/>
        <v>10.711876886912872</v>
      </c>
      <c r="BQ64" s="86">
        <f t="shared" si="140"/>
        <v>2.8689553986334766</v>
      </c>
      <c r="BR64" s="86">
        <f t="shared" si="140"/>
        <v>11.153069778225975</v>
      </c>
      <c r="BS64" s="86">
        <f t="shared" si="140"/>
        <v>4.2331702235961268</v>
      </c>
      <c r="BT64" s="86">
        <f t="shared" si="140"/>
        <v>8.4832936955943552</v>
      </c>
      <c r="BU64" s="86">
        <f t="shared" si="140"/>
        <v>2.3250137691160329</v>
      </c>
      <c r="BV64" s="86">
        <f t="shared" si="140"/>
        <v>3.9120668578742079</v>
      </c>
      <c r="BW64" s="86">
        <f t="shared" si="140"/>
        <v>9.7758231386982919E-2</v>
      </c>
      <c r="BX64" s="86">
        <f t="shared" si="140"/>
        <v>0.85462611628889684</v>
      </c>
      <c r="BY64" s="86">
        <f t="shared" si="140"/>
        <v>6.1276232645328097</v>
      </c>
      <c r="BZ64" s="86">
        <f t="shared" si="140"/>
        <v>8.1308093045138961</v>
      </c>
      <c r="CA64" s="86">
        <f t="shared" si="140"/>
        <v>6.9309897082621683</v>
      </c>
      <c r="CB64" s="86">
        <f t="shared" si="140"/>
        <v>16.091161299467611</v>
      </c>
      <c r="CC64" s="86">
        <f t="shared" si="140"/>
        <v>8.3938313709346737</v>
      </c>
      <c r="CD64" s="86">
        <f t="shared" si="140"/>
        <v>7.4444406072958325</v>
      </c>
      <c r="CE64" s="86">
        <f t="shared" si="140"/>
        <v>9.7520057496541934</v>
      </c>
      <c r="CF64" s="86">
        <f t="shared" si="140"/>
        <v>3.7555070276134179</v>
      </c>
      <c r="CG64" s="86">
        <f t="shared" si="140"/>
        <v>1.7616252274372628</v>
      </c>
      <c r="CH64" s="86">
        <f t="shared" si="140"/>
        <v>0.1070041527738403</v>
      </c>
      <c r="CI64" s="86">
        <f t="shared" si="140"/>
        <v>3.0113010246455771</v>
      </c>
      <c r="CJ64" s="86">
        <f t="shared" si="140"/>
        <v>2.8135460370687455</v>
      </c>
      <c r="CK64" s="86">
        <f t="shared" si="140"/>
        <v>2.7796479789307544</v>
      </c>
      <c r="CL64" s="86">
        <f t="shared" si="140"/>
        <v>7.8186908460573505</v>
      </c>
      <c r="CM64" s="86">
        <f t="shared" si="140"/>
        <v>4.4176887775599303</v>
      </c>
      <c r="CN64" s="86">
        <f t="shared" si="140"/>
        <v>8.2460662963603628</v>
      </c>
      <c r="CO64" s="86">
        <f t="shared" si="140"/>
        <v>6.0794129744621879</v>
      </c>
      <c r="CP64" s="86">
        <f t="shared" si="140"/>
        <v>4.2358423791690702</v>
      </c>
    </row>
    <row r="67" spans="2:94">
      <c r="AI67" t="s">
        <v>17</v>
      </c>
      <c r="CK67" t="s">
        <v>17</v>
      </c>
    </row>
    <row r="71" spans="2:94" ht="23.5">
      <c r="B71" s="355" t="s">
        <v>203</v>
      </c>
      <c r="C71" s="355"/>
      <c r="D71" s="355"/>
      <c r="E71" s="355"/>
      <c r="F71" s="355"/>
      <c r="G71" s="355"/>
      <c r="H71" s="355"/>
      <c r="I71" s="355"/>
      <c r="J71" s="355"/>
      <c r="K71" s="355"/>
      <c r="L71" s="355"/>
      <c r="M71" s="355"/>
      <c r="N71" s="355"/>
      <c r="O71" s="355"/>
      <c r="P71" s="355"/>
      <c r="Q71" s="355"/>
      <c r="R71" s="355"/>
      <c r="S71" s="355"/>
      <c r="T71" s="355"/>
      <c r="U71" s="355"/>
      <c r="V71" s="355"/>
      <c r="W71" s="355"/>
      <c r="X71" s="355"/>
      <c r="Y71" s="355"/>
      <c r="Z71" s="355"/>
      <c r="AA71" s="355"/>
      <c r="AB71" s="355"/>
      <c r="AC71" s="355"/>
      <c r="AD71" s="355"/>
      <c r="AE71" s="355"/>
      <c r="AF71" s="355"/>
      <c r="AG71" s="355"/>
      <c r="AH71" s="355"/>
      <c r="AI71" s="355"/>
      <c r="AJ71" s="355"/>
      <c r="AK71" s="355"/>
      <c r="AL71" s="355"/>
      <c r="AM71" s="355"/>
      <c r="AN71" s="355"/>
      <c r="BD71" s="355" t="s">
        <v>203</v>
      </c>
      <c r="BE71" s="355"/>
      <c r="BF71" s="355"/>
      <c r="BG71" s="355"/>
      <c r="BH71" s="355"/>
      <c r="BI71" s="355"/>
      <c r="BJ71" s="355"/>
      <c r="BK71" s="355"/>
      <c r="BL71" s="355"/>
      <c r="BM71" s="355"/>
      <c r="BN71" s="355"/>
      <c r="BO71" s="355"/>
      <c r="BP71" s="355"/>
      <c r="BQ71" s="355"/>
      <c r="BR71" s="355"/>
      <c r="BS71" s="355"/>
      <c r="BT71" s="355"/>
      <c r="BU71" s="355"/>
      <c r="BV71" s="355"/>
      <c r="BW71" s="355"/>
      <c r="BX71" s="355"/>
      <c r="BY71" s="355"/>
      <c r="BZ71" s="355"/>
      <c r="CA71" s="355"/>
      <c r="CB71" s="355"/>
      <c r="CC71" s="355"/>
      <c r="CD71" s="355"/>
      <c r="CE71" s="355"/>
      <c r="CF71" s="355"/>
      <c r="CG71" s="355"/>
      <c r="CH71" s="355"/>
      <c r="CI71" s="355"/>
      <c r="CJ71" s="355"/>
      <c r="CK71" s="355"/>
      <c r="CL71" s="355"/>
      <c r="CM71" s="355"/>
      <c r="CN71" s="355"/>
      <c r="CO71" s="355"/>
      <c r="CP71" s="355"/>
    </row>
    <row r="72" spans="2:94">
      <c r="AQ72" s="92">
        <f>(1.1*N83)+3</f>
        <v>8.921090573229101</v>
      </c>
      <c r="AR72" s="92">
        <f t="shared" ref="AR72:AV72" si="141">(1.1*O83)+3</f>
        <v>8.921090573229101</v>
      </c>
      <c r="AS72" s="92">
        <f t="shared" si="141"/>
        <v>8.921090573229101</v>
      </c>
      <c r="AT72" s="92">
        <f t="shared" si="141"/>
        <v>7.3648807811873223</v>
      </c>
      <c r="AU72" s="92">
        <f t="shared" si="141"/>
        <v>7.3648807811873223</v>
      </c>
      <c r="AV72" s="92">
        <f t="shared" si="141"/>
        <v>7.3648807811873223</v>
      </c>
    </row>
    <row r="74" spans="2:94" ht="15.5">
      <c r="B74" s="238" t="s">
        <v>41</v>
      </c>
      <c r="C74" s="239" t="s">
        <v>18</v>
      </c>
      <c r="D74" s="239" t="s">
        <v>140</v>
      </c>
      <c r="E74" s="240" t="s">
        <v>26</v>
      </c>
      <c r="F74" s="241"/>
      <c r="G74" s="242"/>
      <c r="H74" s="240" t="s">
        <v>27</v>
      </c>
      <c r="I74" s="241"/>
      <c r="J74" s="242"/>
      <c r="K74" s="240" t="s">
        <v>28</v>
      </c>
      <c r="L74" s="241"/>
      <c r="M74" s="242"/>
      <c r="N74" s="240" t="s">
        <v>4</v>
      </c>
      <c r="O74" s="241"/>
      <c r="P74" s="242"/>
      <c r="Q74" s="240" t="s">
        <v>5</v>
      </c>
      <c r="R74" s="241"/>
      <c r="S74" s="242"/>
      <c r="T74" s="240" t="s">
        <v>6</v>
      </c>
      <c r="U74" s="241"/>
      <c r="V74" s="242"/>
      <c r="W74" s="240" t="s">
        <v>7</v>
      </c>
      <c r="X74" s="241"/>
      <c r="Y74" s="242"/>
      <c r="Z74" s="240" t="s">
        <v>8</v>
      </c>
      <c r="AA74" s="241"/>
      <c r="AB74" s="242"/>
      <c r="AC74" s="240" t="s">
        <v>29</v>
      </c>
      <c r="AD74" s="241"/>
      <c r="AE74" s="242"/>
      <c r="AF74" s="240" t="s">
        <v>10</v>
      </c>
      <c r="AG74" s="241"/>
      <c r="AH74" s="242"/>
      <c r="AI74" s="240" t="s">
        <v>30</v>
      </c>
      <c r="AJ74" s="241"/>
      <c r="AK74" s="242"/>
      <c r="AL74" s="240" t="s">
        <v>31</v>
      </c>
      <c r="AM74" s="241"/>
      <c r="AN74" s="242"/>
      <c r="AR74" s="36">
        <v>8.5</v>
      </c>
      <c r="AS74" s="36">
        <v>14.8</v>
      </c>
      <c r="AU74" s="36">
        <v>7</v>
      </c>
      <c r="AV74" s="36">
        <v>13.9</v>
      </c>
      <c r="AX74" s="36">
        <v>30</v>
      </c>
      <c r="AY74" s="36">
        <f>AS77</f>
        <v>15.13687245858328</v>
      </c>
      <c r="BD74" s="257" t="s">
        <v>41</v>
      </c>
      <c r="BE74" s="253" t="s">
        <v>18</v>
      </c>
      <c r="BF74" s="253" t="s">
        <v>140</v>
      </c>
      <c r="BG74" s="258" t="s">
        <v>26</v>
      </c>
      <c r="BH74" s="259"/>
      <c r="BI74" s="260"/>
      <c r="BJ74" s="258" t="s">
        <v>27</v>
      </c>
      <c r="BK74" s="259"/>
      <c r="BL74" s="260"/>
      <c r="BM74" s="258" t="s">
        <v>28</v>
      </c>
      <c r="BN74" s="259"/>
      <c r="BO74" s="260"/>
      <c r="BP74" s="258" t="s">
        <v>4</v>
      </c>
      <c r="BQ74" s="259"/>
      <c r="BR74" s="260"/>
      <c r="BS74" s="258" t="s">
        <v>5</v>
      </c>
      <c r="BT74" s="259"/>
      <c r="BU74" s="260"/>
      <c r="BV74" s="258" t="s">
        <v>6</v>
      </c>
      <c r="BW74" s="259"/>
      <c r="BX74" s="260"/>
      <c r="BY74" s="258" t="s">
        <v>7</v>
      </c>
      <c r="BZ74" s="259"/>
      <c r="CA74" s="260"/>
      <c r="CB74" s="258" t="s">
        <v>8</v>
      </c>
      <c r="CC74" s="259"/>
      <c r="CD74" s="260"/>
      <c r="CE74" s="258" t="s">
        <v>29</v>
      </c>
      <c r="CF74" s="259"/>
      <c r="CG74" s="260"/>
      <c r="CH74" s="258" t="s">
        <v>10</v>
      </c>
      <c r="CI74" s="259"/>
      <c r="CJ74" s="260"/>
      <c r="CK74" s="258" t="s">
        <v>30</v>
      </c>
      <c r="CL74" s="259"/>
      <c r="CM74" s="260"/>
      <c r="CN74" s="258" t="s">
        <v>31</v>
      </c>
      <c r="CO74" s="259"/>
      <c r="CP74" s="260"/>
    </row>
    <row r="75" spans="2:94" ht="15.5">
      <c r="B75" s="243"/>
      <c r="C75" s="239" t="s">
        <v>141</v>
      </c>
      <c r="D75" s="244"/>
      <c r="E75" s="244" t="s">
        <v>142</v>
      </c>
      <c r="F75" s="244" t="s">
        <v>143</v>
      </c>
      <c r="G75" s="245" t="s">
        <v>144</v>
      </c>
      <c r="H75" s="245" t="s">
        <v>142</v>
      </c>
      <c r="I75" s="245" t="s">
        <v>143</v>
      </c>
      <c r="J75" s="245" t="s">
        <v>144</v>
      </c>
      <c r="K75" s="245" t="s">
        <v>142</v>
      </c>
      <c r="L75" s="245" t="s">
        <v>143</v>
      </c>
      <c r="M75" s="245" t="s">
        <v>144</v>
      </c>
      <c r="N75" s="245" t="s">
        <v>142</v>
      </c>
      <c r="O75" s="245" t="s">
        <v>143</v>
      </c>
      <c r="P75" s="245" t="s">
        <v>144</v>
      </c>
      <c r="Q75" s="245" t="s">
        <v>142</v>
      </c>
      <c r="R75" s="245" t="s">
        <v>143</v>
      </c>
      <c r="S75" s="245" t="s">
        <v>144</v>
      </c>
      <c r="T75" s="245" t="s">
        <v>142</v>
      </c>
      <c r="U75" s="245" t="s">
        <v>143</v>
      </c>
      <c r="V75" s="245" t="s">
        <v>144</v>
      </c>
      <c r="W75" s="245" t="s">
        <v>142</v>
      </c>
      <c r="X75" s="245" t="s">
        <v>143</v>
      </c>
      <c r="Y75" s="245" t="s">
        <v>144</v>
      </c>
      <c r="Z75" s="245" t="s">
        <v>142</v>
      </c>
      <c r="AA75" s="245" t="s">
        <v>143</v>
      </c>
      <c r="AB75" s="245" t="s">
        <v>144</v>
      </c>
      <c r="AC75" s="245" t="s">
        <v>142</v>
      </c>
      <c r="AD75" s="245" t="s">
        <v>143</v>
      </c>
      <c r="AE75" s="245" t="s">
        <v>144</v>
      </c>
      <c r="AF75" s="245" t="s">
        <v>142</v>
      </c>
      <c r="AG75" s="245" t="s">
        <v>143</v>
      </c>
      <c r="AH75" s="245" t="s">
        <v>144</v>
      </c>
      <c r="AI75" s="245" t="s">
        <v>142</v>
      </c>
      <c r="AJ75" s="245" t="s">
        <v>143</v>
      </c>
      <c r="AK75" s="246" t="s">
        <v>144</v>
      </c>
      <c r="AL75" s="245" t="s">
        <v>142</v>
      </c>
      <c r="AM75" s="245" t="s">
        <v>143</v>
      </c>
      <c r="AN75" s="245" t="s">
        <v>144</v>
      </c>
      <c r="AQ75" t="s">
        <v>185</v>
      </c>
      <c r="AR75" s="95">
        <f>AQ72</f>
        <v>8.921090573229101</v>
      </c>
      <c r="AS75" s="36" t="s">
        <v>120</v>
      </c>
      <c r="AU75" s="95">
        <f>AT72</f>
        <v>7.3648807811873223</v>
      </c>
      <c r="AV75" s="36" t="s">
        <v>120</v>
      </c>
      <c r="AX75" s="36">
        <v>40</v>
      </c>
      <c r="AY75" s="36" t="s">
        <v>120</v>
      </c>
      <c r="BD75" s="261"/>
      <c r="BE75" s="253" t="s">
        <v>141</v>
      </c>
      <c r="BF75" s="254"/>
      <c r="BG75" s="254" t="s">
        <v>142</v>
      </c>
      <c r="BH75" s="254" t="s">
        <v>143</v>
      </c>
      <c r="BI75" s="255" t="s">
        <v>144</v>
      </c>
      <c r="BJ75" s="255" t="s">
        <v>142</v>
      </c>
      <c r="BK75" s="255" t="s">
        <v>143</v>
      </c>
      <c r="BL75" s="255" t="s">
        <v>144</v>
      </c>
      <c r="BM75" s="255" t="s">
        <v>142</v>
      </c>
      <c r="BN75" s="255" t="s">
        <v>143</v>
      </c>
      <c r="BO75" s="255" t="s">
        <v>144</v>
      </c>
      <c r="BP75" s="255" t="s">
        <v>142</v>
      </c>
      <c r="BQ75" s="255" t="s">
        <v>143</v>
      </c>
      <c r="BR75" s="255" t="s">
        <v>144</v>
      </c>
      <c r="BS75" s="255" t="s">
        <v>142</v>
      </c>
      <c r="BT75" s="255" t="s">
        <v>143</v>
      </c>
      <c r="BU75" s="255" t="s">
        <v>144</v>
      </c>
      <c r="BV75" s="255" t="s">
        <v>142</v>
      </c>
      <c r="BW75" s="255" t="s">
        <v>143</v>
      </c>
      <c r="BX75" s="255" t="s">
        <v>144</v>
      </c>
      <c r="BY75" s="255" t="s">
        <v>142</v>
      </c>
      <c r="BZ75" s="255" t="s">
        <v>143</v>
      </c>
      <c r="CA75" s="255" t="s">
        <v>144</v>
      </c>
      <c r="CB75" s="255" t="s">
        <v>142</v>
      </c>
      <c r="CC75" s="255" t="s">
        <v>143</v>
      </c>
      <c r="CD75" s="255" t="s">
        <v>144</v>
      </c>
      <c r="CE75" s="255" t="s">
        <v>142</v>
      </c>
      <c r="CF75" s="255" t="s">
        <v>143</v>
      </c>
      <c r="CG75" s="255" t="s">
        <v>144</v>
      </c>
      <c r="CH75" s="255" t="s">
        <v>142</v>
      </c>
      <c r="CI75" s="255" t="s">
        <v>143</v>
      </c>
      <c r="CJ75" s="255" t="s">
        <v>144</v>
      </c>
      <c r="CK75" s="255" t="s">
        <v>142</v>
      </c>
      <c r="CL75" s="255" t="s">
        <v>143</v>
      </c>
      <c r="CM75" s="256" t="s">
        <v>144</v>
      </c>
      <c r="CN75" s="255" t="s">
        <v>142</v>
      </c>
      <c r="CO75" s="255" t="s">
        <v>143</v>
      </c>
      <c r="CP75" s="255" t="s">
        <v>144</v>
      </c>
    </row>
    <row r="76" spans="2:94" ht="15.5">
      <c r="B76" s="42">
        <v>1</v>
      </c>
      <c r="C76" s="352" t="s">
        <v>145</v>
      </c>
      <c r="D76" s="43"/>
      <c r="E76" s="44"/>
      <c r="F76" s="44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6"/>
      <c r="AL76" s="45"/>
      <c r="AM76" s="45"/>
      <c r="AN76" s="47"/>
      <c r="AR76" s="36">
        <v>9</v>
      </c>
      <c r="AS76" s="36">
        <v>15.2</v>
      </c>
      <c r="AU76" s="36">
        <v>7.5</v>
      </c>
      <c r="AV76" s="36">
        <v>14.2</v>
      </c>
      <c r="AX76" s="36">
        <v>45</v>
      </c>
      <c r="AY76" s="36">
        <f>AV77</f>
        <v>14.118928468712394</v>
      </c>
      <c r="BD76" s="42">
        <v>1</v>
      </c>
      <c r="BE76" s="352" t="s">
        <v>145</v>
      </c>
      <c r="BF76" s="43"/>
      <c r="BG76" s="44"/>
      <c r="BH76" s="44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6"/>
      <c r="CN76" s="45"/>
      <c r="CO76" s="45"/>
      <c r="CP76" s="47"/>
    </row>
    <row r="77" spans="2:94" ht="15.5">
      <c r="B77" s="48"/>
      <c r="C77" s="353"/>
      <c r="D77" s="49"/>
      <c r="E77" s="50"/>
      <c r="F77" s="50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51"/>
      <c r="AL77" s="46"/>
      <c r="AM77" s="46"/>
      <c r="AN77" s="52"/>
      <c r="AR77" s="37" t="s">
        <v>121</v>
      </c>
      <c r="AS77" s="93">
        <f>AS74+((AR75-AR74)/(AR76-AR74))*(AS76-AS74)</f>
        <v>15.13687245858328</v>
      </c>
      <c r="AU77" s="37" t="s">
        <v>121</v>
      </c>
      <c r="AV77" s="93">
        <f>AV74+((AU75-AU74)/(AU76-AU74))*(AV76-AV74)</f>
        <v>14.118928468712394</v>
      </c>
      <c r="AX77" s="37" t="s">
        <v>121</v>
      </c>
      <c r="AY77" s="37">
        <f>AY74+((AX75-AX74)/(AX76-AX74))*(AY76-AY74)</f>
        <v>14.458243132002689</v>
      </c>
      <c r="BD77" s="48"/>
      <c r="BE77" s="353"/>
      <c r="BF77" s="49"/>
      <c r="BG77" s="50"/>
      <c r="BH77" s="50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51"/>
      <c r="CN77" s="46"/>
      <c r="CO77" s="46"/>
      <c r="CP77" s="52"/>
    </row>
    <row r="78" spans="2:94">
      <c r="B78" s="53"/>
      <c r="C78" s="354"/>
      <c r="D78" s="54"/>
      <c r="E78" s="55"/>
      <c r="F78" s="55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7"/>
      <c r="BD78" s="53"/>
      <c r="BE78" s="354"/>
      <c r="BF78" s="54"/>
      <c r="BG78" s="55"/>
      <c r="BH78" s="55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7"/>
    </row>
    <row r="79" spans="2:94">
      <c r="B79" s="58">
        <v>2</v>
      </c>
      <c r="C79" s="59" t="s">
        <v>146</v>
      </c>
      <c r="D79" s="60" t="s">
        <v>147</v>
      </c>
      <c r="E79" s="148"/>
      <c r="F79" s="149">
        <v>0.5</v>
      </c>
      <c r="G79" s="149">
        <v>0.5</v>
      </c>
      <c r="H79" s="149">
        <v>0.59</v>
      </c>
      <c r="I79" s="149">
        <v>0.59</v>
      </c>
      <c r="J79" s="149">
        <v>0.96</v>
      </c>
      <c r="K79" s="149">
        <v>0.96</v>
      </c>
      <c r="L79" s="149">
        <v>1.05</v>
      </c>
      <c r="M79" s="149">
        <v>1.05</v>
      </c>
      <c r="N79" s="149">
        <v>1.02</v>
      </c>
      <c r="O79" s="113"/>
      <c r="P79" s="113"/>
      <c r="Q79" s="146">
        <v>1.1000000000000001</v>
      </c>
      <c r="R79" s="146">
        <v>1.1000000000000001</v>
      </c>
      <c r="S79" s="146">
        <v>1.1000000000000001</v>
      </c>
      <c r="T79" s="146">
        <v>1.05</v>
      </c>
      <c r="U79" s="146">
        <v>1.05</v>
      </c>
      <c r="V79" s="146">
        <v>1.05</v>
      </c>
      <c r="W79" s="111">
        <v>0.95</v>
      </c>
      <c r="X79" s="111">
        <v>0.95</v>
      </c>
      <c r="Y79" s="111">
        <v>0.95</v>
      </c>
      <c r="Z79" s="111">
        <v>0</v>
      </c>
      <c r="AA79" s="111">
        <v>0</v>
      </c>
      <c r="AB79" s="111">
        <v>0</v>
      </c>
      <c r="AC79" s="148"/>
      <c r="AD79" s="148"/>
      <c r="AE79" s="150">
        <v>0.5</v>
      </c>
      <c r="AF79" s="150">
        <v>0.5</v>
      </c>
      <c r="AG79" s="150">
        <v>0.75</v>
      </c>
      <c r="AH79" s="150">
        <v>0.75</v>
      </c>
      <c r="AI79" s="150">
        <v>1</v>
      </c>
      <c r="AJ79" s="150">
        <v>1</v>
      </c>
      <c r="AK79" s="150">
        <v>1</v>
      </c>
      <c r="AL79" s="145">
        <v>0.82</v>
      </c>
      <c r="AM79" s="145">
        <v>0.82</v>
      </c>
      <c r="AN79" s="151"/>
      <c r="BD79" s="58">
        <v>2</v>
      </c>
      <c r="BE79" s="59" t="s">
        <v>146</v>
      </c>
      <c r="BF79" s="183" t="s">
        <v>147</v>
      </c>
      <c r="BG79" s="188"/>
      <c r="BH79" s="205">
        <f t="shared" ref="BH79:CP81" si="142">F79</f>
        <v>0.5</v>
      </c>
      <c r="BI79" s="205">
        <f t="shared" si="142"/>
        <v>0.5</v>
      </c>
      <c r="BJ79" s="205">
        <f t="shared" si="142"/>
        <v>0.59</v>
      </c>
      <c r="BK79" s="205">
        <f t="shared" si="142"/>
        <v>0.59</v>
      </c>
      <c r="BL79" s="205">
        <f t="shared" si="142"/>
        <v>0.96</v>
      </c>
      <c r="BM79" s="205">
        <f t="shared" si="142"/>
        <v>0.96</v>
      </c>
      <c r="BN79" s="205">
        <f t="shared" si="142"/>
        <v>1.05</v>
      </c>
      <c r="BO79" s="205">
        <f t="shared" si="142"/>
        <v>1.05</v>
      </c>
      <c r="BP79" s="205">
        <f t="shared" si="142"/>
        <v>1.02</v>
      </c>
      <c r="BQ79" s="188"/>
      <c r="BR79" s="188"/>
      <c r="BS79" s="198">
        <f t="shared" si="142"/>
        <v>1.1000000000000001</v>
      </c>
      <c r="BT79" s="198">
        <f t="shared" si="142"/>
        <v>1.1000000000000001</v>
      </c>
      <c r="BU79" s="198">
        <f t="shared" si="142"/>
        <v>1.1000000000000001</v>
      </c>
      <c r="BV79" s="198">
        <f t="shared" si="142"/>
        <v>1.05</v>
      </c>
      <c r="BW79" s="198">
        <f t="shared" si="142"/>
        <v>1.05</v>
      </c>
      <c r="BX79" s="198">
        <f t="shared" si="142"/>
        <v>1.05</v>
      </c>
      <c r="BY79" s="198">
        <f t="shared" si="142"/>
        <v>0.95</v>
      </c>
      <c r="BZ79" s="198">
        <f t="shared" si="142"/>
        <v>0.95</v>
      </c>
      <c r="CA79" s="198">
        <f t="shared" si="142"/>
        <v>0.95</v>
      </c>
      <c r="CB79" s="198">
        <f t="shared" si="142"/>
        <v>0</v>
      </c>
      <c r="CC79" s="198">
        <f t="shared" si="142"/>
        <v>0</v>
      </c>
      <c r="CD79" s="198">
        <f t="shared" si="142"/>
        <v>0</v>
      </c>
      <c r="CE79" s="188"/>
      <c r="CF79" s="188"/>
      <c r="CG79" s="199">
        <f t="shared" si="142"/>
        <v>0.5</v>
      </c>
      <c r="CH79" s="199">
        <f t="shared" si="142"/>
        <v>0.5</v>
      </c>
      <c r="CI79" s="199">
        <f t="shared" si="142"/>
        <v>0.75</v>
      </c>
      <c r="CJ79" s="199">
        <f t="shared" si="142"/>
        <v>0.75</v>
      </c>
      <c r="CK79" s="199">
        <f t="shared" si="142"/>
        <v>1</v>
      </c>
      <c r="CL79" s="199">
        <f t="shared" si="142"/>
        <v>1</v>
      </c>
      <c r="CM79" s="199">
        <f t="shared" si="142"/>
        <v>1</v>
      </c>
      <c r="CN79" s="199">
        <f t="shared" si="142"/>
        <v>0.82</v>
      </c>
      <c r="CO79" s="199">
        <f t="shared" si="142"/>
        <v>0.82</v>
      </c>
      <c r="CP79" s="188"/>
    </row>
    <row r="80" spans="2:94">
      <c r="B80" s="58"/>
      <c r="C80" s="59"/>
      <c r="D80" s="61" t="s">
        <v>148</v>
      </c>
      <c r="E80" s="148"/>
      <c r="F80" s="148"/>
      <c r="G80" s="149">
        <v>0.5</v>
      </c>
      <c r="H80" s="149">
        <v>0.5</v>
      </c>
      <c r="I80" s="149">
        <v>0.59</v>
      </c>
      <c r="J80" s="149">
        <v>0.59</v>
      </c>
      <c r="K80" s="149">
        <v>0.96</v>
      </c>
      <c r="L80" s="149">
        <v>0.96</v>
      </c>
      <c r="M80" s="149">
        <v>1.05</v>
      </c>
      <c r="N80" s="149">
        <v>1.05</v>
      </c>
      <c r="O80" s="147">
        <v>1.02</v>
      </c>
      <c r="P80" s="113"/>
      <c r="Q80" s="113"/>
      <c r="R80" s="146">
        <v>1.1000000000000001</v>
      </c>
      <c r="S80" s="146">
        <v>1.1000000000000001</v>
      </c>
      <c r="T80" s="146">
        <v>1.1000000000000001</v>
      </c>
      <c r="U80" s="146">
        <v>1.05</v>
      </c>
      <c r="V80" s="146">
        <v>1.05</v>
      </c>
      <c r="W80" s="146">
        <v>1.05</v>
      </c>
      <c r="X80" s="111">
        <v>0.95</v>
      </c>
      <c r="Y80" s="111">
        <v>0.95</v>
      </c>
      <c r="Z80" s="111">
        <v>0.95</v>
      </c>
      <c r="AA80" s="111">
        <v>0</v>
      </c>
      <c r="AB80" s="111">
        <v>0</v>
      </c>
      <c r="AC80" s="111">
        <v>0</v>
      </c>
      <c r="AD80" s="148"/>
      <c r="AE80" s="148"/>
      <c r="AF80" s="150">
        <v>0.5</v>
      </c>
      <c r="AG80" s="150">
        <v>0.5</v>
      </c>
      <c r="AH80" s="150">
        <v>0.75</v>
      </c>
      <c r="AI80" s="150">
        <v>0.75</v>
      </c>
      <c r="AJ80" s="150">
        <v>1</v>
      </c>
      <c r="AK80" s="150">
        <v>1</v>
      </c>
      <c r="AL80" s="150">
        <v>1</v>
      </c>
      <c r="AM80" s="145">
        <v>0.82</v>
      </c>
      <c r="AN80" s="145">
        <v>0.82</v>
      </c>
      <c r="BD80" s="58"/>
      <c r="BE80" s="59"/>
      <c r="BF80" s="184" t="s">
        <v>148</v>
      </c>
      <c r="BG80" s="188"/>
      <c r="BH80" s="188"/>
      <c r="BI80" s="205">
        <f t="shared" si="142"/>
        <v>0.5</v>
      </c>
      <c r="BJ80" s="205">
        <f t="shared" si="142"/>
        <v>0.5</v>
      </c>
      <c r="BK80" s="205">
        <f t="shared" si="142"/>
        <v>0.59</v>
      </c>
      <c r="BL80" s="205">
        <f t="shared" si="142"/>
        <v>0.59</v>
      </c>
      <c r="BM80" s="205">
        <f t="shared" si="142"/>
        <v>0.96</v>
      </c>
      <c r="BN80" s="205">
        <f t="shared" si="142"/>
        <v>0.96</v>
      </c>
      <c r="BO80" s="205">
        <f t="shared" si="142"/>
        <v>1.05</v>
      </c>
      <c r="BP80" s="205">
        <f t="shared" si="142"/>
        <v>1.05</v>
      </c>
      <c r="BQ80" s="205">
        <f t="shared" si="142"/>
        <v>1.02</v>
      </c>
      <c r="BR80" s="188"/>
      <c r="BS80" s="188"/>
      <c r="BT80" s="198">
        <f t="shared" si="142"/>
        <v>1.1000000000000001</v>
      </c>
      <c r="BU80" s="198">
        <f t="shared" si="142"/>
        <v>1.1000000000000001</v>
      </c>
      <c r="BV80" s="198">
        <f t="shared" si="142"/>
        <v>1.1000000000000001</v>
      </c>
      <c r="BW80" s="198">
        <f t="shared" si="142"/>
        <v>1.05</v>
      </c>
      <c r="BX80" s="198">
        <f t="shared" si="142"/>
        <v>1.05</v>
      </c>
      <c r="BY80" s="198">
        <f t="shared" si="142"/>
        <v>1.05</v>
      </c>
      <c r="BZ80" s="198">
        <f t="shared" si="142"/>
        <v>0.95</v>
      </c>
      <c r="CA80" s="198">
        <f t="shared" si="142"/>
        <v>0.95</v>
      </c>
      <c r="CB80" s="198">
        <f t="shared" si="142"/>
        <v>0.95</v>
      </c>
      <c r="CC80" s="198">
        <f t="shared" si="142"/>
        <v>0</v>
      </c>
      <c r="CD80" s="198">
        <f t="shared" si="142"/>
        <v>0</v>
      </c>
      <c r="CE80" s="198">
        <f t="shared" si="142"/>
        <v>0</v>
      </c>
      <c r="CF80" s="188"/>
      <c r="CG80" s="188"/>
      <c r="CH80" s="199">
        <f t="shared" si="142"/>
        <v>0.5</v>
      </c>
      <c r="CI80" s="199">
        <f t="shared" si="142"/>
        <v>0.5</v>
      </c>
      <c r="CJ80" s="199">
        <f t="shared" si="142"/>
        <v>0.75</v>
      </c>
      <c r="CK80" s="199">
        <f t="shared" si="142"/>
        <v>0.75</v>
      </c>
      <c r="CL80" s="199">
        <f t="shared" si="142"/>
        <v>1</v>
      </c>
      <c r="CM80" s="199">
        <f t="shared" si="142"/>
        <v>1</v>
      </c>
      <c r="CN80" s="199">
        <f t="shared" si="142"/>
        <v>1</v>
      </c>
      <c r="CO80" s="199">
        <f t="shared" si="142"/>
        <v>0.82</v>
      </c>
      <c r="CP80" s="199">
        <f t="shared" si="142"/>
        <v>0.82</v>
      </c>
    </row>
    <row r="81" spans="2:94">
      <c r="B81" s="58"/>
      <c r="C81" s="59"/>
      <c r="D81" s="61" t="s">
        <v>149</v>
      </c>
      <c r="E81" s="145">
        <v>0.82</v>
      </c>
      <c r="F81" s="148"/>
      <c r="G81" s="148"/>
      <c r="H81" s="149">
        <v>0.5</v>
      </c>
      <c r="I81" s="149">
        <v>0.5</v>
      </c>
      <c r="J81" s="149">
        <v>0.59</v>
      </c>
      <c r="K81" s="149">
        <v>0.59</v>
      </c>
      <c r="L81" s="149">
        <v>0.96</v>
      </c>
      <c r="M81" s="149">
        <v>0.96</v>
      </c>
      <c r="N81" s="149">
        <v>1.05</v>
      </c>
      <c r="O81" s="149">
        <v>1.05</v>
      </c>
      <c r="P81" s="147">
        <v>1.02</v>
      </c>
      <c r="Q81" s="113"/>
      <c r="R81" s="113"/>
      <c r="S81" s="146">
        <v>1.1000000000000001</v>
      </c>
      <c r="T81" s="146">
        <v>1.1000000000000001</v>
      </c>
      <c r="U81" s="146">
        <v>1.1000000000000001</v>
      </c>
      <c r="V81" s="146">
        <v>1.05</v>
      </c>
      <c r="W81" s="146">
        <v>1.05</v>
      </c>
      <c r="X81" s="111">
        <v>0.95</v>
      </c>
      <c r="Y81" s="111">
        <v>0.95</v>
      </c>
      <c r="Z81" s="111">
        <v>0.95</v>
      </c>
      <c r="AA81" s="111">
        <v>0.95</v>
      </c>
      <c r="AB81" s="111">
        <v>0</v>
      </c>
      <c r="AC81" s="111">
        <v>0</v>
      </c>
      <c r="AD81" s="111">
        <v>0</v>
      </c>
      <c r="AE81" s="148"/>
      <c r="AF81" s="148"/>
      <c r="AG81" s="150">
        <v>0.5</v>
      </c>
      <c r="AH81" s="150">
        <v>0.5</v>
      </c>
      <c r="AI81" s="150">
        <v>0.75</v>
      </c>
      <c r="AJ81" s="150">
        <v>0.75</v>
      </c>
      <c r="AK81" s="150">
        <v>1</v>
      </c>
      <c r="AL81" s="150">
        <v>1</v>
      </c>
      <c r="AM81" s="150">
        <v>1</v>
      </c>
      <c r="AN81" s="145">
        <v>0.82</v>
      </c>
      <c r="BD81" s="58"/>
      <c r="BE81" s="59"/>
      <c r="BF81" s="184" t="s">
        <v>149</v>
      </c>
      <c r="BG81" s="199">
        <f t="shared" ref="BG81" si="143">E81</f>
        <v>0.82</v>
      </c>
      <c r="BH81" s="188"/>
      <c r="BI81" s="188"/>
      <c r="BJ81" s="205">
        <f t="shared" si="142"/>
        <v>0.5</v>
      </c>
      <c r="BK81" s="205">
        <f t="shared" si="142"/>
        <v>0.5</v>
      </c>
      <c r="BL81" s="205">
        <f t="shared" si="142"/>
        <v>0.59</v>
      </c>
      <c r="BM81" s="205">
        <f t="shared" si="142"/>
        <v>0.59</v>
      </c>
      <c r="BN81" s="205">
        <f t="shared" si="142"/>
        <v>0.96</v>
      </c>
      <c r="BO81" s="205">
        <f t="shared" si="142"/>
        <v>0.96</v>
      </c>
      <c r="BP81" s="205">
        <f t="shared" si="142"/>
        <v>1.05</v>
      </c>
      <c r="BQ81" s="205">
        <f t="shared" si="142"/>
        <v>1.05</v>
      </c>
      <c r="BR81" s="205">
        <f t="shared" si="142"/>
        <v>1.02</v>
      </c>
      <c r="BS81" s="188"/>
      <c r="BT81" s="188"/>
      <c r="BU81" s="198">
        <f t="shared" si="142"/>
        <v>1.1000000000000001</v>
      </c>
      <c r="BV81" s="198">
        <f t="shared" si="142"/>
        <v>1.1000000000000001</v>
      </c>
      <c r="BW81" s="198">
        <f t="shared" si="142"/>
        <v>1.1000000000000001</v>
      </c>
      <c r="BX81" s="198">
        <f t="shared" si="142"/>
        <v>1.05</v>
      </c>
      <c r="BY81" s="198">
        <f t="shared" si="142"/>
        <v>1.05</v>
      </c>
      <c r="BZ81" s="198">
        <f t="shared" si="142"/>
        <v>0.95</v>
      </c>
      <c r="CA81" s="198">
        <f t="shared" si="142"/>
        <v>0.95</v>
      </c>
      <c r="CB81" s="198">
        <f t="shared" si="142"/>
        <v>0.95</v>
      </c>
      <c r="CC81" s="198">
        <f t="shared" si="142"/>
        <v>0.95</v>
      </c>
      <c r="CD81" s="198">
        <f t="shared" si="142"/>
        <v>0</v>
      </c>
      <c r="CE81" s="198">
        <f t="shared" si="142"/>
        <v>0</v>
      </c>
      <c r="CF81" s="198">
        <f t="shared" si="142"/>
        <v>0</v>
      </c>
      <c r="CG81" s="188"/>
      <c r="CH81" s="188"/>
      <c r="CI81" s="199">
        <f t="shared" si="142"/>
        <v>0.5</v>
      </c>
      <c r="CJ81" s="199">
        <f t="shared" si="142"/>
        <v>0.5</v>
      </c>
      <c r="CK81" s="199">
        <f t="shared" si="142"/>
        <v>0.75</v>
      </c>
      <c r="CL81" s="199">
        <f t="shared" si="142"/>
        <v>0.75</v>
      </c>
      <c r="CM81" s="199">
        <f t="shared" si="142"/>
        <v>1</v>
      </c>
      <c r="CN81" s="199">
        <f t="shared" si="142"/>
        <v>1</v>
      </c>
      <c r="CO81" s="199">
        <f t="shared" si="142"/>
        <v>1</v>
      </c>
      <c r="CP81" s="199">
        <f t="shared" si="142"/>
        <v>0.82</v>
      </c>
    </row>
    <row r="82" spans="2:94">
      <c r="B82" s="58">
        <v>3</v>
      </c>
      <c r="C82" s="59" t="s">
        <v>150</v>
      </c>
      <c r="D82" s="61"/>
      <c r="E82" s="70">
        <f>AVERAGE(E79:E81)</f>
        <v>0.82</v>
      </c>
      <c r="F82" s="70">
        <f t="shared" ref="F82:AN82" si="144">AVERAGE(F79:F81)</f>
        <v>0.5</v>
      </c>
      <c r="G82" s="70">
        <f t="shared" si="144"/>
        <v>0.5</v>
      </c>
      <c r="H82" s="70">
        <f t="shared" si="144"/>
        <v>0.52999999999999992</v>
      </c>
      <c r="I82" s="70">
        <f t="shared" si="144"/>
        <v>0.55999999999999994</v>
      </c>
      <c r="J82" s="70">
        <f t="shared" si="144"/>
        <v>0.71333333333333326</v>
      </c>
      <c r="K82" s="70">
        <f t="shared" si="144"/>
        <v>0.83666666666666656</v>
      </c>
      <c r="L82" s="70">
        <f t="shared" si="144"/>
        <v>0.98999999999999988</v>
      </c>
      <c r="M82" s="70">
        <f t="shared" si="144"/>
        <v>1.02</v>
      </c>
      <c r="N82" s="70">
        <f t="shared" si="144"/>
        <v>1.04</v>
      </c>
      <c r="O82" s="70">
        <f t="shared" si="144"/>
        <v>1.0350000000000001</v>
      </c>
      <c r="P82" s="70">
        <f t="shared" si="144"/>
        <v>1.02</v>
      </c>
      <c r="Q82" s="70">
        <f t="shared" si="144"/>
        <v>1.1000000000000001</v>
      </c>
      <c r="R82" s="70">
        <f t="shared" si="144"/>
        <v>1.1000000000000001</v>
      </c>
      <c r="S82" s="70">
        <f t="shared" si="144"/>
        <v>1.1000000000000001</v>
      </c>
      <c r="T82" s="70">
        <f t="shared" si="144"/>
        <v>1.0833333333333335</v>
      </c>
      <c r="U82" s="70">
        <f t="shared" si="144"/>
        <v>1.0666666666666667</v>
      </c>
      <c r="V82" s="70">
        <f t="shared" si="144"/>
        <v>1.05</v>
      </c>
      <c r="W82" s="70">
        <f t="shared" si="144"/>
        <v>1.0166666666666666</v>
      </c>
      <c r="X82" s="70">
        <f t="shared" si="144"/>
        <v>0.94999999999999984</v>
      </c>
      <c r="Y82" s="70">
        <f t="shared" si="144"/>
        <v>0.94999999999999984</v>
      </c>
      <c r="Z82" s="70">
        <f t="shared" si="144"/>
        <v>0.6333333333333333</v>
      </c>
      <c r="AA82" s="70">
        <f t="shared" si="144"/>
        <v>0.31666666666666665</v>
      </c>
      <c r="AB82" s="70">
        <f t="shared" si="144"/>
        <v>0</v>
      </c>
      <c r="AC82" s="70">
        <f t="shared" si="144"/>
        <v>0</v>
      </c>
      <c r="AD82" s="70">
        <f t="shared" si="144"/>
        <v>0</v>
      </c>
      <c r="AE82" s="70">
        <f t="shared" si="144"/>
        <v>0.5</v>
      </c>
      <c r="AF82" s="70">
        <f t="shared" si="144"/>
        <v>0.5</v>
      </c>
      <c r="AG82" s="70">
        <f t="shared" si="144"/>
        <v>0.58333333333333337</v>
      </c>
      <c r="AH82" s="70">
        <f t="shared" si="144"/>
        <v>0.66666666666666663</v>
      </c>
      <c r="AI82" s="70">
        <f t="shared" si="144"/>
        <v>0.83333333333333337</v>
      </c>
      <c r="AJ82" s="70">
        <f t="shared" si="144"/>
        <v>0.91666666666666663</v>
      </c>
      <c r="AK82" s="70">
        <f t="shared" si="144"/>
        <v>1</v>
      </c>
      <c r="AL82" s="70">
        <f t="shared" si="144"/>
        <v>0.94</v>
      </c>
      <c r="AM82" s="70">
        <f t="shared" si="144"/>
        <v>0.87999999999999989</v>
      </c>
      <c r="AN82" s="70">
        <f t="shared" si="144"/>
        <v>0.82</v>
      </c>
      <c r="BD82" s="58">
        <v>3</v>
      </c>
      <c r="BE82" s="59" t="s">
        <v>150</v>
      </c>
      <c r="BF82" s="184"/>
      <c r="BG82" s="70">
        <f>AVERAGE(BG79:BG81)</f>
        <v>0.82</v>
      </c>
      <c r="BH82" s="70">
        <f t="shared" ref="BH82:CP82" si="145">AVERAGE(BH79:BH81)</f>
        <v>0.5</v>
      </c>
      <c r="BI82" s="70">
        <f t="shared" si="145"/>
        <v>0.5</v>
      </c>
      <c r="BJ82" s="70">
        <f t="shared" si="145"/>
        <v>0.52999999999999992</v>
      </c>
      <c r="BK82" s="70">
        <f t="shared" si="145"/>
        <v>0.55999999999999994</v>
      </c>
      <c r="BL82" s="70">
        <f t="shared" si="145"/>
        <v>0.71333333333333326</v>
      </c>
      <c r="BM82" s="70">
        <f t="shared" si="145"/>
        <v>0.83666666666666656</v>
      </c>
      <c r="BN82" s="70">
        <f t="shared" si="145"/>
        <v>0.98999999999999988</v>
      </c>
      <c r="BO82" s="70">
        <f t="shared" si="145"/>
        <v>1.02</v>
      </c>
      <c r="BP82" s="70">
        <f t="shared" si="145"/>
        <v>1.04</v>
      </c>
      <c r="BQ82" s="70">
        <f t="shared" si="145"/>
        <v>1.0350000000000001</v>
      </c>
      <c r="BR82" s="70">
        <f t="shared" si="145"/>
        <v>1.02</v>
      </c>
      <c r="BS82" s="70">
        <f t="shared" si="145"/>
        <v>1.1000000000000001</v>
      </c>
      <c r="BT82" s="70">
        <f t="shared" si="145"/>
        <v>1.1000000000000001</v>
      </c>
      <c r="BU82" s="70">
        <f t="shared" si="145"/>
        <v>1.1000000000000001</v>
      </c>
      <c r="BV82" s="70">
        <f t="shared" si="145"/>
        <v>1.0833333333333335</v>
      </c>
      <c r="BW82" s="70">
        <f t="shared" si="145"/>
        <v>1.0666666666666667</v>
      </c>
      <c r="BX82" s="70">
        <f t="shared" si="145"/>
        <v>1.05</v>
      </c>
      <c r="BY82" s="70">
        <f t="shared" si="145"/>
        <v>1.0166666666666666</v>
      </c>
      <c r="BZ82" s="70">
        <f t="shared" si="145"/>
        <v>0.94999999999999984</v>
      </c>
      <c r="CA82" s="70">
        <f t="shared" si="145"/>
        <v>0.94999999999999984</v>
      </c>
      <c r="CB82" s="70">
        <f t="shared" si="145"/>
        <v>0.6333333333333333</v>
      </c>
      <c r="CC82" s="70">
        <f t="shared" si="145"/>
        <v>0.31666666666666665</v>
      </c>
      <c r="CD82" s="70">
        <f t="shared" si="145"/>
        <v>0</v>
      </c>
      <c r="CE82" s="70">
        <f t="shared" si="145"/>
        <v>0</v>
      </c>
      <c r="CF82" s="70">
        <f t="shared" si="145"/>
        <v>0</v>
      </c>
      <c r="CG82" s="70">
        <f t="shared" si="145"/>
        <v>0.5</v>
      </c>
      <c r="CH82" s="70">
        <f t="shared" si="145"/>
        <v>0.5</v>
      </c>
      <c r="CI82" s="70">
        <f t="shared" si="145"/>
        <v>0.58333333333333337</v>
      </c>
      <c r="CJ82" s="70">
        <f t="shared" si="145"/>
        <v>0.66666666666666663</v>
      </c>
      <c r="CK82" s="70">
        <f t="shared" si="145"/>
        <v>0.83333333333333337</v>
      </c>
      <c r="CL82" s="70">
        <f t="shared" si="145"/>
        <v>0.91666666666666663</v>
      </c>
      <c r="CM82" s="70">
        <f t="shared" si="145"/>
        <v>1</v>
      </c>
      <c r="CN82" s="70">
        <f t="shared" si="145"/>
        <v>0.94</v>
      </c>
      <c r="CO82" s="70">
        <f t="shared" si="145"/>
        <v>0.87999999999999989</v>
      </c>
      <c r="CP82" s="70">
        <f t="shared" si="145"/>
        <v>0.82</v>
      </c>
    </row>
    <row r="83" spans="2:94">
      <c r="B83" s="58">
        <v>4</v>
      </c>
      <c r="C83" s="59" t="s">
        <v>151</v>
      </c>
      <c r="D83" s="61" t="s">
        <v>152</v>
      </c>
      <c r="E83" s="70">
        <f>E46</f>
        <v>7.4800912042914645</v>
      </c>
      <c r="F83" s="70">
        <f t="shared" ref="F83:AN83" si="146">F46</f>
        <v>7.4800912042914645</v>
      </c>
      <c r="G83" s="70">
        <f t="shared" si="146"/>
        <v>7.4800912042914645</v>
      </c>
      <c r="H83" s="70">
        <f t="shared" si="146"/>
        <v>6.3498488717043875</v>
      </c>
      <c r="I83" s="70">
        <f t="shared" si="146"/>
        <v>6.3498488717043875</v>
      </c>
      <c r="J83" s="70">
        <f t="shared" si="146"/>
        <v>6.3498488717043875</v>
      </c>
      <c r="K83" s="70">
        <f t="shared" si="146"/>
        <v>6.3626699839637997</v>
      </c>
      <c r="L83" s="70">
        <f t="shared" si="146"/>
        <v>6.3626699839637997</v>
      </c>
      <c r="M83" s="70">
        <f t="shared" si="146"/>
        <v>6.3626699839637997</v>
      </c>
      <c r="N83" s="70">
        <f t="shared" si="146"/>
        <v>5.3828096120264561</v>
      </c>
      <c r="O83" s="70">
        <f t="shared" si="146"/>
        <v>5.3828096120264561</v>
      </c>
      <c r="P83" s="70">
        <f t="shared" si="146"/>
        <v>5.3828096120264561</v>
      </c>
      <c r="Q83" s="70">
        <f t="shared" si="146"/>
        <v>3.9680734374430195</v>
      </c>
      <c r="R83" s="70">
        <f t="shared" si="146"/>
        <v>3.9680734374430195</v>
      </c>
      <c r="S83" s="70">
        <f t="shared" si="146"/>
        <v>3.9680734374430195</v>
      </c>
      <c r="T83" s="70">
        <f t="shared" si="146"/>
        <v>5.2216961423412096</v>
      </c>
      <c r="U83" s="70">
        <f t="shared" si="146"/>
        <v>5.2216961423412096</v>
      </c>
      <c r="V83" s="70">
        <f t="shared" si="146"/>
        <v>5.2216961423412096</v>
      </c>
      <c r="W83" s="70">
        <f t="shared" si="146"/>
        <v>5.1246413187592248</v>
      </c>
      <c r="X83" s="70">
        <f t="shared" si="146"/>
        <v>5.1246413187592248</v>
      </c>
      <c r="Y83" s="70">
        <f t="shared" si="146"/>
        <v>5.1246413187592248</v>
      </c>
      <c r="Z83" s="70">
        <f t="shared" si="146"/>
        <v>4.527828156169293</v>
      </c>
      <c r="AA83" s="70">
        <f t="shared" si="146"/>
        <v>4.527828156169293</v>
      </c>
      <c r="AB83" s="70">
        <f t="shared" si="146"/>
        <v>4.527828156169293</v>
      </c>
      <c r="AC83" s="70">
        <f t="shared" si="146"/>
        <v>5.3960352586245746</v>
      </c>
      <c r="AD83" s="70">
        <f t="shared" si="146"/>
        <v>5.3960352586245746</v>
      </c>
      <c r="AE83" s="70">
        <f t="shared" si="146"/>
        <v>5.3960352586245746</v>
      </c>
      <c r="AF83" s="70">
        <f t="shared" si="146"/>
        <v>6.1108816038443656</v>
      </c>
      <c r="AG83" s="70">
        <f t="shared" si="146"/>
        <v>6.1108816038443656</v>
      </c>
      <c r="AH83" s="70">
        <f t="shared" si="146"/>
        <v>6.1108816038443656</v>
      </c>
      <c r="AI83" s="70">
        <f t="shared" si="146"/>
        <v>5.6258672481163083</v>
      </c>
      <c r="AJ83" s="70">
        <f t="shared" si="146"/>
        <v>5.6258672481163083</v>
      </c>
      <c r="AK83" s="70">
        <f t="shared" si="146"/>
        <v>5.6258672481163083</v>
      </c>
      <c r="AL83" s="70">
        <f t="shared" si="146"/>
        <v>7.6693862020222934</v>
      </c>
      <c r="AM83" s="70">
        <f t="shared" si="146"/>
        <v>7.6693862020222934</v>
      </c>
      <c r="AN83" s="70">
        <f t="shared" si="146"/>
        <v>7.6693862020222934</v>
      </c>
      <c r="BD83" s="58">
        <v>4</v>
      </c>
      <c r="BE83" s="59" t="s">
        <v>151</v>
      </c>
      <c r="BF83" s="184" t="s">
        <v>152</v>
      </c>
      <c r="BG83" s="70">
        <f>BG46</f>
        <v>35.893259999999998</v>
      </c>
      <c r="BH83" s="70">
        <f t="shared" ref="BH83:CP83" si="147">BH46</f>
        <v>35.893259999999998</v>
      </c>
      <c r="BI83" s="70">
        <f t="shared" si="147"/>
        <v>35.893259999999998</v>
      </c>
      <c r="BJ83" s="70">
        <f t="shared" si="147"/>
        <v>39.012500000000003</v>
      </c>
      <c r="BK83" s="70">
        <f t="shared" si="147"/>
        <v>39.012500000000003</v>
      </c>
      <c r="BL83" s="70">
        <f t="shared" si="147"/>
        <v>39.012500000000003</v>
      </c>
      <c r="BM83" s="70">
        <f t="shared" si="147"/>
        <v>40.317749999999997</v>
      </c>
      <c r="BN83" s="70">
        <f t="shared" si="147"/>
        <v>40.317749999999997</v>
      </c>
      <c r="BO83" s="70">
        <f t="shared" si="147"/>
        <v>40.317749999999997</v>
      </c>
      <c r="BP83" s="70">
        <f t="shared" si="147"/>
        <v>41.76724999999999</v>
      </c>
      <c r="BQ83" s="70">
        <f t="shared" si="147"/>
        <v>41.76724999999999</v>
      </c>
      <c r="BR83" s="70">
        <f t="shared" si="147"/>
        <v>41.76724999999999</v>
      </c>
      <c r="BS83" s="70">
        <f t="shared" si="147"/>
        <v>43.823149999999991</v>
      </c>
      <c r="BT83" s="70">
        <f t="shared" si="147"/>
        <v>43.823149999999991</v>
      </c>
      <c r="BU83" s="70">
        <f t="shared" si="147"/>
        <v>43.823149999999991</v>
      </c>
      <c r="BV83" s="70">
        <f t="shared" si="147"/>
        <v>42.576799999999999</v>
      </c>
      <c r="BW83" s="70">
        <f t="shared" si="147"/>
        <v>42.576799999999999</v>
      </c>
      <c r="BX83" s="70">
        <f t="shared" si="147"/>
        <v>42.576799999999999</v>
      </c>
      <c r="BY83" s="70">
        <f t="shared" si="147"/>
        <v>44.934014999999988</v>
      </c>
      <c r="BZ83" s="70">
        <f t="shared" si="147"/>
        <v>44.934014999999988</v>
      </c>
      <c r="CA83" s="70">
        <f t="shared" si="147"/>
        <v>44.934014999999988</v>
      </c>
      <c r="CB83" s="70">
        <f t="shared" si="147"/>
        <v>44.209687500000001</v>
      </c>
      <c r="CC83" s="70">
        <f t="shared" si="147"/>
        <v>44.209687500000001</v>
      </c>
      <c r="CD83" s="70">
        <f t="shared" si="147"/>
        <v>44.209687500000001</v>
      </c>
      <c r="CE83" s="70">
        <f t="shared" si="147"/>
        <v>46.513600000000004</v>
      </c>
      <c r="CF83" s="70">
        <f t="shared" si="147"/>
        <v>46.513600000000004</v>
      </c>
      <c r="CG83" s="70">
        <f t="shared" si="147"/>
        <v>46.513600000000004</v>
      </c>
      <c r="CH83" s="70">
        <f t="shared" si="147"/>
        <v>40.746680000000012</v>
      </c>
      <c r="CI83" s="70">
        <f t="shared" si="147"/>
        <v>40.746680000000012</v>
      </c>
      <c r="CJ83" s="70">
        <f t="shared" si="147"/>
        <v>40.746680000000012</v>
      </c>
      <c r="CK83" s="70">
        <f t="shared" si="147"/>
        <v>37.360440000000004</v>
      </c>
      <c r="CL83" s="70">
        <f t="shared" si="147"/>
        <v>37.360440000000004</v>
      </c>
      <c r="CM83" s="70">
        <f t="shared" si="147"/>
        <v>37.360440000000004</v>
      </c>
      <c r="CN83" s="70">
        <f t="shared" si="147"/>
        <v>35.508480000000006</v>
      </c>
      <c r="CO83" s="70">
        <f t="shared" si="147"/>
        <v>35.508480000000006</v>
      </c>
      <c r="CP83" s="70">
        <f t="shared" si="147"/>
        <v>35.508480000000006</v>
      </c>
    </row>
    <row r="84" spans="2:94">
      <c r="B84" s="58">
        <v>5</v>
      </c>
      <c r="C84" s="59" t="s">
        <v>153</v>
      </c>
      <c r="D84" s="61" t="s">
        <v>152</v>
      </c>
      <c r="E84" s="70">
        <f>E82*E83</f>
        <v>6.1336747875190003</v>
      </c>
      <c r="F84" s="70">
        <f t="shared" ref="F84:AN84" si="148">F82*F83</f>
        <v>3.7400456021457322</v>
      </c>
      <c r="G84" s="70">
        <f t="shared" si="148"/>
        <v>3.7400456021457322</v>
      </c>
      <c r="H84" s="70">
        <f t="shared" si="148"/>
        <v>3.3654199020033246</v>
      </c>
      <c r="I84" s="70">
        <f t="shared" si="148"/>
        <v>3.5559153681544564</v>
      </c>
      <c r="J84" s="70">
        <f t="shared" si="148"/>
        <v>4.5295588618157963</v>
      </c>
      <c r="K84" s="70">
        <f t="shared" si="148"/>
        <v>5.3234338865830448</v>
      </c>
      <c r="L84" s="70">
        <f t="shared" si="148"/>
        <v>6.2990432841241608</v>
      </c>
      <c r="M84" s="70">
        <f t="shared" si="148"/>
        <v>6.4899233836430756</v>
      </c>
      <c r="N84" s="70">
        <f t="shared" si="148"/>
        <v>5.5981219965075146</v>
      </c>
      <c r="O84" s="70">
        <f t="shared" si="148"/>
        <v>5.5712079484473831</v>
      </c>
      <c r="P84" s="70">
        <f t="shared" si="148"/>
        <v>5.4904658042669849</v>
      </c>
      <c r="Q84" s="70">
        <f t="shared" si="148"/>
        <v>4.3648807811873223</v>
      </c>
      <c r="R84" s="70">
        <f t="shared" si="148"/>
        <v>4.3648807811873223</v>
      </c>
      <c r="S84" s="70">
        <f t="shared" si="148"/>
        <v>4.3648807811873223</v>
      </c>
      <c r="T84" s="70">
        <f t="shared" si="148"/>
        <v>5.6568374875363112</v>
      </c>
      <c r="U84" s="70">
        <f t="shared" si="148"/>
        <v>5.5698092184972898</v>
      </c>
      <c r="V84" s="70">
        <f t="shared" si="148"/>
        <v>5.4827809494582702</v>
      </c>
      <c r="W84" s="70">
        <f t="shared" si="148"/>
        <v>5.2100520074052117</v>
      </c>
      <c r="X84" s="70">
        <f t="shared" si="148"/>
        <v>4.8684092528212624</v>
      </c>
      <c r="Y84" s="70">
        <f t="shared" si="148"/>
        <v>4.8684092528212624</v>
      </c>
      <c r="Z84" s="70">
        <f t="shared" si="148"/>
        <v>2.8676244989072188</v>
      </c>
      <c r="AA84" s="70">
        <f t="shared" si="148"/>
        <v>1.4338122494536094</v>
      </c>
      <c r="AB84" s="70">
        <f t="shared" si="148"/>
        <v>0</v>
      </c>
      <c r="AC84" s="70">
        <f t="shared" si="148"/>
        <v>0</v>
      </c>
      <c r="AD84" s="70">
        <f t="shared" si="148"/>
        <v>0</v>
      </c>
      <c r="AE84" s="70">
        <f t="shared" si="148"/>
        <v>2.6980176293122873</v>
      </c>
      <c r="AF84" s="70">
        <f t="shared" si="148"/>
        <v>3.0554408019221828</v>
      </c>
      <c r="AG84" s="70">
        <f t="shared" si="148"/>
        <v>3.5646809355758804</v>
      </c>
      <c r="AH84" s="70">
        <f t="shared" si="148"/>
        <v>4.0739210692295771</v>
      </c>
      <c r="AI84" s="70">
        <f t="shared" si="148"/>
        <v>4.6882227067635904</v>
      </c>
      <c r="AJ84" s="70">
        <f t="shared" si="148"/>
        <v>5.1570449774399494</v>
      </c>
      <c r="AK84" s="70">
        <f t="shared" si="148"/>
        <v>5.6258672481163083</v>
      </c>
      <c r="AL84" s="70">
        <f t="shared" si="148"/>
        <v>7.2092230299009552</v>
      </c>
      <c r="AM84" s="70">
        <f t="shared" si="148"/>
        <v>6.749059857779617</v>
      </c>
      <c r="AN84" s="70">
        <f t="shared" si="148"/>
        <v>6.2888966856582798</v>
      </c>
      <c r="BD84" s="58">
        <v>5</v>
      </c>
      <c r="BE84" s="59" t="s">
        <v>153</v>
      </c>
      <c r="BF84" s="184" t="s">
        <v>152</v>
      </c>
      <c r="BG84" s="70">
        <f>BG82*BG83</f>
        <v>29.432473199999997</v>
      </c>
      <c r="BH84" s="70">
        <f t="shared" ref="BH84:CP84" si="149">BH82*BH83</f>
        <v>17.946629999999999</v>
      </c>
      <c r="BI84" s="70">
        <f t="shared" si="149"/>
        <v>17.946629999999999</v>
      </c>
      <c r="BJ84" s="70">
        <f t="shared" si="149"/>
        <v>20.676624999999998</v>
      </c>
      <c r="BK84" s="70">
        <f t="shared" si="149"/>
        <v>21.846999999999998</v>
      </c>
      <c r="BL84" s="70">
        <f t="shared" si="149"/>
        <v>27.828916666666665</v>
      </c>
      <c r="BM84" s="70">
        <f t="shared" si="149"/>
        <v>33.732517499999993</v>
      </c>
      <c r="BN84" s="70">
        <f t="shared" si="149"/>
        <v>39.914572499999991</v>
      </c>
      <c r="BO84" s="70">
        <f t="shared" si="149"/>
        <v>41.124105</v>
      </c>
      <c r="BP84" s="70">
        <f t="shared" si="149"/>
        <v>43.43793999999999</v>
      </c>
      <c r="BQ84" s="70">
        <f t="shared" si="149"/>
        <v>43.229103749999993</v>
      </c>
      <c r="BR84" s="70">
        <f t="shared" si="149"/>
        <v>42.602594999999994</v>
      </c>
      <c r="BS84" s="70">
        <f t="shared" si="149"/>
        <v>48.205464999999997</v>
      </c>
      <c r="BT84" s="70">
        <f t="shared" si="149"/>
        <v>48.205464999999997</v>
      </c>
      <c r="BU84" s="70">
        <f t="shared" si="149"/>
        <v>48.205464999999997</v>
      </c>
      <c r="BV84" s="70">
        <f t="shared" si="149"/>
        <v>46.124866666666669</v>
      </c>
      <c r="BW84" s="70">
        <f t="shared" si="149"/>
        <v>45.415253333333332</v>
      </c>
      <c r="BX84" s="70">
        <f t="shared" si="149"/>
        <v>44.705640000000002</v>
      </c>
      <c r="BY84" s="70">
        <f t="shared" si="149"/>
        <v>45.682915249999986</v>
      </c>
      <c r="BZ84" s="70">
        <f t="shared" si="149"/>
        <v>42.687314249999979</v>
      </c>
      <c r="CA84" s="70">
        <f t="shared" si="149"/>
        <v>42.687314249999979</v>
      </c>
      <c r="CB84" s="70">
        <f t="shared" si="149"/>
        <v>27.999468749999998</v>
      </c>
      <c r="CC84" s="70">
        <f t="shared" si="149"/>
        <v>13.999734374999999</v>
      </c>
      <c r="CD84" s="70">
        <f t="shared" si="149"/>
        <v>0</v>
      </c>
      <c r="CE84" s="70">
        <f t="shared" si="149"/>
        <v>0</v>
      </c>
      <c r="CF84" s="70">
        <f t="shared" si="149"/>
        <v>0</v>
      </c>
      <c r="CG84" s="70">
        <f t="shared" si="149"/>
        <v>23.256800000000002</v>
      </c>
      <c r="CH84" s="70">
        <f t="shared" si="149"/>
        <v>20.373340000000006</v>
      </c>
      <c r="CI84" s="70">
        <f t="shared" si="149"/>
        <v>23.768896666666674</v>
      </c>
      <c r="CJ84" s="70">
        <f t="shared" si="149"/>
        <v>27.164453333333341</v>
      </c>
      <c r="CK84" s="70">
        <f t="shared" si="149"/>
        <v>31.133700000000005</v>
      </c>
      <c r="CL84" s="70">
        <f t="shared" si="149"/>
        <v>34.247070000000001</v>
      </c>
      <c r="CM84" s="70">
        <f t="shared" si="149"/>
        <v>37.360440000000004</v>
      </c>
      <c r="CN84" s="70">
        <f t="shared" si="149"/>
        <v>33.377971200000005</v>
      </c>
      <c r="CO84" s="70">
        <f t="shared" si="149"/>
        <v>31.2474624</v>
      </c>
      <c r="CP84" s="70">
        <f t="shared" si="149"/>
        <v>29.116953600000002</v>
      </c>
    </row>
    <row r="85" spans="2:94">
      <c r="B85" s="58">
        <v>6</v>
      </c>
      <c r="C85" s="59" t="s">
        <v>154</v>
      </c>
      <c r="D85" s="61"/>
      <c r="E85" s="70">
        <v>0.25</v>
      </c>
      <c r="F85" s="70">
        <v>0.25</v>
      </c>
      <c r="G85" s="69">
        <v>0.5</v>
      </c>
      <c r="H85" s="69">
        <v>0.75</v>
      </c>
      <c r="I85" s="69">
        <v>1</v>
      </c>
      <c r="J85" s="69">
        <v>1</v>
      </c>
      <c r="K85" s="69">
        <v>1</v>
      </c>
      <c r="L85" s="69">
        <v>1</v>
      </c>
      <c r="M85" s="69">
        <v>1</v>
      </c>
      <c r="N85" s="69">
        <v>0.75</v>
      </c>
      <c r="O85" s="69">
        <v>0.5</v>
      </c>
      <c r="P85" s="69">
        <v>0.25</v>
      </c>
      <c r="Q85" s="70">
        <v>0.25</v>
      </c>
      <c r="R85" s="69">
        <v>0.5</v>
      </c>
      <c r="S85" s="69">
        <v>0.75</v>
      </c>
      <c r="T85" s="69">
        <v>1</v>
      </c>
      <c r="U85" s="69">
        <v>1</v>
      </c>
      <c r="V85" s="69">
        <v>1</v>
      </c>
      <c r="W85" s="69">
        <v>1</v>
      </c>
      <c r="X85" s="69">
        <v>1</v>
      </c>
      <c r="Y85" s="69">
        <v>1</v>
      </c>
      <c r="Z85" s="69">
        <v>1</v>
      </c>
      <c r="AA85" s="69">
        <v>1</v>
      </c>
      <c r="AB85" s="69">
        <v>0.75</v>
      </c>
      <c r="AC85" s="69">
        <v>0.5</v>
      </c>
      <c r="AD85" s="69">
        <v>0.25</v>
      </c>
      <c r="AE85" s="70">
        <v>0.25</v>
      </c>
      <c r="AF85" s="69">
        <v>0.5</v>
      </c>
      <c r="AG85" s="69">
        <v>0.75</v>
      </c>
      <c r="AH85" s="69">
        <v>1</v>
      </c>
      <c r="AI85" s="69">
        <v>1</v>
      </c>
      <c r="AJ85" s="69">
        <v>1</v>
      </c>
      <c r="AK85" s="69">
        <v>1</v>
      </c>
      <c r="AL85" s="69">
        <v>1</v>
      </c>
      <c r="AM85" s="69">
        <v>0.75</v>
      </c>
      <c r="AN85" s="69">
        <v>0.5</v>
      </c>
      <c r="BD85" s="58">
        <v>6</v>
      </c>
      <c r="BE85" s="59" t="s">
        <v>159</v>
      </c>
      <c r="BF85" s="184" t="s">
        <v>152</v>
      </c>
      <c r="BG85" s="70"/>
      <c r="BH85" s="70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>
        <f>3*10</f>
        <v>30</v>
      </c>
      <c r="BT85" s="69">
        <f t="shared" ref="BT85:CF85" si="150">3*10</f>
        <v>30</v>
      </c>
      <c r="BU85" s="69">
        <f t="shared" si="150"/>
        <v>30</v>
      </c>
      <c r="BV85" s="69">
        <f t="shared" si="150"/>
        <v>30</v>
      </c>
      <c r="BW85" s="69">
        <f t="shared" si="150"/>
        <v>30</v>
      </c>
      <c r="BX85" s="69">
        <f t="shared" si="150"/>
        <v>30</v>
      </c>
      <c r="BY85" s="69">
        <f t="shared" si="150"/>
        <v>30</v>
      </c>
      <c r="BZ85" s="69">
        <f t="shared" si="150"/>
        <v>30</v>
      </c>
      <c r="CA85" s="69">
        <f t="shared" si="150"/>
        <v>30</v>
      </c>
      <c r="CB85" s="69">
        <f t="shared" si="150"/>
        <v>30</v>
      </c>
      <c r="CC85" s="69">
        <f t="shared" si="150"/>
        <v>30</v>
      </c>
      <c r="CD85" s="69">
        <f t="shared" si="150"/>
        <v>30</v>
      </c>
      <c r="CE85" s="69">
        <f t="shared" si="150"/>
        <v>30</v>
      </c>
      <c r="CF85" s="69">
        <f t="shared" si="150"/>
        <v>30</v>
      </c>
      <c r="CG85" s="69"/>
      <c r="CH85" s="69"/>
      <c r="CI85" s="69"/>
      <c r="CJ85" s="69"/>
      <c r="CK85" s="69"/>
      <c r="CL85" s="69"/>
      <c r="CM85" s="69"/>
      <c r="CN85" s="69"/>
      <c r="CO85" s="69"/>
      <c r="CP85" s="69"/>
    </row>
    <row r="86" spans="2:94" ht="15.5">
      <c r="B86" s="62">
        <v>7</v>
      </c>
      <c r="C86" s="63" t="s">
        <v>155</v>
      </c>
      <c r="D86" s="64" t="s">
        <v>152</v>
      </c>
      <c r="E86" s="152">
        <f>E84*E85</f>
        <v>1.5334186968797501</v>
      </c>
      <c r="F86" s="152">
        <f t="shared" ref="F86:AN86" si="151">F84*F85</f>
        <v>0.93501140053643306</v>
      </c>
      <c r="G86" s="152">
        <f t="shared" si="151"/>
        <v>1.8700228010728661</v>
      </c>
      <c r="H86" s="152">
        <f t="shared" si="151"/>
        <v>2.5240649265024935</v>
      </c>
      <c r="I86" s="152">
        <f t="shared" si="151"/>
        <v>3.5559153681544564</v>
      </c>
      <c r="J86" s="152">
        <f t="shared" si="151"/>
        <v>4.5295588618157963</v>
      </c>
      <c r="K86" s="152">
        <f t="shared" si="151"/>
        <v>5.3234338865830448</v>
      </c>
      <c r="L86" s="152">
        <f t="shared" si="151"/>
        <v>6.2990432841241608</v>
      </c>
      <c r="M86" s="152">
        <f t="shared" si="151"/>
        <v>6.4899233836430756</v>
      </c>
      <c r="N86" s="152">
        <f t="shared" si="151"/>
        <v>4.1985914973806358</v>
      </c>
      <c r="O86" s="152">
        <f t="shared" si="151"/>
        <v>2.7856039742236915</v>
      </c>
      <c r="P86" s="152">
        <f t="shared" si="151"/>
        <v>1.3726164510667462</v>
      </c>
      <c r="Q86" s="152">
        <f t="shared" si="151"/>
        <v>1.0912201952968306</v>
      </c>
      <c r="R86" s="152">
        <f t="shared" si="151"/>
        <v>2.1824403905936611</v>
      </c>
      <c r="S86" s="152">
        <f t="shared" si="151"/>
        <v>3.2736605858904917</v>
      </c>
      <c r="T86" s="152">
        <f t="shared" si="151"/>
        <v>5.6568374875363112</v>
      </c>
      <c r="U86" s="152">
        <f t="shared" si="151"/>
        <v>5.5698092184972898</v>
      </c>
      <c r="V86" s="152">
        <f t="shared" si="151"/>
        <v>5.4827809494582702</v>
      </c>
      <c r="W86" s="152">
        <f t="shared" si="151"/>
        <v>5.2100520074052117</v>
      </c>
      <c r="X86" s="152">
        <f t="shared" si="151"/>
        <v>4.8684092528212624</v>
      </c>
      <c r="Y86" s="152">
        <f t="shared" si="151"/>
        <v>4.8684092528212624</v>
      </c>
      <c r="Z86" s="152">
        <f t="shared" si="151"/>
        <v>2.8676244989072188</v>
      </c>
      <c r="AA86" s="152">
        <f t="shared" si="151"/>
        <v>1.4338122494536094</v>
      </c>
      <c r="AB86" s="152">
        <f t="shared" si="151"/>
        <v>0</v>
      </c>
      <c r="AC86" s="152">
        <f t="shared" si="151"/>
        <v>0</v>
      </c>
      <c r="AD86" s="152">
        <f t="shared" si="151"/>
        <v>0</v>
      </c>
      <c r="AE86" s="152">
        <f t="shared" si="151"/>
        <v>0.67450440732807182</v>
      </c>
      <c r="AF86" s="152">
        <f t="shared" si="151"/>
        <v>1.5277204009610914</v>
      </c>
      <c r="AG86" s="152">
        <f t="shared" si="151"/>
        <v>2.6735107016819102</v>
      </c>
      <c r="AH86" s="152">
        <f t="shared" si="151"/>
        <v>4.0739210692295771</v>
      </c>
      <c r="AI86" s="152">
        <f t="shared" si="151"/>
        <v>4.6882227067635904</v>
      </c>
      <c r="AJ86" s="152">
        <f t="shared" si="151"/>
        <v>5.1570449774399494</v>
      </c>
      <c r="AK86" s="152">
        <f t="shared" si="151"/>
        <v>5.6258672481163083</v>
      </c>
      <c r="AL86" s="152">
        <f t="shared" si="151"/>
        <v>7.2092230299009552</v>
      </c>
      <c r="AM86" s="152">
        <f t="shared" si="151"/>
        <v>5.0617948933347128</v>
      </c>
      <c r="AN86" s="152">
        <f t="shared" si="151"/>
        <v>3.1444483428291399</v>
      </c>
      <c r="BD86" s="62">
        <v>7</v>
      </c>
      <c r="BE86" s="63" t="s">
        <v>160</v>
      </c>
      <c r="BF86" s="202"/>
      <c r="BG86" s="156"/>
      <c r="BH86" s="156"/>
      <c r="BI86" s="156"/>
      <c r="BJ86" s="156"/>
      <c r="BK86" s="156"/>
      <c r="BL86" s="156"/>
      <c r="BM86" s="156"/>
      <c r="BN86" s="156"/>
      <c r="BO86" s="156"/>
      <c r="BP86" s="156"/>
      <c r="BQ86" s="156"/>
      <c r="BR86" s="156"/>
      <c r="BS86" s="70">
        <v>0.25</v>
      </c>
      <c r="BT86" s="69">
        <v>0.5</v>
      </c>
      <c r="BU86" s="69">
        <v>0.75</v>
      </c>
      <c r="BV86" s="69">
        <v>1</v>
      </c>
      <c r="BW86" s="69">
        <v>1</v>
      </c>
      <c r="BX86" s="69">
        <v>1</v>
      </c>
      <c r="BY86" s="69">
        <v>1</v>
      </c>
      <c r="BZ86" s="69">
        <v>1</v>
      </c>
      <c r="CA86" s="69">
        <v>1</v>
      </c>
      <c r="CB86" s="69">
        <v>1</v>
      </c>
      <c r="CC86" s="69">
        <v>1</v>
      </c>
      <c r="CD86" s="69">
        <v>0.75</v>
      </c>
      <c r="CE86" s="69">
        <v>0.5</v>
      </c>
      <c r="CF86" s="69">
        <v>0.25</v>
      </c>
      <c r="CG86" s="156"/>
      <c r="CH86" s="156"/>
      <c r="CI86" s="156"/>
      <c r="CJ86" s="156"/>
      <c r="CK86" s="156"/>
      <c r="CL86" s="156"/>
      <c r="CM86" s="156"/>
      <c r="CN86" s="156"/>
      <c r="CO86" s="156"/>
      <c r="CP86" s="156"/>
    </row>
    <row r="87" spans="2:94" ht="15.5">
      <c r="B87" s="65">
        <v>8</v>
      </c>
      <c r="C87" s="63" t="s">
        <v>156</v>
      </c>
      <c r="D87" s="64" t="s">
        <v>152</v>
      </c>
      <c r="E87" s="152"/>
      <c r="F87" s="152"/>
      <c r="G87" s="152"/>
      <c r="H87" s="152"/>
      <c r="I87" s="152"/>
      <c r="J87" s="152"/>
      <c r="K87" s="152"/>
      <c r="L87" s="152"/>
      <c r="M87" s="152"/>
      <c r="N87" s="152">
        <f>AS77</f>
        <v>15.13687245858328</v>
      </c>
      <c r="O87" s="152">
        <f>N87</f>
        <v>15.13687245858328</v>
      </c>
      <c r="P87" s="152">
        <f>O87</f>
        <v>15.13687245858328</v>
      </c>
      <c r="Q87" s="152">
        <f>AV77</f>
        <v>14.118928468712394</v>
      </c>
      <c r="R87" s="152">
        <f>Q87</f>
        <v>14.118928468712394</v>
      </c>
      <c r="S87" s="152">
        <f>R87</f>
        <v>14.118928468712394</v>
      </c>
      <c r="T87" s="152"/>
      <c r="U87" s="152"/>
      <c r="V87" s="152"/>
      <c r="W87" s="152"/>
      <c r="X87" s="152"/>
      <c r="Y87" s="152"/>
      <c r="Z87" s="153"/>
      <c r="AA87" s="153"/>
      <c r="AB87" s="152"/>
      <c r="AC87" s="154"/>
      <c r="AD87" s="155"/>
      <c r="AE87" s="153"/>
      <c r="AF87" s="152"/>
      <c r="AG87" s="152"/>
      <c r="AH87" s="152"/>
      <c r="AI87" s="152"/>
      <c r="AJ87" s="154"/>
      <c r="AK87" s="155"/>
      <c r="AL87" s="153"/>
      <c r="AM87" s="154"/>
      <c r="AN87" s="156"/>
      <c r="BD87" s="65">
        <v>8</v>
      </c>
      <c r="BE87" s="63" t="s">
        <v>161</v>
      </c>
      <c r="BF87" s="202" t="s">
        <v>152</v>
      </c>
      <c r="BG87" s="156"/>
      <c r="BH87" s="156"/>
      <c r="BI87" s="156"/>
      <c r="BJ87" s="156"/>
      <c r="BK87" s="156"/>
      <c r="BL87" s="156"/>
      <c r="BM87" s="156"/>
      <c r="BN87" s="156"/>
      <c r="BO87" s="156"/>
      <c r="BP87" s="156"/>
      <c r="BQ87" s="156"/>
      <c r="BR87" s="156"/>
      <c r="BS87" s="156">
        <f>BS85*BS86</f>
        <v>7.5</v>
      </c>
      <c r="BT87" s="156">
        <f t="shared" ref="BT87:CF87" si="152">BT85*BT86</f>
        <v>15</v>
      </c>
      <c r="BU87" s="156">
        <f t="shared" si="152"/>
        <v>22.5</v>
      </c>
      <c r="BV87" s="156">
        <f t="shared" si="152"/>
        <v>30</v>
      </c>
      <c r="BW87" s="156">
        <f t="shared" si="152"/>
        <v>30</v>
      </c>
      <c r="BX87" s="156">
        <f t="shared" si="152"/>
        <v>30</v>
      </c>
      <c r="BY87" s="156">
        <f t="shared" si="152"/>
        <v>30</v>
      </c>
      <c r="BZ87" s="156">
        <f t="shared" si="152"/>
        <v>30</v>
      </c>
      <c r="CA87" s="156">
        <f t="shared" si="152"/>
        <v>30</v>
      </c>
      <c r="CB87" s="156">
        <f t="shared" si="152"/>
        <v>30</v>
      </c>
      <c r="CC87" s="156">
        <f t="shared" si="152"/>
        <v>30</v>
      </c>
      <c r="CD87" s="156">
        <f t="shared" si="152"/>
        <v>22.5</v>
      </c>
      <c r="CE87" s="156">
        <f t="shared" si="152"/>
        <v>15</v>
      </c>
      <c r="CF87" s="156">
        <f t="shared" si="152"/>
        <v>7.5</v>
      </c>
      <c r="CG87" s="156"/>
      <c r="CH87" s="156"/>
      <c r="CI87" s="156"/>
      <c r="CJ87" s="156"/>
      <c r="CK87" s="156"/>
      <c r="CL87" s="156"/>
      <c r="CM87" s="155"/>
      <c r="CN87" s="156"/>
      <c r="CO87" s="156"/>
      <c r="CP87" s="156"/>
    </row>
    <row r="88" spans="2:94" ht="15.5">
      <c r="B88" s="65">
        <v>9</v>
      </c>
      <c r="C88" s="66" t="s">
        <v>157</v>
      </c>
      <c r="D88" s="67"/>
      <c r="E88" s="152"/>
      <c r="F88" s="152"/>
      <c r="G88" s="152"/>
      <c r="H88" s="152"/>
      <c r="I88" s="152"/>
      <c r="J88" s="152"/>
      <c r="K88" s="152"/>
      <c r="L88" s="152"/>
      <c r="M88" s="152"/>
      <c r="N88" s="71">
        <v>0.25</v>
      </c>
      <c r="O88" s="69">
        <v>0.5</v>
      </c>
      <c r="P88" s="69">
        <v>0.75</v>
      </c>
      <c r="Q88" s="71">
        <v>0.75</v>
      </c>
      <c r="R88" s="74">
        <v>0.5</v>
      </c>
      <c r="S88" s="76">
        <v>0.25</v>
      </c>
      <c r="T88" s="152"/>
      <c r="U88" s="152"/>
      <c r="V88" s="152"/>
      <c r="W88" s="157"/>
      <c r="X88" s="152"/>
      <c r="Y88" s="152"/>
      <c r="Z88" s="154"/>
      <c r="AA88" s="153"/>
      <c r="AB88" s="152"/>
      <c r="AC88" s="154"/>
      <c r="AD88" s="155"/>
      <c r="AE88" s="153"/>
      <c r="AF88" s="152"/>
      <c r="AG88" s="152"/>
      <c r="AH88" s="152"/>
      <c r="AI88" s="152"/>
      <c r="AJ88" s="157"/>
      <c r="AK88" s="154"/>
      <c r="AL88" s="155"/>
      <c r="AM88" s="153"/>
      <c r="AN88" s="156"/>
      <c r="BD88" s="65">
        <v>9</v>
      </c>
      <c r="BE88" s="66" t="s">
        <v>186</v>
      </c>
      <c r="BF88" s="89"/>
      <c r="BG88" s="156">
        <f>E85</f>
        <v>0.25</v>
      </c>
      <c r="BH88" s="156">
        <f t="shared" ref="BH88:CP88" si="153">F85</f>
        <v>0.25</v>
      </c>
      <c r="BI88" s="156">
        <f t="shared" si="153"/>
        <v>0.5</v>
      </c>
      <c r="BJ88" s="156">
        <f t="shared" si="153"/>
        <v>0.75</v>
      </c>
      <c r="BK88" s="156">
        <f t="shared" si="153"/>
        <v>1</v>
      </c>
      <c r="BL88" s="156">
        <f t="shared" si="153"/>
        <v>1</v>
      </c>
      <c r="BM88" s="156">
        <f t="shared" si="153"/>
        <v>1</v>
      </c>
      <c r="BN88" s="156">
        <f t="shared" si="153"/>
        <v>1</v>
      </c>
      <c r="BO88" s="156">
        <f t="shared" si="153"/>
        <v>1</v>
      </c>
      <c r="BP88" s="156">
        <f t="shared" si="153"/>
        <v>0.75</v>
      </c>
      <c r="BQ88" s="156">
        <f t="shared" si="153"/>
        <v>0.5</v>
      </c>
      <c r="BR88" s="156">
        <f t="shared" si="153"/>
        <v>0.25</v>
      </c>
      <c r="BS88" s="156">
        <f t="shared" si="153"/>
        <v>0.25</v>
      </c>
      <c r="BT88" s="156">
        <f t="shared" si="153"/>
        <v>0.5</v>
      </c>
      <c r="BU88" s="156">
        <f t="shared" si="153"/>
        <v>0.75</v>
      </c>
      <c r="BV88" s="156">
        <f t="shared" si="153"/>
        <v>1</v>
      </c>
      <c r="BW88" s="156">
        <f t="shared" si="153"/>
        <v>1</v>
      </c>
      <c r="BX88" s="156">
        <f t="shared" si="153"/>
        <v>1</v>
      </c>
      <c r="BY88" s="156">
        <f t="shared" si="153"/>
        <v>1</v>
      </c>
      <c r="BZ88" s="156">
        <f t="shared" si="153"/>
        <v>1</v>
      </c>
      <c r="CA88" s="156">
        <f t="shared" si="153"/>
        <v>1</v>
      </c>
      <c r="CB88" s="156">
        <f t="shared" si="153"/>
        <v>1</v>
      </c>
      <c r="CC88" s="156">
        <f t="shared" si="153"/>
        <v>1</v>
      </c>
      <c r="CD88" s="156">
        <f t="shared" si="153"/>
        <v>0.75</v>
      </c>
      <c r="CE88" s="156">
        <f t="shared" si="153"/>
        <v>0.5</v>
      </c>
      <c r="CF88" s="156">
        <f t="shared" si="153"/>
        <v>0.25</v>
      </c>
      <c r="CG88" s="156">
        <f t="shared" si="153"/>
        <v>0.25</v>
      </c>
      <c r="CH88" s="156">
        <f t="shared" si="153"/>
        <v>0.5</v>
      </c>
      <c r="CI88" s="156">
        <f t="shared" si="153"/>
        <v>0.75</v>
      </c>
      <c r="CJ88" s="156">
        <f t="shared" si="153"/>
        <v>1</v>
      </c>
      <c r="CK88" s="156">
        <f t="shared" si="153"/>
        <v>1</v>
      </c>
      <c r="CL88" s="156">
        <f t="shared" si="153"/>
        <v>1</v>
      </c>
      <c r="CM88" s="156">
        <f t="shared" si="153"/>
        <v>1</v>
      </c>
      <c r="CN88" s="156">
        <f t="shared" si="153"/>
        <v>1</v>
      </c>
      <c r="CO88" s="156">
        <f t="shared" si="153"/>
        <v>0.75</v>
      </c>
      <c r="CP88" s="156">
        <f t="shared" si="153"/>
        <v>0.5</v>
      </c>
    </row>
    <row r="89" spans="2:94" ht="15.5">
      <c r="B89" s="65">
        <v>10</v>
      </c>
      <c r="C89" s="66" t="s">
        <v>158</v>
      </c>
      <c r="D89" s="67" t="s">
        <v>152</v>
      </c>
      <c r="E89" s="152"/>
      <c r="F89" s="152"/>
      <c r="G89" s="152"/>
      <c r="H89" s="152"/>
      <c r="I89" s="152"/>
      <c r="J89" s="152"/>
      <c r="K89" s="152"/>
      <c r="L89" s="152"/>
      <c r="M89" s="152"/>
      <c r="N89" s="152">
        <f>N87*N88</f>
        <v>3.78421811464582</v>
      </c>
      <c r="O89" s="152">
        <f t="shared" ref="O89:S89" si="154">O87*O88</f>
        <v>7.5684362292916401</v>
      </c>
      <c r="P89" s="152">
        <f t="shared" si="154"/>
        <v>11.352654343937459</v>
      </c>
      <c r="Q89" s="152">
        <f t="shared" si="154"/>
        <v>10.589196351534294</v>
      </c>
      <c r="R89" s="152">
        <f t="shared" si="154"/>
        <v>7.0594642343561969</v>
      </c>
      <c r="S89" s="152">
        <f t="shared" si="154"/>
        <v>3.5297321171780984</v>
      </c>
      <c r="T89" s="152"/>
      <c r="U89" s="152"/>
      <c r="V89" s="152"/>
      <c r="W89" s="152"/>
      <c r="X89" s="152"/>
      <c r="Y89" s="152"/>
      <c r="Z89" s="152"/>
      <c r="AA89" s="152"/>
      <c r="AB89" s="152"/>
      <c r="AC89" s="152"/>
      <c r="AD89" s="155"/>
      <c r="AE89" s="153"/>
      <c r="AF89" s="152"/>
      <c r="AG89" s="152"/>
      <c r="AH89" s="152"/>
      <c r="AI89" s="152"/>
      <c r="AJ89" s="152"/>
      <c r="AK89" s="152"/>
      <c r="AL89" s="152"/>
      <c r="AM89" s="152"/>
      <c r="AN89" s="152"/>
      <c r="BD89" s="65">
        <v>10</v>
      </c>
      <c r="BE89" s="66" t="s">
        <v>187</v>
      </c>
      <c r="BF89" s="89" t="s">
        <v>152</v>
      </c>
      <c r="BG89" s="156">
        <f>(BG84+BG87)*BG88</f>
        <v>7.3581182999999992</v>
      </c>
      <c r="BH89" s="156">
        <f t="shared" ref="BH89:CP89" si="155">(BH84+BH87)*BH88</f>
        <v>4.4866574999999997</v>
      </c>
      <c r="BI89" s="156">
        <f t="shared" si="155"/>
        <v>8.9733149999999995</v>
      </c>
      <c r="BJ89" s="156">
        <f t="shared" si="155"/>
        <v>15.507468749999997</v>
      </c>
      <c r="BK89" s="156">
        <f t="shared" si="155"/>
        <v>21.846999999999998</v>
      </c>
      <c r="BL89" s="156">
        <f t="shared" si="155"/>
        <v>27.828916666666665</v>
      </c>
      <c r="BM89" s="156">
        <f t="shared" si="155"/>
        <v>33.732517499999993</v>
      </c>
      <c r="BN89" s="156">
        <f t="shared" si="155"/>
        <v>39.914572499999991</v>
      </c>
      <c r="BO89" s="156">
        <f t="shared" si="155"/>
        <v>41.124105</v>
      </c>
      <c r="BP89" s="156">
        <f t="shared" si="155"/>
        <v>32.578454999999991</v>
      </c>
      <c r="BQ89" s="156">
        <f t="shared" si="155"/>
        <v>21.614551874999997</v>
      </c>
      <c r="BR89" s="156">
        <f t="shared" si="155"/>
        <v>10.650648749999998</v>
      </c>
      <c r="BS89" s="156">
        <f t="shared" si="155"/>
        <v>13.926366249999999</v>
      </c>
      <c r="BT89" s="156">
        <f t="shared" si="155"/>
        <v>31.602732499999998</v>
      </c>
      <c r="BU89" s="156">
        <f t="shared" si="155"/>
        <v>53.029098750000003</v>
      </c>
      <c r="BV89" s="156">
        <f t="shared" si="155"/>
        <v>76.124866666666662</v>
      </c>
      <c r="BW89" s="156">
        <f t="shared" si="155"/>
        <v>75.415253333333339</v>
      </c>
      <c r="BX89" s="156">
        <f t="shared" si="155"/>
        <v>74.705640000000002</v>
      </c>
      <c r="BY89" s="156">
        <f t="shared" si="155"/>
        <v>75.682915249999979</v>
      </c>
      <c r="BZ89" s="156">
        <f t="shared" si="155"/>
        <v>72.687314249999986</v>
      </c>
      <c r="CA89" s="156">
        <f t="shared" si="155"/>
        <v>72.687314249999986</v>
      </c>
      <c r="CB89" s="156">
        <f t="shared" si="155"/>
        <v>57.999468749999998</v>
      </c>
      <c r="CC89" s="156">
        <f t="shared" si="155"/>
        <v>43.999734375000003</v>
      </c>
      <c r="CD89" s="156">
        <f t="shared" si="155"/>
        <v>16.875</v>
      </c>
      <c r="CE89" s="156">
        <f t="shared" si="155"/>
        <v>7.5</v>
      </c>
      <c r="CF89" s="156">
        <f t="shared" si="155"/>
        <v>1.875</v>
      </c>
      <c r="CG89" s="156">
        <f t="shared" si="155"/>
        <v>5.8142000000000005</v>
      </c>
      <c r="CH89" s="156">
        <f t="shared" si="155"/>
        <v>10.186670000000003</v>
      </c>
      <c r="CI89" s="156">
        <f t="shared" si="155"/>
        <v>17.826672500000004</v>
      </c>
      <c r="CJ89" s="156">
        <f t="shared" si="155"/>
        <v>27.164453333333341</v>
      </c>
      <c r="CK89" s="156">
        <f t="shared" si="155"/>
        <v>31.133700000000005</v>
      </c>
      <c r="CL89" s="156">
        <f t="shared" si="155"/>
        <v>34.247070000000001</v>
      </c>
      <c r="CM89" s="156">
        <f t="shared" si="155"/>
        <v>37.360440000000004</v>
      </c>
      <c r="CN89" s="156">
        <f t="shared" si="155"/>
        <v>33.377971200000005</v>
      </c>
      <c r="CO89" s="156">
        <f t="shared" si="155"/>
        <v>23.435596799999999</v>
      </c>
      <c r="CP89" s="156">
        <f t="shared" si="155"/>
        <v>14.558476800000001</v>
      </c>
    </row>
    <row r="90" spans="2:94" ht="15.5">
      <c r="B90" s="65">
        <v>11</v>
      </c>
      <c r="C90" s="66" t="s">
        <v>159</v>
      </c>
      <c r="D90" s="67" t="s">
        <v>152</v>
      </c>
      <c r="E90" s="152">
        <f>E53</f>
        <v>3</v>
      </c>
      <c r="F90" s="152">
        <f t="shared" ref="F90:AN90" si="156">F53</f>
        <v>3</v>
      </c>
      <c r="G90" s="152">
        <f t="shared" si="156"/>
        <v>3</v>
      </c>
      <c r="H90" s="152">
        <f t="shared" si="156"/>
        <v>3</v>
      </c>
      <c r="I90" s="152">
        <f t="shared" si="156"/>
        <v>3</v>
      </c>
      <c r="J90" s="152">
        <f t="shared" si="156"/>
        <v>3</v>
      </c>
      <c r="K90" s="152">
        <f t="shared" si="156"/>
        <v>3</v>
      </c>
      <c r="L90" s="152">
        <f t="shared" si="156"/>
        <v>3</v>
      </c>
      <c r="M90" s="152">
        <f t="shared" si="156"/>
        <v>3</v>
      </c>
      <c r="N90" s="152">
        <f t="shared" si="156"/>
        <v>3</v>
      </c>
      <c r="O90" s="152">
        <f t="shared" si="156"/>
        <v>3</v>
      </c>
      <c r="P90" s="152">
        <f t="shared" si="156"/>
        <v>3</v>
      </c>
      <c r="Q90" s="152">
        <f t="shared" si="156"/>
        <v>3</v>
      </c>
      <c r="R90" s="152">
        <f t="shared" si="156"/>
        <v>3</v>
      </c>
      <c r="S90" s="152">
        <f t="shared" si="156"/>
        <v>3</v>
      </c>
      <c r="T90" s="152">
        <f t="shared" si="156"/>
        <v>3</v>
      </c>
      <c r="U90" s="152">
        <f t="shared" si="156"/>
        <v>3</v>
      </c>
      <c r="V90" s="152">
        <f t="shared" si="156"/>
        <v>3</v>
      </c>
      <c r="W90" s="152">
        <f t="shared" si="156"/>
        <v>3</v>
      </c>
      <c r="X90" s="152">
        <f t="shared" si="156"/>
        <v>3</v>
      </c>
      <c r="Y90" s="152">
        <f t="shared" si="156"/>
        <v>3</v>
      </c>
      <c r="Z90" s="152">
        <f t="shared" si="156"/>
        <v>3</v>
      </c>
      <c r="AA90" s="152">
        <f t="shared" si="156"/>
        <v>3</v>
      </c>
      <c r="AB90" s="152">
        <f t="shared" si="156"/>
        <v>3</v>
      </c>
      <c r="AC90" s="152">
        <f t="shared" si="156"/>
        <v>3</v>
      </c>
      <c r="AD90" s="152">
        <f t="shared" si="156"/>
        <v>3</v>
      </c>
      <c r="AE90" s="152">
        <f t="shared" si="156"/>
        <v>3</v>
      </c>
      <c r="AF90" s="152">
        <f t="shared" si="156"/>
        <v>3</v>
      </c>
      <c r="AG90" s="152">
        <f t="shared" si="156"/>
        <v>3</v>
      </c>
      <c r="AH90" s="152">
        <f t="shared" si="156"/>
        <v>3</v>
      </c>
      <c r="AI90" s="152">
        <f t="shared" si="156"/>
        <v>3</v>
      </c>
      <c r="AJ90" s="152">
        <f t="shared" si="156"/>
        <v>3</v>
      </c>
      <c r="AK90" s="152">
        <f t="shared" si="156"/>
        <v>3</v>
      </c>
      <c r="AL90" s="152">
        <f t="shared" si="156"/>
        <v>3</v>
      </c>
      <c r="AM90" s="152">
        <f t="shared" si="156"/>
        <v>3</v>
      </c>
      <c r="AN90" s="152">
        <f t="shared" si="156"/>
        <v>3</v>
      </c>
      <c r="BD90" s="65">
        <v>11</v>
      </c>
      <c r="BE90" s="66" t="s">
        <v>188</v>
      </c>
      <c r="BF90" s="89" t="s">
        <v>152</v>
      </c>
      <c r="BG90" s="156">
        <f>3*10</f>
        <v>30</v>
      </c>
      <c r="BH90" s="156">
        <f t="shared" ref="BH90:CP90" si="157">3*10</f>
        <v>30</v>
      </c>
      <c r="BI90" s="156">
        <f t="shared" si="157"/>
        <v>30</v>
      </c>
      <c r="BJ90" s="156">
        <f t="shared" si="157"/>
        <v>30</v>
      </c>
      <c r="BK90" s="156">
        <f t="shared" si="157"/>
        <v>30</v>
      </c>
      <c r="BL90" s="156">
        <f t="shared" si="157"/>
        <v>30</v>
      </c>
      <c r="BM90" s="156">
        <f t="shared" si="157"/>
        <v>30</v>
      </c>
      <c r="BN90" s="156">
        <f t="shared" si="157"/>
        <v>30</v>
      </c>
      <c r="BO90" s="156">
        <f t="shared" si="157"/>
        <v>30</v>
      </c>
      <c r="BP90" s="156">
        <f t="shared" si="157"/>
        <v>30</v>
      </c>
      <c r="BQ90" s="156">
        <f t="shared" si="157"/>
        <v>30</v>
      </c>
      <c r="BR90" s="156">
        <f t="shared" si="157"/>
        <v>30</v>
      </c>
      <c r="BS90" s="156">
        <f t="shared" si="157"/>
        <v>30</v>
      </c>
      <c r="BT90" s="156">
        <f t="shared" si="157"/>
        <v>30</v>
      </c>
      <c r="BU90" s="156">
        <f t="shared" si="157"/>
        <v>30</v>
      </c>
      <c r="BV90" s="156">
        <f t="shared" si="157"/>
        <v>30</v>
      </c>
      <c r="BW90" s="156">
        <f t="shared" si="157"/>
        <v>30</v>
      </c>
      <c r="BX90" s="156">
        <f t="shared" si="157"/>
        <v>30</v>
      </c>
      <c r="BY90" s="156">
        <f t="shared" si="157"/>
        <v>30</v>
      </c>
      <c r="BZ90" s="156">
        <f t="shared" si="157"/>
        <v>30</v>
      </c>
      <c r="CA90" s="156">
        <f t="shared" si="157"/>
        <v>30</v>
      </c>
      <c r="CB90" s="156">
        <f t="shared" si="157"/>
        <v>30</v>
      </c>
      <c r="CC90" s="156">
        <f t="shared" si="157"/>
        <v>30</v>
      </c>
      <c r="CD90" s="156">
        <f t="shared" si="157"/>
        <v>30</v>
      </c>
      <c r="CE90" s="156">
        <f t="shared" si="157"/>
        <v>30</v>
      </c>
      <c r="CF90" s="156">
        <f t="shared" si="157"/>
        <v>30</v>
      </c>
      <c r="CG90" s="156">
        <f t="shared" si="157"/>
        <v>30</v>
      </c>
      <c r="CH90" s="156">
        <f t="shared" si="157"/>
        <v>30</v>
      </c>
      <c r="CI90" s="156">
        <f t="shared" si="157"/>
        <v>30</v>
      </c>
      <c r="CJ90" s="156">
        <f t="shared" si="157"/>
        <v>30</v>
      </c>
      <c r="CK90" s="156">
        <f t="shared" si="157"/>
        <v>30</v>
      </c>
      <c r="CL90" s="156">
        <f t="shared" si="157"/>
        <v>30</v>
      </c>
      <c r="CM90" s="156">
        <f t="shared" si="157"/>
        <v>30</v>
      </c>
      <c r="CN90" s="156">
        <f t="shared" si="157"/>
        <v>30</v>
      </c>
      <c r="CO90" s="156">
        <f t="shared" si="157"/>
        <v>30</v>
      </c>
      <c r="CP90" s="156">
        <f t="shared" si="157"/>
        <v>30</v>
      </c>
    </row>
    <row r="91" spans="2:94" ht="15.5">
      <c r="B91" s="65">
        <v>12</v>
      </c>
      <c r="C91" s="66" t="s">
        <v>160</v>
      </c>
      <c r="D91" s="67" t="s">
        <v>152</v>
      </c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70">
        <v>0.25</v>
      </c>
      <c r="R91" s="69">
        <v>0.5</v>
      </c>
      <c r="S91" s="69">
        <v>0.75</v>
      </c>
      <c r="T91" s="69">
        <v>1</v>
      </c>
      <c r="U91" s="69">
        <v>1</v>
      </c>
      <c r="V91" s="69">
        <v>1</v>
      </c>
      <c r="W91" s="69">
        <v>1</v>
      </c>
      <c r="X91" s="69">
        <v>1</v>
      </c>
      <c r="Y91" s="69">
        <v>1</v>
      </c>
      <c r="Z91" s="69">
        <v>1</v>
      </c>
      <c r="AA91" s="69">
        <v>1</v>
      </c>
      <c r="AB91" s="69">
        <v>0.75</v>
      </c>
      <c r="AC91" s="69">
        <v>0.5</v>
      </c>
      <c r="AD91" s="69">
        <v>0.25</v>
      </c>
      <c r="AE91" s="152"/>
      <c r="AF91" s="152"/>
      <c r="AG91" s="152"/>
      <c r="AH91" s="152"/>
      <c r="AI91" s="152"/>
      <c r="AJ91" s="152"/>
      <c r="AK91" s="152"/>
      <c r="AL91" s="152"/>
      <c r="AM91" s="154"/>
      <c r="AN91" s="156"/>
      <c r="BD91" s="65">
        <v>12</v>
      </c>
      <c r="BE91" s="66" t="s">
        <v>189</v>
      </c>
      <c r="BF91" s="89"/>
      <c r="BG91" s="156"/>
      <c r="BH91" s="156"/>
      <c r="BI91" s="156"/>
      <c r="BJ91" s="156"/>
      <c r="BK91" s="156"/>
      <c r="BL91" s="156"/>
      <c r="BM91" s="156"/>
      <c r="BN91" s="156"/>
      <c r="BO91" s="156"/>
      <c r="BP91" s="156"/>
      <c r="BQ91" s="156"/>
      <c r="BR91" s="156"/>
      <c r="BS91" s="156">
        <f>0.03*(1-BS88)</f>
        <v>2.2499999999999999E-2</v>
      </c>
      <c r="BT91" s="156">
        <f t="shared" ref="BT91:BU91" si="158">0.03*(1-BT88)</f>
        <v>1.4999999999999999E-2</v>
      </c>
      <c r="BU91" s="156">
        <f t="shared" si="158"/>
        <v>7.4999999999999997E-3</v>
      </c>
      <c r="BV91" s="156"/>
      <c r="BW91" s="156"/>
      <c r="BX91" s="156"/>
      <c r="BY91" s="156"/>
      <c r="BZ91" s="156"/>
      <c r="CA91" s="156"/>
      <c r="CB91" s="156"/>
      <c r="CC91" s="156"/>
      <c r="CD91" s="156"/>
      <c r="CE91" s="156"/>
      <c r="CF91" s="156"/>
      <c r="CG91" s="156"/>
      <c r="CH91" s="156"/>
      <c r="CI91" s="156"/>
      <c r="CJ91" s="156"/>
      <c r="CK91" s="156"/>
      <c r="CL91" s="156"/>
      <c r="CM91" s="156"/>
      <c r="CN91" s="156"/>
      <c r="CO91" s="156"/>
      <c r="CP91" s="156"/>
    </row>
    <row r="92" spans="2:94" ht="15.5">
      <c r="B92" s="65">
        <v>13</v>
      </c>
      <c r="C92" s="66" t="s">
        <v>161</v>
      </c>
      <c r="D92" s="67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>
        <f>Q90*Q91</f>
        <v>0.75</v>
      </c>
      <c r="R92" s="152">
        <f t="shared" ref="R92:AD92" si="159">R90*R91</f>
        <v>1.5</v>
      </c>
      <c r="S92" s="152">
        <f t="shared" si="159"/>
        <v>2.25</v>
      </c>
      <c r="T92" s="152">
        <f t="shared" si="159"/>
        <v>3</v>
      </c>
      <c r="U92" s="152">
        <f t="shared" si="159"/>
        <v>3</v>
      </c>
      <c r="V92" s="152">
        <f t="shared" si="159"/>
        <v>3</v>
      </c>
      <c r="W92" s="152">
        <f t="shared" si="159"/>
        <v>3</v>
      </c>
      <c r="X92" s="152">
        <f t="shared" si="159"/>
        <v>3</v>
      </c>
      <c r="Y92" s="152">
        <f t="shared" si="159"/>
        <v>3</v>
      </c>
      <c r="Z92" s="152">
        <f t="shared" si="159"/>
        <v>3</v>
      </c>
      <c r="AA92" s="152">
        <f t="shared" si="159"/>
        <v>3</v>
      </c>
      <c r="AB92" s="152">
        <f t="shared" si="159"/>
        <v>2.25</v>
      </c>
      <c r="AC92" s="152">
        <f t="shared" si="159"/>
        <v>1.5</v>
      </c>
      <c r="AD92" s="152">
        <f t="shared" si="159"/>
        <v>0.75</v>
      </c>
      <c r="AE92" s="152"/>
      <c r="AF92" s="152"/>
      <c r="AG92" s="152"/>
      <c r="AH92" s="152"/>
      <c r="AI92" s="158"/>
      <c r="AJ92" s="158"/>
      <c r="AK92" s="158"/>
      <c r="AL92" s="152"/>
      <c r="AM92" s="152"/>
      <c r="AN92" s="152"/>
      <c r="BD92" s="65">
        <v>13</v>
      </c>
      <c r="BE92" s="66" t="s">
        <v>190</v>
      </c>
      <c r="BF92" s="89" t="s">
        <v>152</v>
      </c>
      <c r="BG92" s="156"/>
      <c r="BH92" s="156"/>
      <c r="BI92" s="156"/>
      <c r="BJ92" s="156"/>
      <c r="BK92" s="156"/>
      <c r="BL92" s="156"/>
      <c r="BM92" s="156"/>
      <c r="BN92" s="156"/>
      <c r="BO92" s="156"/>
      <c r="BP92" s="156"/>
      <c r="BQ92" s="156"/>
      <c r="BR92" s="156"/>
      <c r="BS92" s="156">
        <f>BS88*BS90</f>
        <v>7.5</v>
      </c>
      <c r="BT92" s="156">
        <f t="shared" ref="BT92:BU92" si="160">BT88*BT90</f>
        <v>15</v>
      </c>
      <c r="BU92" s="156">
        <f t="shared" si="160"/>
        <v>22.5</v>
      </c>
      <c r="BV92" s="156"/>
      <c r="BW92" s="156"/>
      <c r="BX92" s="156"/>
      <c r="BY92" s="156"/>
      <c r="BZ92" s="156"/>
      <c r="CA92" s="156"/>
      <c r="CB92" s="156"/>
      <c r="CC92" s="156"/>
      <c r="CD92" s="156"/>
      <c r="CE92" s="156"/>
      <c r="CF92" s="156"/>
      <c r="CG92" s="156"/>
      <c r="CH92" s="156"/>
      <c r="CI92" s="156"/>
      <c r="CJ92" s="156"/>
      <c r="CK92" s="156"/>
      <c r="CL92" s="156"/>
      <c r="CM92" s="156"/>
      <c r="CN92" s="156"/>
      <c r="CO92" s="156"/>
      <c r="CP92" s="156"/>
    </row>
    <row r="93" spans="2:94" ht="15.5">
      <c r="B93" s="65">
        <v>14</v>
      </c>
      <c r="C93" s="66" t="s">
        <v>162</v>
      </c>
      <c r="D93" s="67" t="s">
        <v>152</v>
      </c>
      <c r="E93" s="159"/>
      <c r="F93" s="159"/>
      <c r="G93" s="159"/>
      <c r="H93" s="159"/>
      <c r="I93" s="159"/>
      <c r="J93" s="159"/>
      <c r="K93" s="159"/>
      <c r="L93" s="159"/>
      <c r="M93" s="160"/>
      <c r="N93" s="161"/>
      <c r="O93" s="162"/>
      <c r="P93" s="163"/>
      <c r="Q93" s="153"/>
      <c r="R93" s="152"/>
      <c r="S93" s="152"/>
      <c r="T93" s="128">
        <v>1.25</v>
      </c>
      <c r="U93" s="128">
        <v>1.25</v>
      </c>
      <c r="V93" s="128">
        <v>1.25</v>
      </c>
      <c r="W93" s="128">
        <v>1.25</v>
      </c>
      <c r="X93" s="128">
        <v>1.25</v>
      </c>
      <c r="Y93" s="128">
        <v>1.25</v>
      </c>
      <c r="Z93" s="128">
        <v>1.25</v>
      </c>
      <c r="AA93" s="128">
        <v>1.25</v>
      </c>
      <c r="AB93" s="128">
        <v>1.25</v>
      </c>
      <c r="AC93" s="128">
        <v>1.25</v>
      </c>
      <c r="AD93" s="128">
        <v>1.25</v>
      </c>
      <c r="AE93" s="156"/>
      <c r="AF93" s="153"/>
      <c r="AG93" s="156"/>
      <c r="AH93" s="164"/>
      <c r="AI93" s="156"/>
      <c r="AJ93" s="156"/>
      <c r="AK93" s="156"/>
      <c r="AL93" s="156"/>
      <c r="AM93" s="165"/>
      <c r="AN93" s="155"/>
      <c r="BD93" s="65">
        <v>14</v>
      </c>
      <c r="BE93" s="66" t="s">
        <v>191</v>
      </c>
      <c r="BF93" s="89"/>
      <c r="BG93" s="175"/>
      <c r="BH93" s="175"/>
      <c r="BI93" s="175"/>
      <c r="BJ93" s="175"/>
      <c r="BK93" s="175"/>
      <c r="BL93" s="175"/>
      <c r="BM93" s="175"/>
      <c r="BN93" s="175"/>
      <c r="BO93" s="167"/>
      <c r="BP93" s="167"/>
      <c r="BQ93" s="175"/>
      <c r="BR93" s="155"/>
      <c r="BS93" s="156">
        <f>1-(BS88+BS91)</f>
        <v>0.72750000000000004</v>
      </c>
      <c r="BT93" s="156">
        <f t="shared" ref="BT93:BU93" si="161">1-(BT88+BT91)</f>
        <v>0.48499999999999999</v>
      </c>
      <c r="BU93" s="156">
        <f t="shared" si="161"/>
        <v>0.24250000000000005</v>
      </c>
      <c r="BV93" s="156"/>
      <c r="BW93" s="156"/>
      <c r="BX93" s="156"/>
      <c r="BY93" s="156"/>
      <c r="BZ93" s="156"/>
      <c r="CA93" s="156"/>
      <c r="CB93" s="156"/>
      <c r="CC93" s="156"/>
      <c r="CD93" s="156"/>
      <c r="CE93" s="156"/>
      <c r="CF93" s="156"/>
      <c r="CG93" s="156"/>
      <c r="CH93" s="156"/>
      <c r="CI93" s="156"/>
      <c r="CJ93" s="156"/>
      <c r="CK93" s="156"/>
      <c r="CL93" s="156"/>
      <c r="CM93" s="156"/>
      <c r="CN93" s="156"/>
      <c r="CO93" s="175"/>
      <c r="CP93" s="155"/>
    </row>
    <row r="94" spans="2:94" ht="15.5">
      <c r="B94" s="65">
        <v>15</v>
      </c>
      <c r="C94" s="66" t="s">
        <v>163</v>
      </c>
      <c r="D94" s="67" t="s">
        <v>152</v>
      </c>
      <c r="E94" s="159"/>
      <c r="F94" s="159"/>
      <c r="G94" s="159"/>
      <c r="H94" s="152"/>
      <c r="I94" s="152"/>
      <c r="J94" s="152"/>
      <c r="K94" s="152"/>
      <c r="L94" s="152"/>
      <c r="M94" s="166"/>
      <c r="N94" s="167"/>
      <c r="O94" s="156"/>
      <c r="P94" s="155"/>
      <c r="Q94" s="168"/>
      <c r="R94" s="169"/>
      <c r="S94" s="169"/>
      <c r="T94" s="128">
        <v>0.25</v>
      </c>
      <c r="U94" s="128">
        <v>0.5</v>
      </c>
      <c r="V94" s="128">
        <v>0.75</v>
      </c>
      <c r="W94" s="128">
        <v>1</v>
      </c>
      <c r="X94" s="135">
        <v>0.75</v>
      </c>
      <c r="Y94" s="135">
        <v>0.5</v>
      </c>
      <c r="Z94" s="135">
        <v>0.25</v>
      </c>
      <c r="AA94" s="169"/>
      <c r="AB94" s="169"/>
      <c r="AC94" s="170"/>
      <c r="AD94" s="153"/>
      <c r="AE94" s="152"/>
      <c r="AF94" s="152"/>
      <c r="AG94" s="152"/>
      <c r="AH94" s="154"/>
      <c r="AI94" s="156"/>
      <c r="AJ94" s="156"/>
      <c r="AK94" s="167"/>
      <c r="AL94" s="156"/>
      <c r="AM94" s="165"/>
      <c r="AN94" s="155"/>
      <c r="BD94" s="65">
        <v>15</v>
      </c>
      <c r="BE94" s="66" t="s">
        <v>192</v>
      </c>
      <c r="BF94" s="89"/>
      <c r="BG94" s="175"/>
      <c r="BH94" s="175"/>
      <c r="BI94" s="175"/>
      <c r="BJ94" s="156"/>
      <c r="BK94" s="156"/>
      <c r="BL94" s="156"/>
      <c r="BM94" s="156"/>
      <c r="BN94" s="156"/>
      <c r="BO94" s="167"/>
      <c r="BP94" s="167"/>
      <c r="BQ94" s="156"/>
      <c r="BR94" s="155"/>
      <c r="BS94" s="203">
        <f>2*10</f>
        <v>20</v>
      </c>
      <c r="BT94" s="203">
        <f t="shared" ref="BT94:BU94" si="162">2*10</f>
        <v>20</v>
      </c>
      <c r="BU94" s="203">
        <f t="shared" si="162"/>
        <v>20</v>
      </c>
      <c r="BV94" s="203"/>
      <c r="BW94" s="203"/>
      <c r="BX94" s="203"/>
      <c r="BY94" s="203"/>
      <c r="BZ94" s="203"/>
      <c r="CA94" s="203"/>
      <c r="CB94" s="203"/>
      <c r="CC94" s="203"/>
      <c r="CD94" s="203"/>
      <c r="CE94" s="203"/>
      <c r="CF94" s="156"/>
      <c r="CG94" s="156"/>
      <c r="CH94" s="156"/>
      <c r="CI94" s="156"/>
      <c r="CJ94" s="156"/>
      <c r="CK94" s="156"/>
      <c r="CL94" s="156"/>
      <c r="CM94" s="167"/>
      <c r="CN94" s="156"/>
      <c r="CO94" s="175"/>
      <c r="CP94" s="155"/>
    </row>
    <row r="95" spans="2:94" ht="15.5">
      <c r="B95" s="65">
        <v>16</v>
      </c>
      <c r="C95" s="66" t="s">
        <v>164</v>
      </c>
      <c r="D95" s="67"/>
      <c r="E95" s="159"/>
      <c r="F95" s="159"/>
      <c r="G95" s="159"/>
      <c r="H95" s="159"/>
      <c r="I95" s="159"/>
      <c r="J95" s="159"/>
      <c r="K95" s="159"/>
      <c r="L95" s="159"/>
      <c r="M95" s="159"/>
      <c r="N95" s="171"/>
      <c r="O95" s="172"/>
      <c r="P95" s="173"/>
      <c r="Q95" s="153"/>
      <c r="R95" s="152"/>
      <c r="S95" s="152"/>
      <c r="T95" s="152">
        <f>T94*T93</f>
        <v>0.3125</v>
      </c>
      <c r="U95" s="152">
        <f t="shared" ref="U95:Z95" si="163">U94*U93</f>
        <v>0.625</v>
      </c>
      <c r="V95" s="152">
        <f t="shared" si="163"/>
        <v>0.9375</v>
      </c>
      <c r="W95" s="152">
        <f t="shared" si="163"/>
        <v>1.25</v>
      </c>
      <c r="X95" s="152">
        <f t="shared" si="163"/>
        <v>0.9375</v>
      </c>
      <c r="Y95" s="152">
        <f t="shared" si="163"/>
        <v>0.625</v>
      </c>
      <c r="Z95" s="152">
        <f t="shared" si="163"/>
        <v>0.3125</v>
      </c>
      <c r="AA95" s="152"/>
      <c r="AB95" s="152"/>
      <c r="AC95" s="154"/>
      <c r="AD95" s="156"/>
      <c r="AE95" s="156"/>
      <c r="AF95" s="156"/>
      <c r="AG95" s="156"/>
      <c r="AH95" s="174"/>
      <c r="AI95" s="156"/>
      <c r="AJ95" s="156"/>
      <c r="AK95" s="175"/>
      <c r="AL95" s="156"/>
      <c r="AM95" s="164"/>
      <c r="AN95" s="155"/>
      <c r="BD95" s="65">
        <v>16</v>
      </c>
      <c r="BE95" s="66" t="s">
        <v>193</v>
      </c>
      <c r="BF95" s="89" t="s">
        <v>171</v>
      </c>
      <c r="BG95" s="175"/>
      <c r="BH95" s="175"/>
      <c r="BI95" s="175"/>
      <c r="BJ95" s="175"/>
      <c r="BK95" s="175"/>
      <c r="BL95" s="175"/>
      <c r="BM95" s="175"/>
      <c r="BN95" s="175"/>
      <c r="BO95" s="175"/>
      <c r="BP95" s="175"/>
      <c r="BQ95" s="156"/>
      <c r="BR95" s="155"/>
      <c r="BS95" s="156">
        <f>BS94*BS93</f>
        <v>14.55</v>
      </c>
      <c r="BT95" s="156">
        <f t="shared" ref="BT95:BU95" si="164">BT94*BT93</f>
        <v>9.6999999999999993</v>
      </c>
      <c r="BU95" s="156">
        <f t="shared" si="164"/>
        <v>4.8500000000000014</v>
      </c>
      <c r="BV95" s="156"/>
      <c r="BW95" s="156"/>
      <c r="BX95" s="156"/>
      <c r="BY95" s="156"/>
      <c r="BZ95" s="156"/>
      <c r="CA95" s="156"/>
      <c r="CB95" s="156"/>
      <c r="CC95" s="156"/>
      <c r="CD95" s="156"/>
      <c r="CE95" s="156"/>
      <c r="CF95" s="156"/>
      <c r="CG95" s="156"/>
      <c r="CH95" s="156"/>
      <c r="CI95" s="156"/>
      <c r="CJ95" s="156"/>
      <c r="CK95" s="156"/>
      <c r="CL95" s="156"/>
      <c r="CM95" s="175"/>
      <c r="CN95" s="156"/>
      <c r="CO95" s="156"/>
      <c r="CP95" s="155"/>
    </row>
    <row r="96" spans="2:94" ht="15.5">
      <c r="B96" s="65">
        <v>17</v>
      </c>
      <c r="C96" s="66" t="s">
        <v>165</v>
      </c>
      <c r="D96" s="67" t="s">
        <v>152</v>
      </c>
      <c r="E96" s="176">
        <f>E85+E88</f>
        <v>0.25</v>
      </c>
      <c r="F96" s="176">
        <f t="shared" ref="F96:AN96" si="165">F85+F88</f>
        <v>0.25</v>
      </c>
      <c r="G96" s="176">
        <f t="shared" si="165"/>
        <v>0.5</v>
      </c>
      <c r="H96" s="176">
        <f t="shared" si="165"/>
        <v>0.75</v>
      </c>
      <c r="I96" s="176">
        <f t="shared" si="165"/>
        <v>1</v>
      </c>
      <c r="J96" s="176">
        <f t="shared" si="165"/>
        <v>1</v>
      </c>
      <c r="K96" s="176">
        <f t="shared" si="165"/>
        <v>1</v>
      </c>
      <c r="L96" s="176">
        <f t="shared" si="165"/>
        <v>1</v>
      </c>
      <c r="M96" s="176">
        <f t="shared" si="165"/>
        <v>1</v>
      </c>
      <c r="N96" s="176">
        <f t="shared" si="165"/>
        <v>1</v>
      </c>
      <c r="O96" s="176">
        <f t="shared" si="165"/>
        <v>1</v>
      </c>
      <c r="P96" s="176">
        <f t="shared" si="165"/>
        <v>1</v>
      </c>
      <c r="Q96" s="176">
        <f t="shared" si="165"/>
        <v>1</v>
      </c>
      <c r="R96" s="176">
        <f t="shared" si="165"/>
        <v>1</v>
      </c>
      <c r="S96" s="176">
        <f t="shared" si="165"/>
        <v>1</v>
      </c>
      <c r="T96" s="176">
        <f t="shared" si="165"/>
        <v>1</v>
      </c>
      <c r="U96" s="176">
        <f t="shared" si="165"/>
        <v>1</v>
      </c>
      <c r="V96" s="176">
        <f t="shared" si="165"/>
        <v>1</v>
      </c>
      <c r="W96" s="176">
        <f t="shared" si="165"/>
        <v>1</v>
      </c>
      <c r="X96" s="176">
        <f t="shared" si="165"/>
        <v>1</v>
      </c>
      <c r="Y96" s="176">
        <f t="shared" si="165"/>
        <v>1</v>
      </c>
      <c r="Z96" s="176">
        <f t="shared" si="165"/>
        <v>1</v>
      </c>
      <c r="AA96" s="176">
        <f t="shared" si="165"/>
        <v>1</v>
      </c>
      <c r="AB96" s="176">
        <f t="shared" si="165"/>
        <v>0.75</v>
      </c>
      <c r="AC96" s="176">
        <f t="shared" si="165"/>
        <v>0.5</v>
      </c>
      <c r="AD96" s="176">
        <f t="shared" si="165"/>
        <v>0.25</v>
      </c>
      <c r="AE96" s="176">
        <f t="shared" si="165"/>
        <v>0.25</v>
      </c>
      <c r="AF96" s="176">
        <f t="shared" si="165"/>
        <v>0.5</v>
      </c>
      <c r="AG96" s="176">
        <f t="shared" si="165"/>
        <v>0.75</v>
      </c>
      <c r="AH96" s="176">
        <f t="shared" si="165"/>
        <v>1</v>
      </c>
      <c r="AI96" s="176">
        <f t="shared" si="165"/>
        <v>1</v>
      </c>
      <c r="AJ96" s="176">
        <f t="shared" si="165"/>
        <v>1</v>
      </c>
      <c r="AK96" s="176">
        <f t="shared" si="165"/>
        <v>1</v>
      </c>
      <c r="AL96" s="176">
        <f t="shared" si="165"/>
        <v>1</v>
      </c>
      <c r="AM96" s="176">
        <f t="shared" si="165"/>
        <v>0.75</v>
      </c>
      <c r="AN96" s="176">
        <f t="shared" si="165"/>
        <v>0.5</v>
      </c>
      <c r="BD96" s="65">
        <v>17</v>
      </c>
      <c r="BE96" s="66" t="s">
        <v>166</v>
      </c>
      <c r="BF96" s="89" t="s">
        <v>152</v>
      </c>
      <c r="BG96" s="204">
        <f>BG89+BG92+BG95</f>
        <v>7.3581182999999992</v>
      </c>
      <c r="BH96" s="204">
        <f t="shared" ref="BH96:CP96" si="166">BH89+BH92+BH95</f>
        <v>4.4866574999999997</v>
      </c>
      <c r="BI96" s="204">
        <f t="shared" si="166"/>
        <v>8.9733149999999995</v>
      </c>
      <c r="BJ96" s="204">
        <f t="shared" si="166"/>
        <v>15.507468749999997</v>
      </c>
      <c r="BK96" s="204">
        <f t="shared" si="166"/>
        <v>21.846999999999998</v>
      </c>
      <c r="BL96" s="204">
        <f t="shared" si="166"/>
        <v>27.828916666666665</v>
      </c>
      <c r="BM96" s="204">
        <f t="shared" si="166"/>
        <v>33.732517499999993</v>
      </c>
      <c r="BN96" s="204">
        <f t="shared" si="166"/>
        <v>39.914572499999991</v>
      </c>
      <c r="BO96" s="204">
        <f t="shared" si="166"/>
        <v>41.124105</v>
      </c>
      <c r="BP96" s="204">
        <f t="shared" si="166"/>
        <v>32.578454999999991</v>
      </c>
      <c r="BQ96" s="204">
        <f t="shared" si="166"/>
        <v>21.614551874999997</v>
      </c>
      <c r="BR96" s="204">
        <f t="shared" si="166"/>
        <v>10.650648749999998</v>
      </c>
      <c r="BS96" s="204">
        <f t="shared" si="166"/>
        <v>35.976366249999998</v>
      </c>
      <c r="BT96" s="204">
        <f t="shared" si="166"/>
        <v>56.302732500000005</v>
      </c>
      <c r="BU96" s="204">
        <f t="shared" si="166"/>
        <v>80.379098749999997</v>
      </c>
      <c r="BV96" s="204">
        <f t="shared" si="166"/>
        <v>76.124866666666662</v>
      </c>
      <c r="BW96" s="204">
        <f t="shared" si="166"/>
        <v>75.415253333333339</v>
      </c>
      <c r="BX96" s="204">
        <f t="shared" si="166"/>
        <v>74.705640000000002</v>
      </c>
      <c r="BY96" s="204">
        <f t="shared" si="166"/>
        <v>75.682915249999979</v>
      </c>
      <c r="BZ96" s="204">
        <f t="shared" si="166"/>
        <v>72.687314249999986</v>
      </c>
      <c r="CA96" s="204">
        <f t="shared" si="166"/>
        <v>72.687314249999986</v>
      </c>
      <c r="CB96" s="204">
        <f t="shared" si="166"/>
        <v>57.999468749999998</v>
      </c>
      <c r="CC96" s="204">
        <f t="shared" si="166"/>
        <v>43.999734375000003</v>
      </c>
      <c r="CD96" s="204">
        <f t="shared" si="166"/>
        <v>16.875</v>
      </c>
      <c r="CE96" s="204">
        <f t="shared" si="166"/>
        <v>7.5</v>
      </c>
      <c r="CF96" s="204">
        <f t="shared" si="166"/>
        <v>1.875</v>
      </c>
      <c r="CG96" s="204">
        <f t="shared" si="166"/>
        <v>5.8142000000000005</v>
      </c>
      <c r="CH96" s="204">
        <f t="shared" si="166"/>
        <v>10.186670000000003</v>
      </c>
      <c r="CI96" s="204">
        <f t="shared" si="166"/>
        <v>17.826672500000004</v>
      </c>
      <c r="CJ96" s="204">
        <f t="shared" si="166"/>
        <v>27.164453333333341</v>
      </c>
      <c r="CK96" s="204">
        <f t="shared" si="166"/>
        <v>31.133700000000005</v>
      </c>
      <c r="CL96" s="204">
        <f t="shared" si="166"/>
        <v>34.247070000000001</v>
      </c>
      <c r="CM96" s="204">
        <f t="shared" si="166"/>
        <v>37.360440000000004</v>
      </c>
      <c r="CN96" s="204">
        <f t="shared" si="166"/>
        <v>33.377971200000005</v>
      </c>
      <c r="CO96" s="204">
        <f t="shared" si="166"/>
        <v>23.435596799999999</v>
      </c>
      <c r="CP96" s="204">
        <f t="shared" si="166"/>
        <v>14.558476800000001</v>
      </c>
    </row>
    <row r="97" spans="2:94" ht="15.5">
      <c r="B97" s="65">
        <v>18</v>
      </c>
      <c r="C97" s="66" t="s">
        <v>166</v>
      </c>
      <c r="D97" s="67"/>
      <c r="E97" s="152">
        <f>E86+E89+E92+E95</f>
        <v>1.5334186968797501</v>
      </c>
      <c r="F97" s="152">
        <f t="shared" ref="F97:AM97" si="167">F86+F89+F92+F95</f>
        <v>0.93501140053643306</v>
      </c>
      <c r="G97" s="152">
        <f t="shared" si="167"/>
        <v>1.8700228010728661</v>
      </c>
      <c r="H97" s="152">
        <f t="shared" si="167"/>
        <v>2.5240649265024935</v>
      </c>
      <c r="I97" s="152">
        <f t="shared" si="167"/>
        <v>3.5559153681544564</v>
      </c>
      <c r="J97" s="152">
        <f t="shared" si="167"/>
        <v>4.5295588618157963</v>
      </c>
      <c r="K97" s="152">
        <f t="shared" si="167"/>
        <v>5.3234338865830448</v>
      </c>
      <c r="L97" s="152">
        <f t="shared" si="167"/>
        <v>6.2990432841241608</v>
      </c>
      <c r="M97" s="152">
        <f t="shared" si="167"/>
        <v>6.4899233836430756</v>
      </c>
      <c r="N97" s="152">
        <f t="shared" si="167"/>
        <v>7.9828096120264558</v>
      </c>
      <c r="O97" s="152">
        <f t="shared" si="167"/>
        <v>10.354040203515332</v>
      </c>
      <c r="P97" s="152">
        <f t="shared" si="167"/>
        <v>12.725270795004205</v>
      </c>
      <c r="Q97" s="152">
        <f t="shared" si="167"/>
        <v>12.430416546831125</v>
      </c>
      <c r="R97" s="152">
        <f t="shared" si="167"/>
        <v>10.741904624949857</v>
      </c>
      <c r="S97" s="152">
        <f t="shared" si="167"/>
        <v>9.0533927030685906</v>
      </c>
      <c r="T97" s="152">
        <f t="shared" si="167"/>
        <v>8.9693374875363112</v>
      </c>
      <c r="U97" s="152">
        <f t="shared" si="167"/>
        <v>9.1948092184972907</v>
      </c>
      <c r="V97" s="152">
        <f t="shared" si="167"/>
        <v>9.4202809494582702</v>
      </c>
      <c r="W97" s="152">
        <f t="shared" si="167"/>
        <v>9.4600520074052117</v>
      </c>
      <c r="X97" s="152">
        <f t="shared" si="167"/>
        <v>8.8059092528212624</v>
      </c>
      <c r="Y97" s="152">
        <f t="shared" si="167"/>
        <v>8.4934092528212624</v>
      </c>
      <c r="Z97" s="152">
        <f t="shared" si="167"/>
        <v>6.1801244989072188</v>
      </c>
      <c r="AA97" s="152">
        <f t="shared" si="167"/>
        <v>4.4338122494536094</v>
      </c>
      <c r="AB97" s="152">
        <f t="shared" si="167"/>
        <v>2.25</v>
      </c>
      <c r="AC97" s="152">
        <f t="shared" si="167"/>
        <v>1.5</v>
      </c>
      <c r="AD97" s="152">
        <f t="shared" si="167"/>
        <v>0.75</v>
      </c>
      <c r="AE97" s="152">
        <f t="shared" si="167"/>
        <v>0.67450440732807182</v>
      </c>
      <c r="AF97" s="152">
        <f t="shared" si="167"/>
        <v>1.5277204009610914</v>
      </c>
      <c r="AG97" s="152">
        <f t="shared" si="167"/>
        <v>2.6735107016819102</v>
      </c>
      <c r="AH97" s="152">
        <f t="shared" si="167"/>
        <v>4.0739210692295771</v>
      </c>
      <c r="AI97" s="152">
        <f t="shared" si="167"/>
        <v>4.6882227067635904</v>
      </c>
      <c r="AJ97" s="152">
        <f t="shared" si="167"/>
        <v>5.1570449774399494</v>
      </c>
      <c r="AK97" s="152">
        <f t="shared" si="167"/>
        <v>5.6258672481163083</v>
      </c>
      <c r="AL97" s="152">
        <f t="shared" si="167"/>
        <v>7.2092230299009552</v>
      </c>
      <c r="AM97" s="152">
        <f t="shared" si="167"/>
        <v>5.0617948933347128</v>
      </c>
      <c r="AN97" s="152">
        <f>AN86+AN89+AN92+AN95</f>
        <v>3.1444483428291399</v>
      </c>
      <c r="BD97" s="65">
        <v>18</v>
      </c>
      <c r="BE97" s="66" t="s">
        <v>194</v>
      </c>
      <c r="BF97" s="89" t="s">
        <v>152</v>
      </c>
      <c r="BG97" s="156">
        <f>BG88+BG91+BG93</f>
        <v>0.25</v>
      </c>
      <c r="BH97" s="156">
        <f t="shared" ref="BH97:CP97" si="168">BH88+BH91+BH93</f>
        <v>0.25</v>
      </c>
      <c r="BI97" s="156">
        <f t="shared" si="168"/>
        <v>0.5</v>
      </c>
      <c r="BJ97" s="156">
        <f t="shared" si="168"/>
        <v>0.75</v>
      </c>
      <c r="BK97" s="156">
        <f t="shared" si="168"/>
        <v>1</v>
      </c>
      <c r="BL97" s="156">
        <f t="shared" si="168"/>
        <v>1</v>
      </c>
      <c r="BM97" s="156">
        <f t="shared" si="168"/>
        <v>1</v>
      </c>
      <c r="BN97" s="156">
        <f t="shared" si="168"/>
        <v>1</v>
      </c>
      <c r="BO97" s="156">
        <f t="shared" si="168"/>
        <v>1</v>
      </c>
      <c r="BP97" s="156">
        <f t="shared" si="168"/>
        <v>0.75</v>
      </c>
      <c r="BQ97" s="156">
        <f t="shared" si="168"/>
        <v>0.5</v>
      </c>
      <c r="BR97" s="156">
        <f t="shared" si="168"/>
        <v>0.25</v>
      </c>
      <c r="BS97" s="156">
        <f t="shared" si="168"/>
        <v>1</v>
      </c>
      <c r="BT97" s="156">
        <f t="shared" si="168"/>
        <v>1</v>
      </c>
      <c r="BU97" s="156">
        <f t="shared" si="168"/>
        <v>1</v>
      </c>
      <c r="BV97" s="156">
        <f t="shared" si="168"/>
        <v>1</v>
      </c>
      <c r="BW97" s="156">
        <f t="shared" si="168"/>
        <v>1</v>
      </c>
      <c r="BX97" s="156">
        <f t="shared" si="168"/>
        <v>1</v>
      </c>
      <c r="BY97" s="156">
        <f t="shared" si="168"/>
        <v>1</v>
      </c>
      <c r="BZ97" s="156">
        <f t="shared" si="168"/>
        <v>1</v>
      </c>
      <c r="CA97" s="156">
        <f t="shared" si="168"/>
        <v>1</v>
      </c>
      <c r="CB97" s="156">
        <f t="shared" si="168"/>
        <v>1</v>
      </c>
      <c r="CC97" s="156">
        <f t="shared" si="168"/>
        <v>1</v>
      </c>
      <c r="CD97" s="156">
        <f t="shared" si="168"/>
        <v>0.75</v>
      </c>
      <c r="CE97" s="156">
        <f t="shared" si="168"/>
        <v>0.5</v>
      </c>
      <c r="CF97" s="156">
        <f t="shared" si="168"/>
        <v>0.25</v>
      </c>
      <c r="CG97" s="156">
        <f t="shared" si="168"/>
        <v>0.25</v>
      </c>
      <c r="CH97" s="156">
        <f t="shared" si="168"/>
        <v>0.5</v>
      </c>
      <c r="CI97" s="156">
        <f t="shared" si="168"/>
        <v>0.75</v>
      </c>
      <c r="CJ97" s="156">
        <f t="shared" si="168"/>
        <v>1</v>
      </c>
      <c r="CK97" s="156">
        <f t="shared" si="168"/>
        <v>1</v>
      </c>
      <c r="CL97" s="156">
        <f t="shared" si="168"/>
        <v>1</v>
      </c>
      <c r="CM97" s="156">
        <f t="shared" si="168"/>
        <v>1</v>
      </c>
      <c r="CN97" s="156">
        <f t="shared" si="168"/>
        <v>1</v>
      </c>
      <c r="CO97" s="156">
        <f t="shared" si="168"/>
        <v>0.75</v>
      </c>
      <c r="CP97" s="156">
        <f t="shared" si="168"/>
        <v>0.5</v>
      </c>
    </row>
    <row r="98" spans="2:94" ht="15.5">
      <c r="B98" s="65">
        <v>19</v>
      </c>
      <c r="C98" s="66" t="s">
        <v>167</v>
      </c>
      <c r="D98" s="67" t="s">
        <v>152</v>
      </c>
      <c r="E98" s="115">
        <f>E61</f>
        <v>51.8</v>
      </c>
      <c r="F98" s="115">
        <f t="shared" ref="F98:AN98" si="169">F61</f>
        <v>36.19</v>
      </c>
      <c r="G98" s="115">
        <f t="shared" si="169"/>
        <v>16.939999999999998</v>
      </c>
      <c r="H98" s="115">
        <f t="shared" si="169"/>
        <v>36.26</v>
      </c>
      <c r="I98" s="115">
        <f t="shared" si="169"/>
        <v>38.15</v>
      </c>
      <c r="J98" s="115">
        <f t="shared" si="169"/>
        <v>22.539999999999996</v>
      </c>
      <c r="K98" s="115">
        <f t="shared" si="169"/>
        <v>17.919999999999998</v>
      </c>
      <c r="L98" s="115">
        <f t="shared" si="169"/>
        <v>29.82</v>
      </c>
      <c r="M98" s="115">
        <f t="shared" si="169"/>
        <v>24.779999999999998</v>
      </c>
      <c r="N98" s="115">
        <f t="shared" si="169"/>
        <v>19.46</v>
      </c>
      <c r="O98" s="115">
        <f t="shared" si="169"/>
        <v>63.07</v>
      </c>
      <c r="P98" s="115">
        <f t="shared" si="169"/>
        <v>16.029999999999998</v>
      </c>
      <c r="Q98" s="115">
        <f t="shared" si="169"/>
        <v>35</v>
      </c>
      <c r="R98" s="115">
        <f t="shared" si="169"/>
        <v>6.93</v>
      </c>
      <c r="S98" s="115">
        <f t="shared" si="169"/>
        <v>28.559999999999995</v>
      </c>
      <c r="T98" s="115">
        <f t="shared" si="169"/>
        <v>45.15</v>
      </c>
      <c r="U98" s="115">
        <f t="shared" si="169"/>
        <v>0</v>
      </c>
      <c r="V98" s="115">
        <f t="shared" si="169"/>
        <v>28.349999999999998</v>
      </c>
      <c r="W98" s="115">
        <f t="shared" si="169"/>
        <v>24.5</v>
      </c>
      <c r="X98" s="115">
        <f t="shared" si="169"/>
        <v>41.3</v>
      </c>
      <c r="Y98" s="115">
        <f t="shared" si="169"/>
        <v>45.78</v>
      </c>
      <c r="Z98" s="115">
        <f t="shared" si="169"/>
        <v>4.0599999999999996</v>
      </c>
      <c r="AA98" s="115">
        <f t="shared" si="169"/>
        <v>33.459999999999994</v>
      </c>
      <c r="AB98" s="115">
        <f t="shared" si="169"/>
        <v>37.24</v>
      </c>
      <c r="AC98" s="115">
        <f t="shared" si="169"/>
        <v>25.830000000000002</v>
      </c>
      <c r="AD98" s="115">
        <f t="shared" si="169"/>
        <v>23.169999999999998</v>
      </c>
      <c r="AE98" s="115">
        <f t="shared" si="169"/>
        <v>13.579999999999998</v>
      </c>
      <c r="AF98" s="115">
        <f t="shared" si="169"/>
        <v>11.340000000000002</v>
      </c>
      <c r="AG98" s="115">
        <f t="shared" si="169"/>
        <v>76.649999999999991</v>
      </c>
      <c r="AH98" s="115">
        <f t="shared" si="169"/>
        <v>34.65</v>
      </c>
      <c r="AI98" s="115">
        <f t="shared" si="169"/>
        <v>28.7</v>
      </c>
      <c r="AJ98" s="115">
        <f t="shared" si="169"/>
        <v>63.97999999999999</v>
      </c>
      <c r="AK98" s="115">
        <f t="shared" si="169"/>
        <v>41.019999999999996</v>
      </c>
      <c r="AL98" s="115">
        <f t="shared" si="169"/>
        <v>72.799999999999983</v>
      </c>
      <c r="AM98" s="115">
        <f t="shared" si="169"/>
        <v>61.109999999999992</v>
      </c>
      <c r="AN98" s="115">
        <f t="shared" si="169"/>
        <v>50.05</v>
      </c>
      <c r="BD98" s="65">
        <v>19</v>
      </c>
      <c r="BE98" s="66" t="s">
        <v>167</v>
      </c>
      <c r="BF98" s="89" t="s">
        <v>152</v>
      </c>
      <c r="BG98" s="115">
        <f>BG61</f>
        <v>49.345719165901315</v>
      </c>
      <c r="BH98" s="115">
        <f t="shared" ref="BH98:CP98" si="170">BH61</f>
        <v>38.420046850570081</v>
      </c>
      <c r="BI98" s="115">
        <f t="shared" si="170"/>
        <v>17.5</v>
      </c>
      <c r="BJ98" s="115">
        <f t="shared" si="170"/>
        <v>38.475966524572193</v>
      </c>
      <c r="BK98" s="115">
        <f t="shared" si="170"/>
        <v>39.956226048014095</v>
      </c>
      <c r="BL98" s="115">
        <f t="shared" si="170"/>
        <v>25.250742563338605</v>
      </c>
      <c r="BM98" s="115">
        <f t="shared" si="170"/>
        <v>18.900000000000002</v>
      </c>
      <c r="BN98" s="115">
        <f t="shared" si="170"/>
        <v>32.93630216038224</v>
      </c>
      <c r="BO98" s="115">
        <f t="shared" si="170"/>
        <v>27.842413688471769</v>
      </c>
      <c r="BP98" s="115">
        <f t="shared" si="170"/>
        <v>21.1</v>
      </c>
      <c r="BQ98" s="115">
        <f t="shared" si="170"/>
        <v>55.922267479064189</v>
      </c>
      <c r="BR98" s="115">
        <f t="shared" si="170"/>
        <v>16.2</v>
      </c>
      <c r="BS98" s="115">
        <f t="shared" si="170"/>
        <v>37.456641600656084</v>
      </c>
      <c r="BT98" s="115">
        <f t="shared" si="170"/>
        <v>3.2</v>
      </c>
      <c r="BU98" s="115">
        <f t="shared" si="170"/>
        <v>31.739565214413378</v>
      </c>
      <c r="BV98" s="115">
        <f t="shared" si="170"/>
        <v>45.016663581389501</v>
      </c>
      <c r="BW98" s="115">
        <f t="shared" si="170"/>
        <v>0</v>
      </c>
      <c r="BX98" s="115">
        <f t="shared" si="170"/>
        <v>31.535694062442957</v>
      </c>
      <c r="BY98" s="115">
        <f t="shared" si="170"/>
        <v>27.531799795872409</v>
      </c>
      <c r="BZ98" s="115">
        <f t="shared" si="170"/>
        <v>42.30839160261236</v>
      </c>
      <c r="CA98" s="115">
        <f t="shared" si="170"/>
        <v>45.444471610967163</v>
      </c>
      <c r="CB98" s="115">
        <f t="shared" si="170"/>
        <v>0</v>
      </c>
      <c r="CC98" s="115">
        <f t="shared" si="170"/>
        <v>36.171812229967138</v>
      </c>
      <c r="CD98" s="115">
        <f t="shared" si="170"/>
        <v>39.250477704099346</v>
      </c>
      <c r="CE98" s="115">
        <f t="shared" si="170"/>
        <v>28.977577538503805</v>
      </c>
      <c r="CF98" s="115">
        <f t="shared" si="170"/>
        <v>26.005768590833842</v>
      </c>
      <c r="CG98" s="115">
        <f t="shared" si="170"/>
        <v>12.7</v>
      </c>
      <c r="CH98" s="115">
        <f t="shared" si="170"/>
        <v>9.5000000000000036</v>
      </c>
      <c r="CI98" s="115">
        <f t="shared" si="170"/>
        <v>62.85</v>
      </c>
      <c r="CJ98" s="115">
        <f t="shared" si="170"/>
        <v>37.168535080091601</v>
      </c>
      <c r="CK98" s="115">
        <f t="shared" si="170"/>
        <v>31.874754901018456</v>
      </c>
      <c r="CL98" s="115">
        <f t="shared" si="170"/>
        <v>56.419854661280368</v>
      </c>
      <c r="CM98" s="115">
        <f t="shared" si="170"/>
        <v>42.104631574210458</v>
      </c>
      <c r="CN98" s="115">
        <f t="shared" si="170"/>
        <v>61.199999999999996</v>
      </c>
      <c r="CO98" s="115">
        <f t="shared" si="170"/>
        <v>54.835207668066694</v>
      </c>
      <c r="CP98" s="115">
        <f t="shared" si="170"/>
        <v>48.244170632315779</v>
      </c>
    </row>
    <row r="99" spans="2:94" ht="15.5">
      <c r="B99" s="65">
        <v>20</v>
      </c>
      <c r="C99" s="66" t="s">
        <v>168</v>
      </c>
      <c r="D99" s="67" t="s">
        <v>169</v>
      </c>
      <c r="E99" s="152">
        <f>ABS((E98-E97)*E96*(10000/86400))</f>
        <v>1.4544728386319516</v>
      </c>
      <c r="F99" s="152">
        <f t="shared" ref="F99:AN99" si="171">ABS((F98-F97)*F96*(10000/86400))</f>
        <v>1.0201096238270708</v>
      </c>
      <c r="G99" s="152">
        <f t="shared" si="171"/>
        <v>0.87210516197494981</v>
      </c>
      <c r="H99" s="152">
        <f t="shared" si="171"/>
        <v>2.9284665862411026</v>
      </c>
      <c r="I99" s="152">
        <f t="shared" si="171"/>
        <v>4.0039449805376783</v>
      </c>
      <c r="J99" s="152">
        <f t="shared" si="171"/>
        <v>2.0845417984009491</v>
      </c>
      <c r="K99" s="152">
        <f t="shared" si="171"/>
        <v>1.4579358927565917</v>
      </c>
      <c r="L99" s="152">
        <f t="shared" si="171"/>
        <v>2.7223329532263705</v>
      </c>
      <c r="M99" s="152">
        <f t="shared" si="171"/>
        <v>2.1169070157820511</v>
      </c>
      <c r="N99" s="152">
        <f t="shared" si="171"/>
        <v>1.3283785171265676</v>
      </c>
      <c r="O99" s="152">
        <f t="shared" si="171"/>
        <v>6.101384235704244</v>
      </c>
      <c r="P99" s="152">
        <f t="shared" si="171"/>
        <v>0.38249180613377232</v>
      </c>
      <c r="Q99" s="152">
        <f t="shared" si="171"/>
        <v>2.6122203070797307</v>
      </c>
      <c r="R99" s="152">
        <f t="shared" si="171"/>
        <v>0.44119266492475201</v>
      </c>
      <c r="S99" s="152">
        <f t="shared" si="171"/>
        <v>2.2577091778855793</v>
      </c>
      <c r="T99" s="152">
        <f t="shared" si="171"/>
        <v>4.1875766796832972</v>
      </c>
      <c r="U99" s="152">
        <f t="shared" si="171"/>
        <v>1.064214029918668</v>
      </c>
      <c r="V99" s="152">
        <f t="shared" si="171"/>
        <v>2.1909397049238111</v>
      </c>
      <c r="W99" s="152">
        <f t="shared" si="171"/>
        <v>1.7407347213651376</v>
      </c>
      <c r="X99" s="152">
        <f t="shared" si="171"/>
        <v>3.7608901327753159</v>
      </c>
      <c r="Y99" s="152">
        <f t="shared" si="171"/>
        <v>4.3155776327753168</v>
      </c>
      <c r="Z99" s="152">
        <f t="shared" si="171"/>
        <v>0.24538477996611333</v>
      </c>
      <c r="AA99" s="152">
        <f t="shared" si="171"/>
        <v>3.359512471128054</v>
      </c>
      <c r="AB99" s="152">
        <f t="shared" si="171"/>
        <v>3.0373263888888888</v>
      </c>
      <c r="AC99" s="152">
        <f t="shared" si="171"/>
        <v>1.4079861111111112</v>
      </c>
      <c r="AD99" s="152">
        <f t="shared" si="171"/>
        <v>0.64872685185185175</v>
      </c>
      <c r="AE99" s="152">
        <f t="shared" si="171"/>
        <v>0.37342290488055341</v>
      </c>
      <c r="AF99" s="152">
        <f t="shared" si="171"/>
        <v>0.56784025457401099</v>
      </c>
      <c r="AG99" s="152">
        <f t="shared" si="171"/>
        <v>6.4215702515901114</v>
      </c>
      <c r="AH99" s="152">
        <f t="shared" si="171"/>
        <v>3.5388980243947246</v>
      </c>
      <c r="AI99" s="152">
        <f t="shared" si="171"/>
        <v>2.779140890420881</v>
      </c>
      <c r="AJ99" s="152">
        <f t="shared" si="171"/>
        <v>6.808212386870375</v>
      </c>
      <c r="AK99" s="152">
        <f t="shared" si="171"/>
        <v>4.0965431425791303</v>
      </c>
      <c r="AL99" s="152">
        <f t="shared" si="171"/>
        <v>7.5915251122799798</v>
      </c>
      <c r="AM99" s="152">
        <f t="shared" si="171"/>
        <v>4.865295582175805</v>
      </c>
      <c r="AN99" s="152">
        <f t="shared" si="171"/>
        <v>2.7144416468270176</v>
      </c>
      <c r="BD99" s="65">
        <v>20</v>
      </c>
      <c r="BE99" s="66" t="s">
        <v>168</v>
      </c>
      <c r="BF99" s="89" t="s">
        <v>169</v>
      </c>
      <c r="BG99" s="156">
        <f>ABS((BG98-BG96)*BG97*(10000/86400))</f>
        <v>1.2149190065364963</v>
      </c>
      <c r="BH99" s="156">
        <f t="shared" ref="BH99:CP99" si="172">ABS((BH98-BH96)*BH97*(10000/86400))</f>
        <v>0.98186890481973621</v>
      </c>
      <c r="BI99" s="156">
        <f t="shared" si="172"/>
        <v>0.4934424189814815</v>
      </c>
      <c r="BJ99" s="156">
        <f t="shared" si="172"/>
        <v>1.9937932095982809</v>
      </c>
      <c r="BK99" s="156">
        <f t="shared" si="172"/>
        <v>2.0959752370386688</v>
      </c>
      <c r="BL99" s="156">
        <f t="shared" si="172"/>
        <v>0.2983997804777847</v>
      </c>
      <c r="BM99" s="156">
        <f t="shared" si="172"/>
        <v>1.716726562499999</v>
      </c>
      <c r="BN99" s="156">
        <f t="shared" si="172"/>
        <v>0.807670178196499</v>
      </c>
      <c r="BO99" s="156">
        <f t="shared" si="172"/>
        <v>1.5372327906861378</v>
      </c>
      <c r="BP99" s="156">
        <f t="shared" si="172"/>
        <v>0.99639366319444356</v>
      </c>
      <c r="BQ99" s="156">
        <f t="shared" si="172"/>
        <v>1.9854002085685296</v>
      </c>
      <c r="BR99" s="156">
        <f t="shared" si="172"/>
        <v>0.16057150607638893</v>
      </c>
      <c r="BS99" s="156">
        <f t="shared" si="172"/>
        <v>0.17132816558519515</v>
      </c>
      <c r="BT99" s="156">
        <f t="shared" si="172"/>
        <v>6.1461495949074081</v>
      </c>
      <c r="BU99" s="156">
        <f t="shared" si="172"/>
        <v>5.6295756406928961</v>
      </c>
      <c r="BV99" s="156">
        <f t="shared" si="172"/>
        <v>3.6004864682033753</v>
      </c>
      <c r="BW99" s="156">
        <f t="shared" si="172"/>
        <v>8.7286172839506175</v>
      </c>
      <c r="BX99" s="156">
        <f t="shared" si="172"/>
        <v>4.9965215205505844</v>
      </c>
      <c r="BY99" s="156">
        <f t="shared" si="172"/>
        <v>5.5730457701536542</v>
      </c>
      <c r="BZ99" s="156">
        <f t="shared" si="172"/>
        <v>3.5160790101143085</v>
      </c>
      <c r="CA99" s="156">
        <f t="shared" si="172"/>
        <v>3.1531067869250951</v>
      </c>
      <c r="CB99" s="156">
        <f t="shared" si="172"/>
        <v>6.7129014756944443</v>
      </c>
      <c r="CC99" s="156">
        <f t="shared" si="172"/>
        <v>0.90600950752695197</v>
      </c>
      <c r="CD99" s="156">
        <f t="shared" si="172"/>
        <v>1.9423157729252902</v>
      </c>
      <c r="CE99" s="156">
        <f t="shared" si="172"/>
        <v>1.2429153668115629</v>
      </c>
      <c r="CF99" s="156">
        <f t="shared" si="172"/>
        <v>0.69822825783662734</v>
      </c>
      <c r="CG99" s="156">
        <f t="shared" si="172"/>
        <v>0.19924189814814811</v>
      </c>
      <c r="CH99" s="156">
        <f t="shared" si="172"/>
        <v>3.9737847222222192E-2</v>
      </c>
      <c r="CI99" s="156">
        <f t="shared" si="172"/>
        <v>3.9082749565972215</v>
      </c>
      <c r="CJ99" s="156">
        <f t="shared" si="172"/>
        <v>1.1578798318007246</v>
      </c>
      <c r="CK99" s="156">
        <f t="shared" si="172"/>
        <v>8.5770243173431834E-2</v>
      </c>
      <c r="CL99" s="156">
        <f t="shared" si="172"/>
        <v>2.5662945209815242</v>
      </c>
      <c r="CM99" s="156">
        <f t="shared" si="172"/>
        <v>0.54909624701509885</v>
      </c>
      <c r="CN99" s="156">
        <f t="shared" si="172"/>
        <v>3.2201422222222211</v>
      </c>
      <c r="CO99" s="156">
        <f t="shared" si="172"/>
        <v>2.7256606656307891</v>
      </c>
      <c r="CP99" s="156">
        <f t="shared" si="172"/>
        <v>1.9494035782590149</v>
      </c>
    </row>
    <row r="100" spans="2:94" ht="15.5">
      <c r="B100" s="65">
        <v>21</v>
      </c>
      <c r="C100" s="66" t="s">
        <v>170</v>
      </c>
      <c r="D100" s="67" t="s">
        <v>171</v>
      </c>
      <c r="E100" s="152">
        <f>0.94*0.82*0.72</f>
        <v>0.55497599999999991</v>
      </c>
      <c r="F100" s="152">
        <f t="shared" ref="F100:AN100" si="173">0.94*0.82*0.72</f>
        <v>0.55497599999999991</v>
      </c>
      <c r="G100" s="152">
        <f t="shared" si="173"/>
        <v>0.55497599999999991</v>
      </c>
      <c r="H100" s="152">
        <f t="shared" si="173"/>
        <v>0.55497599999999991</v>
      </c>
      <c r="I100" s="152">
        <f t="shared" si="173"/>
        <v>0.55497599999999991</v>
      </c>
      <c r="J100" s="152">
        <f t="shared" si="173"/>
        <v>0.55497599999999991</v>
      </c>
      <c r="K100" s="152">
        <f t="shared" si="173"/>
        <v>0.55497599999999991</v>
      </c>
      <c r="L100" s="152">
        <f t="shared" si="173"/>
        <v>0.55497599999999991</v>
      </c>
      <c r="M100" s="152">
        <f t="shared" si="173"/>
        <v>0.55497599999999991</v>
      </c>
      <c r="N100" s="152">
        <f t="shared" si="173"/>
        <v>0.55497599999999991</v>
      </c>
      <c r="O100" s="152">
        <f t="shared" si="173"/>
        <v>0.55497599999999991</v>
      </c>
      <c r="P100" s="152">
        <f t="shared" si="173"/>
        <v>0.55497599999999991</v>
      </c>
      <c r="Q100" s="152">
        <f t="shared" si="173"/>
        <v>0.55497599999999991</v>
      </c>
      <c r="R100" s="152">
        <f t="shared" si="173"/>
        <v>0.55497599999999991</v>
      </c>
      <c r="S100" s="152">
        <f t="shared" si="173"/>
        <v>0.55497599999999991</v>
      </c>
      <c r="T100" s="152">
        <f t="shared" si="173"/>
        <v>0.55497599999999991</v>
      </c>
      <c r="U100" s="152">
        <f t="shared" si="173"/>
        <v>0.55497599999999991</v>
      </c>
      <c r="V100" s="152">
        <f t="shared" si="173"/>
        <v>0.55497599999999991</v>
      </c>
      <c r="W100" s="152">
        <f t="shared" si="173"/>
        <v>0.55497599999999991</v>
      </c>
      <c r="X100" s="152">
        <f t="shared" si="173"/>
        <v>0.55497599999999991</v>
      </c>
      <c r="Y100" s="152">
        <f t="shared" si="173"/>
        <v>0.55497599999999991</v>
      </c>
      <c r="Z100" s="152">
        <f t="shared" si="173"/>
        <v>0.55497599999999991</v>
      </c>
      <c r="AA100" s="152">
        <f t="shared" si="173"/>
        <v>0.55497599999999991</v>
      </c>
      <c r="AB100" s="152">
        <f t="shared" si="173"/>
        <v>0.55497599999999991</v>
      </c>
      <c r="AC100" s="152">
        <f t="shared" si="173"/>
        <v>0.55497599999999991</v>
      </c>
      <c r="AD100" s="152">
        <f t="shared" si="173"/>
        <v>0.55497599999999991</v>
      </c>
      <c r="AE100" s="152">
        <f t="shared" si="173"/>
        <v>0.55497599999999991</v>
      </c>
      <c r="AF100" s="152">
        <f t="shared" si="173"/>
        <v>0.55497599999999991</v>
      </c>
      <c r="AG100" s="152">
        <f t="shared" si="173"/>
        <v>0.55497599999999991</v>
      </c>
      <c r="AH100" s="152">
        <f t="shared" si="173"/>
        <v>0.55497599999999991</v>
      </c>
      <c r="AI100" s="152">
        <f t="shared" si="173"/>
        <v>0.55497599999999991</v>
      </c>
      <c r="AJ100" s="152">
        <f t="shared" si="173"/>
        <v>0.55497599999999991</v>
      </c>
      <c r="AK100" s="152">
        <f t="shared" si="173"/>
        <v>0.55497599999999991</v>
      </c>
      <c r="AL100" s="152">
        <f t="shared" si="173"/>
        <v>0.55497599999999991</v>
      </c>
      <c r="AM100" s="152">
        <f t="shared" si="173"/>
        <v>0.55497599999999991</v>
      </c>
      <c r="AN100" s="152">
        <f t="shared" si="173"/>
        <v>0.55497599999999991</v>
      </c>
      <c r="BD100" s="65">
        <v>21</v>
      </c>
      <c r="BE100" s="66" t="s">
        <v>170</v>
      </c>
      <c r="BF100" s="89" t="s">
        <v>171</v>
      </c>
      <c r="BG100" s="156">
        <f>BG63</f>
        <v>0.55497599999999991</v>
      </c>
      <c r="BH100" s="156">
        <f t="shared" ref="BH100:CP100" si="174">BH63</f>
        <v>0.55497599999999991</v>
      </c>
      <c r="BI100" s="156">
        <f t="shared" si="174"/>
        <v>0.55497599999999991</v>
      </c>
      <c r="BJ100" s="156">
        <f t="shared" si="174"/>
        <v>0.55497599999999991</v>
      </c>
      <c r="BK100" s="156">
        <f t="shared" si="174"/>
        <v>0.55497599999999991</v>
      </c>
      <c r="BL100" s="156">
        <f t="shared" si="174"/>
        <v>0.55497599999999991</v>
      </c>
      <c r="BM100" s="156">
        <f t="shared" si="174"/>
        <v>0.55497599999999991</v>
      </c>
      <c r="BN100" s="156">
        <f t="shared" si="174"/>
        <v>0.55497599999999991</v>
      </c>
      <c r="BO100" s="156">
        <f t="shared" si="174"/>
        <v>0.55497599999999991</v>
      </c>
      <c r="BP100" s="156">
        <f t="shared" si="174"/>
        <v>0.55497599999999991</v>
      </c>
      <c r="BQ100" s="156">
        <f t="shared" si="174"/>
        <v>0.55497599999999991</v>
      </c>
      <c r="BR100" s="156">
        <f t="shared" si="174"/>
        <v>0.55497599999999991</v>
      </c>
      <c r="BS100" s="156">
        <f t="shared" si="174"/>
        <v>0.55497599999999991</v>
      </c>
      <c r="BT100" s="156">
        <f t="shared" si="174"/>
        <v>0.55497599999999991</v>
      </c>
      <c r="BU100" s="156">
        <f t="shared" si="174"/>
        <v>0.55497599999999991</v>
      </c>
      <c r="BV100" s="156">
        <f t="shared" si="174"/>
        <v>0.55497599999999991</v>
      </c>
      <c r="BW100" s="156">
        <f t="shared" si="174"/>
        <v>0.55497599999999991</v>
      </c>
      <c r="BX100" s="156">
        <f t="shared" si="174"/>
        <v>0.55497599999999991</v>
      </c>
      <c r="BY100" s="156">
        <f t="shared" si="174"/>
        <v>0.55497599999999991</v>
      </c>
      <c r="BZ100" s="156">
        <f t="shared" si="174"/>
        <v>0.55497599999999991</v>
      </c>
      <c r="CA100" s="156">
        <f t="shared" si="174"/>
        <v>0.55497599999999991</v>
      </c>
      <c r="CB100" s="156">
        <f t="shared" si="174"/>
        <v>0.55497599999999991</v>
      </c>
      <c r="CC100" s="156">
        <f t="shared" si="174"/>
        <v>0.55497599999999991</v>
      </c>
      <c r="CD100" s="156">
        <f t="shared" si="174"/>
        <v>0.55497599999999991</v>
      </c>
      <c r="CE100" s="156">
        <f t="shared" si="174"/>
        <v>0.55497599999999991</v>
      </c>
      <c r="CF100" s="156">
        <f t="shared" si="174"/>
        <v>0.55497599999999991</v>
      </c>
      <c r="CG100" s="156">
        <f t="shared" si="174"/>
        <v>0.55497599999999991</v>
      </c>
      <c r="CH100" s="156">
        <f t="shared" si="174"/>
        <v>0.55497599999999991</v>
      </c>
      <c r="CI100" s="156">
        <f t="shared" si="174"/>
        <v>0.55497599999999991</v>
      </c>
      <c r="CJ100" s="156">
        <f t="shared" si="174"/>
        <v>0.55497599999999991</v>
      </c>
      <c r="CK100" s="156">
        <f t="shared" si="174"/>
        <v>0.55497599999999991</v>
      </c>
      <c r="CL100" s="156">
        <f t="shared" si="174"/>
        <v>0.55497599999999991</v>
      </c>
      <c r="CM100" s="156">
        <f t="shared" si="174"/>
        <v>0.55497599999999991</v>
      </c>
      <c r="CN100" s="156">
        <f t="shared" si="174"/>
        <v>0.55497599999999991</v>
      </c>
      <c r="CO100" s="156">
        <f t="shared" si="174"/>
        <v>0.55497599999999991</v>
      </c>
      <c r="CP100" s="156">
        <f t="shared" si="174"/>
        <v>0.55497599999999991</v>
      </c>
    </row>
    <row r="101" spans="2:94" ht="15.5">
      <c r="B101" s="65">
        <v>22</v>
      </c>
      <c r="C101" s="66" t="s">
        <v>172</v>
      </c>
      <c r="D101" s="67" t="s">
        <v>169</v>
      </c>
      <c r="E101" s="152">
        <f>E99/E100</f>
        <v>2.620785112566943</v>
      </c>
      <c r="F101" s="152">
        <f t="shared" ref="F101:AN101" si="175">F99/F100</f>
        <v>1.8381148442942956</v>
      </c>
      <c r="G101" s="152">
        <f t="shared" si="175"/>
        <v>1.5714286058765603</v>
      </c>
      <c r="H101" s="152">
        <f t="shared" si="175"/>
        <v>5.2767445551539218</v>
      </c>
      <c r="I101" s="152">
        <f t="shared" si="175"/>
        <v>7.2146272641297626</v>
      </c>
      <c r="J101" s="152">
        <f t="shared" si="175"/>
        <v>3.7560935939589268</v>
      </c>
      <c r="K101" s="152">
        <f t="shared" si="175"/>
        <v>2.6270251195665972</v>
      </c>
      <c r="L101" s="152">
        <f t="shared" si="175"/>
        <v>4.9053165420241074</v>
      </c>
      <c r="M101" s="152">
        <f t="shared" si="175"/>
        <v>3.8144118228212598</v>
      </c>
      <c r="N101" s="152">
        <f t="shared" si="175"/>
        <v>2.393578311722611</v>
      </c>
      <c r="O101" s="152">
        <f t="shared" si="175"/>
        <v>10.993960523886159</v>
      </c>
      <c r="P101" s="152">
        <f t="shared" si="175"/>
        <v>0.68920422889237076</v>
      </c>
      <c r="Q101" s="152">
        <f t="shared" si="175"/>
        <v>4.7069067979151011</v>
      </c>
      <c r="R101" s="152">
        <f t="shared" si="175"/>
        <v>0.79497611594871143</v>
      </c>
      <c r="S101" s="152">
        <f t="shared" si="175"/>
        <v>4.0681203833779831</v>
      </c>
      <c r="T101" s="152">
        <f t="shared" si="175"/>
        <v>7.5455094989392295</v>
      </c>
      <c r="U101" s="152">
        <f t="shared" si="175"/>
        <v>1.9175856792341797</v>
      </c>
      <c r="V101" s="152">
        <f t="shared" si="175"/>
        <v>3.947809824071332</v>
      </c>
      <c r="W101" s="152">
        <f t="shared" si="175"/>
        <v>3.1365945939376441</v>
      </c>
      <c r="X101" s="152">
        <f t="shared" si="175"/>
        <v>6.7766716628742802</v>
      </c>
      <c r="Y101" s="152">
        <f t="shared" si="175"/>
        <v>7.7761518205747953</v>
      </c>
      <c r="Z101" s="152">
        <f t="shared" si="175"/>
        <v>0.44215385884455066</v>
      </c>
      <c r="AA101" s="152">
        <f t="shared" si="175"/>
        <v>6.0534373939198352</v>
      </c>
      <c r="AB101" s="152">
        <f t="shared" si="175"/>
        <v>5.4728968259688511</v>
      </c>
      <c r="AC101" s="152">
        <f t="shared" si="175"/>
        <v>2.5370216209549805</v>
      </c>
      <c r="AD101" s="152">
        <f t="shared" si="175"/>
        <v>1.1689277587712836</v>
      </c>
      <c r="AE101" s="152">
        <f t="shared" si="175"/>
        <v>0.67286315963312548</v>
      </c>
      <c r="AF101" s="152">
        <f t="shared" si="175"/>
        <v>1.0231798394417255</v>
      </c>
      <c r="AG101" s="152">
        <f t="shared" si="175"/>
        <v>11.570897212834632</v>
      </c>
      <c r="AH101" s="152">
        <f t="shared" si="175"/>
        <v>6.3766685845779367</v>
      </c>
      <c r="AI101" s="152">
        <f t="shared" si="175"/>
        <v>5.0076776120424693</v>
      </c>
      <c r="AJ101" s="152">
        <f t="shared" si="175"/>
        <v>12.267579835651228</v>
      </c>
      <c r="AK101" s="152">
        <f t="shared" si="175"/>
        <v>7.3814780145071692</v>
      </c>
      <c r="AL101" s="152">
        <f t="shared" si="175"/>
        <v>13.679015150709185</v>
      </c>
      <c r="AM101" s="152">
        <f t="shared" si="175"/>
        <v>8.7666774458279377</v>
      </c>
      <c r="AN101" s="152">
        <f t="shared" si="175"/>
        <v>4.8910973570515086</v>
      </c>
      <c r="BD101" s="65">
        <v>22</v>
      </c>
      <c r="BE101" s="66" t="s">
        <v>172</v>
      </c>
      <c r="BF101" s="89" t="s">
        <v>169</v>
      </c>
      <c r="BG101" s="156">
        <f>BG99/BG100</f>
        <v>2.1891379204443013</v>
      </c>
      <c r="BH101" s="156">
        <f t="shared" ref="BH101:CP101" si="176">BH99/BH100</f>
        <v>1.7692096682013931</v>
      </c>
      <c r="BI101" s="156">
        <f t="shared" si="176"/>
        <v>0.88912388820684418</v>
      </c>
      <c r="BJ101" s="156">
        <f t="shared" si="176"/>
        <v>3.5925755520928493</v>
      </c>
      <c r="BK101" s="156">
        <f t="shared" si="176"/>
        <v>3.7766952751806731</v>
      </c>
      <c r="BL101" s="156">
        <f t="shared" si="176"/>
        <v>0.5376805131713529</v>
      </c>
      <c r="BM101" s="156">
        <f t="shared" si="176"/>
        <v>3.093334779341808</v>
      </c>
      <c r="BN101" s="156">
        <f t="shared" si="176"/>
        <v>1.455324515288047</v>
      </c>
      <c r="BO101" s="156">
        <f t="shared" si="176"/>
        <v>2.7699085918780959</v>
      </c>
      <c r="BP101" s="156">
        <f t="shared" si="176"/>
        <v>1.795381535768112</v>
      </c>
      <c r="BQ101" s="156">
        <f t="shared" si="176"/>
        <v>3.5774523737396389</v>
      </c>
      <c r="BR101" s="156">
        <f t="shared" si="176"/>
        <v>0.28933054055740959</v>
      </c>
      <c r="BS101" s="156">
        <f t="shared" si="176"/>
        <v>0.30871274719122122</v>
      </c>
      <c r="BT101" s="156">
        <f t="shared" si="176"/>
        <v>11.074622316834258</v>
      </c>
      <c r="BU101" s="156">
        <f t="shared" si="176"/>
        <v>10.143818184377157</v>
      </c>
      <c r="BV101" s="156">
        <f t="shared" si="176"/>
        <v>6.4876435525200655</v>
      </c>
      <c r="BW101" s="156">
        <f t="shared" si="176"/>
        <v>15.727918475664927</v>
      </c>
      <c r="BX101" s="156">
        <f t="shared" si="176"/>
        <v>9.0031308030447903</v>
      </c>
      <c r="BY101" s="156">
        <f t="shared" si="176"/>
        <v>10.041958157025988</v>
      </c>
      <c r="BZ101" s="156">
        <f t="shared" si="176"/>
        <v>6.3355514654945599</v>
      </c>
      <c r="CA101" s="156">
        <f t="shared" si="176"/>
        <v>5.6815191772709008</v>
      </c>
      <c r="CB101" s="156">
        <f t="shared" si="176"/>
        <v>12.095841037620447</v>
      </c>
      <c r="CC101" s="156">
        <f t="shared" si="176"/>
        <v>1.6325201585779423</v>
      </c>
      <c r="CD101" s="156">
        <f t="shared" si="176"/>
        <v>3.4998194028665934</v>
      </c>
      <c r="CE101" s="156">
        <f t="shared" si="176"/>
        <v>2.2395839942836502</v>
      </c>
      <c r="CF101" s="156">
        <f t="shared" si="176"/>
        <v>1.2581233383725197</v>
      </c>
      <c r="CG101" s="156">
        <f t="shared" si="176"/>
        <v>0.3590099358317263</v>
      </c>
      <c r="CH101" s="156">
        <f t="shared" si="176"/>
        <v>7.1602821062932809E-2</v>
      </c>
      <c r="CI101" s="156">
        <f t="shared" si="176"/>
        <v>7.0422413880910559</v>
      </c>
      <c r="CJ101" s="156">
        <f t="shared" si="176"/>
        <v>2.0863601881896239</v>
      </c>
      <c r="CK101" s="156">
        <f t="shared" si="176"/>
        <v>0.1545476618330015</v>
      </c>
      <c r="CL101" s="156">
        <f t="shared" si="176"/>
        <v>4.6241540552772094</v>
      </c>
      <c r="CM101" s="156">
        <f t="shared" si="176"/>
        <v>0.98940539233245928</v>
      </c>
      <c r="CN101" s="156">
        <f t="shared" si="176"/>
        <v>5.8023089687161633</v>
      </c>
      <c r="CO101" s="156">
        <f t="shared" si="176"/>
        <v>4.9113126795226991</v>
      </c>
      <c r="CP101" s="156">
        <f t="shared" si="176"/>
        <v>3.5125907755632948</v>
      </c>
    </row>
  </sheetData>
  <mergeCells count="72">
    <mergeCell ref="BD39:BD41"/>
    <mergeCell ref="BE39:BE41"/>
    <mergeCell ref="BF39:BF41"/>
    <mergeCell ref="BD71:CP71"/>
    <mergeCell ref="BE76:BE78"/>
    <mergeCell ref="BD34:CP34"/>
    <mergeCell ref="BD37:BD38"/>
    <mergeCell ref="BG37:BI37"/>
    <mergeCell ref="BJ37:BL37"/>
    <mergeCell ref="BM37:BO37"/>
    <mergeCell ref="BP37:BR37"/>
    <mergeCell ref="BS37:BU37"/>
    <mergeCell ref="BV37:BX37"/>
    <mergeCell ref="BY37:CA37"/>
    <mergeCell ref="CB37:CD37"/>
    <mergeCell ref="CE37:CG37"/>
    <mergeCell ref="CH37:CJ37"/>
    <mergeCell ref="CK37:CM37"/>
    <mergeCell ref="CN37:CP37"/>
    <mergeCell ref="CK3:CM3"/>
    <mergeCell ref="CN3:CP3"/>
    <mergeCell ref="BD5:BD7"/>
    <mergeCell ref="BE5:BE7"/>
    <mergeCell ref="BF5:BF7"/>
    <mergeCell ref="B3:B4"/>
    <mergeCell ref="E3:G3"/>
    <mergeCell ref="H3:J3"/>
    <mergeCell ref="K3:M3"/>
    <mergeCell ref="BD1:CP1"/>
    <mergeCell ref="BD3:BD4"/>
    <mergeCell ref="BG3:BI3"/>
    <mergeCell ref="BJ3:BL3"/>
    <mergeCell ref="BM3:BO3"/>
    <mergeCell ref="BP3:BR3"/>
    <mergeCell ref="BS3:BU3"/>
    <mergeCell ref="BV3:BX3"/>
    <mergeCell ref="BY3:CA3"/>
    <mergeCell ref="CB3:CD3"/>
    <mergeCell ref="CE3:CG3"/>
    <mergeCell ref="CH3:CJ3"/>
    <mergeCell ref="K37:M37"/>
    <mergeCell ref="N37:P37"/>
    <mergeCell ref="Q37:S37"/>
    <mergeCell ref="T37:V37"/>
    <mergeCell ref="B1:AN1"/>
    <mergeCell ref="AL3:AN3"/>
    <mergeCell ref="B5:B7"/>
    <mergeCell ref="C5:C7"/>
    <mergeCell ref="D5:D7"/>
    <mergeCell ref="T3:V3"/>
    <mergeCell ref="W3:Y3"/>
    <mergeCell ref="Z3:AB3"/>
    <mergeCell ref="AC3:AE3"/>
    <mergeCell ref="AF3:AH3"/>
    <mergeCell ref="AI3:AK3"/>
    <mergeCell ref="Q3:S3"/>
    <mergeCell ref="W37:Y37"/>
    <mergeCell ref="Z37:AB37"/>
    <mergeCell ref="AC37:AE37"/>
    <mergeCell ref="N3:P3"/>
    <mergeCell ref="C76:C78"/>
    <mergeCell ref="B71:AN71"/>
    <mergeCell ref="B34:AN34"/>
    <mergeCell ref="AF37:AH37"/>
    <mergeCell ref="AI37:AK37"/>
    <mergeCell ref="AL37:AN37"/>
    <mergeCell ref="B39:B41"/>
    <mergeCell ref="C39:C41"/>
    <mergeCell ref="D39:D41"/>
    <mergeCell ref="B37:B38"/>
    <mergeCell ref="E37:G37"/>
    <mergeCell ref="H37:J37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O41"/>
  <sheetViews>
    <sheetView topLeftCell="A3" zoomScale="55" zoomScaleNormal="55" zoomScalePageLayoutView="60" workbookViewId="0">
      <selection activeCell="R16" sqref="R16"/>
    </sheetView>
  </sheetViews>
  <sheetFormatPr defaultColWidth="8.81640625" defaultRowHeight="14.5"/>
  <cols>
    <col min="1" max="1" width="8.81640625" customWidth="1"/>
    <col min="2" max="2" width="12" customWidth="1"/>
  </cols>
  <sheetData>
    <row r="6" spans="2:14" ht="15.5">
      <c r="B6" s="272" t="s">
        <v>0</v>
      </c>
      <c r="C6" s="269" t="s">
        <v>1</v>
      </c>
      <c r="D6" s="269" t="s">
        <v>2</v>
      </c>
      <c r="E6" s="269" t="s">
        <v>3</v>
      </c>
      <c r="F6" s="269" t="s">
        <v>4</v>
      </c>
      <c r="G6" s="269" t="s">
        <v>5</v>
      </c>
      <c r="H6" s="269" t="s">
        <v>6</v>
      </c>
      <c r="I6" s="269" t="s">
        <v>7</v>
      </c>
      <c r="J6" s="269" t="s">
        <v>8</v>
      </c>
      <c r="K6" s="269" t="s">
        <v>9</v>
      </c>
      <c r="L6" s="269" t="s">
        <v>10</v>
      </c>
      <c r="M6" s="269" t="s">
        <v>11</v>
      </c>
      <c r="N6" s="269" t="s">
        <v>12</v>
      </c>
    </row>
    <row r="7" spans="2:14" ht="15.5">
      <c r="B7" s="269">
        <v>1</v>
      </c>
      <c r="C7" s="267">
        <f>'[1]Tahun 2'!B9</f>
        <v>11.4</v>
      </c>
      <c r="D7" s="267">
        <f>'[1]Tahun 2'!C9</f>
        <v>14.2</v>
      </c>
      <c r="E7" s="267"/>
      <c r="F7" s="267"/>
      <c r="G7" s="267"/>
      <c r="H7" s="267"/>
      <c r="I7" s="267"/>
      <c r="J7" s="267">
        <f>'[1]Tahun 2'!I9</f>
        <v>9.8000000000000007</v>
      </c>
      <c r="K7" s="267">
        <f>'[1]Tahun 2'!J9</f>
        <v>4.3</v>
      </c>
      <c r="L7" s="267">
        <f>'[1]Tahun 2'!K9</f>
        <v>12.8</v>
      </c>
      <c r="M7" s="267">
        <f>'[1]Tahun 2'!L9</f>
        <v>48.6</v>
      </c>
      <c r="N7" s="267">
        <f>'[1]Tahun 2'!M9</f>
        <v>22.5</v>
      </c>
    </row>
    <row r="8" spans="2:14" ht="15.5">
      <c r="B8" s="269">
        <v>2</v>
      </c>
      <c r="C8" s="267"/>
      <c r="D8" s="267">
        <f>'[1]Tahun 2'!C10</f>
        <v>5.6</v>
      </c>
      <c r="E8" s="267"/>
      <c r="F8" s="267"/>
      <c r="G8" s="267"/>
      <c r="H8" s="267">
        <f>'[1]Tahun 2'!G10</f>
        <v>2.7</v>
      </c>
      <c r="I8" s="267"/>
      <c r="J8" s="267"/>
      <c r="K8" s="267">
        <f>'[1]Tahun 2'!J10</f>
        <v>8.5</v>
      </c>
      <c r="L8" s="267">
        <f>'[1]Tahun 2'!K10</f>
        <v>8.6</v>
      </c>
      <c r="M8" s="267">
        <f>'[1]Tahun 2'!L10</f>
        <v>6.8</v>
      </c>
      <c r="N8" s="267">
        <f>'[1]Tahun 2'!M10</f>
        <v>18.399999999999999</v>
      </c>
    </row>
    <row r="9" spans="2:14" ht="15.5">
      <c r="B9" s="269">
        <v>3</v>
      </c>
      <c r="C9" s="267">
        <f>'[1]Tahun 2'!B11</f>
        <v>2.7</v>
      </c>
      <c r="D9" s="267"/>
      <c r="E9" s="267">
        <f>'[1]Tahun 2'!D11</f>
        <v>41.8</v>
      </c>
      <c r="F9" s="267">
        <f>'[1]Tahun 2'!E11</f>
        <v>22.1</v>
      </c>
      <c r="G9" s="267">
        <f>'[1]Tahun 2'!F11</f>
        <v>15.4</v>
      </c>
      <c r="H9" s="267"/>
      <c r="I9" s="267"/>
      <c r="J9" s="267">
        <f>'[1]Tahun 2'!I11</f>
        <v>15.6</v>
      </c>
      <c r="K9" s="267">
        <f>'[1]Tahun 2'!J11</f>
        <v>65.3</v>
      </c>
      <c r="L9" s="267">
        <f>'[1]Tahun 2'!K11</f>
        <v>40.6</v>
      </c>
      <c r="M9" s="267">
        <f>'[1]Tahun 2'!L11</f>
        <v>10.199999999999999</v>
      </c>
      <c r="N9" s="267">
        <f>'[1]Tahun 2'!M11</f>
        <v>15.8</v>
      </c>
    </row>
    <row r="10" spans="2:14" ht="15.5">
      <c r="B10" s="269">
        <v>4</v>
      </c>
      <c r="C10" s="267"/>
      <c r="D10" s="267"/>
      <c r="E10" s="267">
        <f>'[1]Tahun 2'!D12</f>
        <v>4.5</v>
      </c>
      <c r="F10" s="267">
        <f>'[1]Tahun 2'!E12</f>
        <v>11.4</v>
      </c>
      <c r="G10" s="267">
        <f>'[1]Tahun 2'!F12</f>
        <v>11.2</v>
      </c>
      <c r="H10" s="267">
        <f>'[1]Tahun 2'!G12</f>
        <v>9.6</v>
      </c>
      <c r="I10" s="267">
        <f>'[1]Tahun 2'!H12</f>
        <v>2.4</v>
      </c>
      <c r="J10" s="267">
        <f>'[1]Tahun 2'!I12</f>
        <v>87.6</v>
      </c>
      <c r="K10" s="267"/>
      <c r="L10" s="267">
        <f>'[1]Tahun 2'!K12</f>
        <v>18.899999999999999</v>
      </c>
      <c r="M10" s="267"/>
      <c r="N10" s="267"/>
    </row>
    <row r="11" spans="2:14" ht="15.5">
      <c r="B11" s="269">
        <v>5</v>
      </c>
      <c r="C11" s="267"/>
      <c r="D11" s="267">
        <f>'[1]Tahun 2'!C13</f>
        <v>8.1999999999999993</v>
      </c>
      <c r="E11" s="267"/>
      <c r="F11" s="267"/>
      <c r="G11" s="267"/>
      <c r="H11" s="267">
        <f>'[1]Tahun 2'!G13</f>
        <v>11.9</v>
      </c>
      <c r="I11" s="267"/>
      <c r="J11" s="267">
        <f>'[1]Tahun 2'!I13</f>
        <v>4.5</v>
      </c>
      <c r="K11" s="267">
        <f>'[1]Tahun 2'!J13</f>
        <v>18.600000000000001</v>
      </c>
      <c r="L11" s="267">
        <f>'[1]Tahun 2'!K13</f>
        <v>10.6</v>
      </c>
      <c r="M11" s="267">
        <f>'[1]Tahun 2'!L13</f>
        <v>3.6</v>
      </c>
      <c r="N11" s="267">
        <f>'[1]Tahun 2'!M13</f>
        <v>21.4</v>
      </c>
    </row>
    <row r="12" spans="2:14" ht="15.5">
      <c r="B12" s="269">
        <v>6</v>
      </c>
      <c r="C12" s="267">
        <f>'[1]Tahun 2'!B14</f>
        <v>12.7</v>
      </c>
      <c r="D12" s="267">
        <f>'[1]Tahun 2'!C14</f>
        <v>12.4</v>
      </c>
      <c r="E12" s="267"/>
      <c r="F12" s="267"/>
      <c r="G12" s="267"/>
      <c r="H12" s="267">
        <f>'[1]Tahun 2'!G14</f>
        <v>15.8</v>
      </c>
      <c r="I12" s="267"/>
      <c r="J12" s="267"/>
      <c r="K12" s="267">
        <f>'[1]Tahun 2'!J14</f>
        <v>84.8</v>
      </c>
      <c r="L12" s="267"/>
      <c r="M12" s="267">
        <f>'[1]Tahun 2'!L14</f>
        <v>2.4</v>
      </c>
      <c r="N12" s="267">
        <f>'[1]Tahun 2'!M14</f>
        <v>77.3</v>
      </c>
    </row>
    <row r="13" spans="2:14" ht="15.5">
      <c r="B13" s="269">
        <v>7</v>
      </c>
      <c r="C13" s="267">
        <f>'[1]Tahun 2'!B15</f>
        <v>9.8000000000000007</v>
      </c>
      <c r="D13" s="267">
        <f>'[1]Tahun 2'!C15</f>
        <v>11.8</v>
      </c>
      <c r="E13" s="267">
        <f>'[1]Tahun 2'!D15</f>
        <v>34.299999999999997</v>
      </c>
      <c r="F13" s="267"/>
      <c r="G13" s="267">
        <f>'[1]Tahun 2'!F15</f>
        <v>15.8</v>
      </c>
      <c r="H13" s="267">
        <f>'[1]Tahun 2'!G15</f>
        <v>9.1999999999999993</v>
      </c>
      <c r="I13" s="267"/>
      <c r="J13" s="267">
        <f>'[1]Tahun 2'!I15</f>
        <v>5.8</v>
      </c>
      <c r="K13" s="267">
        <f>'[1]Tahun 2'!J15</f>
        <v>2.6</v>
      </c>
      <c r="L13" s="267"/>
      <c r="M13" s="267"/>
      <c r="N13" s="267"/>
    </row>
    <row r="14" spans="2:14" ht="15.5">
      <c r="B14" s="269">
        <v>8</v>
      </c>
      <c r="C14" s="267">
        <f>'[1]Tahun 2'!B16</f>
        <v>36.4</v>
      </c>
      <c r="D14" s="267">
        <f>'[1]Tahun 2'!C16</f>
        <v>15.6</v>
      </c>
      <c r="E14" s="267">
        <f>'[1]Tahun 2'!D16</f>
        <v>8.6</v>
      </c>
      <c r="F14" s="267"/>
      <c r="G14" s="267">
        <f>'[1]Tahun 2'!F16</f>
        <v>26.7</v>
      </c>
      <c r="H14" s="267">
        <f>'[1]Tahun 2'!G16</f>
        <v>6.4</v>
      </c>
      <c r="I14" s="267">
        <f>'[1]Tahun 2'!H16</f>
        <v>19.399999999999999</v>
      </c>
      <c r="J14" s="267"/>
      <c r="K14" s="267"/>
      <c r="L14" s="267">
        <f>'[1]Tahun 2'!K16</f>
        <v>12.8</v>
      </c>
      <c r="M14" s="267">
        <f>'[1]Tahun 2'!L16</f>
        <v>5.3</v>
      </c>
      <c r="N14" s="267">
        <f>'[1]Tahun 2'!M16</f>
        <v>12.7</v>
      </c>
    </row>
    <row r="15" spans="2:14" ht="15.5">
      <c r="B15" s="269">
        <v>9</v>
      </c>
      <c r="C15" s="267"/>
      <c r="D15" s="267">
        <f>'[1]Tahun 2'!C17</f>
        <v>23.4</v>
      </c>
      <c r="E15" s="267"/>
      <c r="F15" s="267">
        <f>'[1]Tahun 2'!E17</f>
        <v>12.7</v>
      </c>
      <c r="G15" s="267">
        <f>'[1]Tahun 2'!F17</f>
        <v>32.1</v>
      </c>
      <c r="H15" s="267"/>
      <c r="I15" s="267">
        <f>'[1]Tahun 2'!H17</f>
        <v>22.3</v>
      </c>
      <c r="J15" s="267">
        <f>'[1]Tahun 2'!I17</f>
        <v>16.8</v>
      </c>
      <c r="K15" s="267"/>
      <c r="L15" s="267">
        <f>'[1]Tahun 2'!K17</f>
        <v>8.4</v>
      </c>
      <c r="M15" s="267">
        <f>'[1]Tahun 2'!L17</f>
        <v>4.2</v>
      </c>
      <c r="N15" s="267"/>
    </row>
    <row r="16" spans="2:14" ht="15.5">
      <c r="B16" s="269">
        <v>10</v>
      </c>
      <c r="C16" s="267">
        <f>'[1]Tahun 2'!B18</f>
        <v>6.5</v>
      </c>
      <c r="D16" s="267">
        <f>'[1]Tahun 2'!C18</f>
        <v>11.7</v>
      </c>
      <c r="E16" s="267">
        <f>'[1]Tahun 2'!D18</f>
        <v>24.6</v>
      </c>
      <c r="F16" s="267"/>
      <c r="G16" s="267">
        <f>'[1]Tahun 2'!F18</f>
        <v>21.3</v>
      </c>
      <c r="H16" s="267"/>
      <c r="I16" s="267">
        <f>'[1]Tahun 2'!H18</f>
        <v>11.8</v>
      </c>
      <c r="J16" s="267">
        <f>'[1]Tahun 2'!I18</f>
        <v>7.8</v>
      </c>
      <c r="K16" s="267"/>
      <c r="L16" s="267">
        <f>'[1]Tahun 2'!K18</f>
        <v>6.9</v>
      </c>
      <c r="M16" s="267">
        <f>'[1]Tahun 2'!L18</f>
        <v>8.6999999999999993</v>
      </c>
      <c r="N16" s="267"/>
    </row>
    <row r="17" spans="2:14" ht="15.5">
      <c r="B17" s="269">
        <v>11</v>
      </c>
      <c r="C17" s="267">
        <f>'[1]Tahun 2'!B19</f>
        <v>18.600000000000001</v>
      </c>
      <c r="D17" s="267"/>
      <c r="E17" s="267">
        <f>'[1]Tahun 2'!D19</f>
        <v>12.8</v>
      </c>
      <c r="F17" s="267"/>
      <c r="G17" s="267">
        <f>'[1]Tahun 2'!F19</f>
        <v>14.5</v>
      </c>
      <c r="H17" s="267">
        <f>'[1]Tahun 2'!G19</f>
        <v>10.8</v>
      </c>
      <c r="I17" s="267"/>
      <c r="J17" s="267"/>
      <c r="K17" s="267">
        <f>'[1]Tahun 2'!J19</f>
        <v>45.8</v>
      </c>
      <c r="L17" s="267">
        <f>'[1]Tahun 2'!K19</f>
        <v>3.6</v>
      </c>
      <c r="M17" s="267">
        <f>'[1]Tahun 2'!L19</f>
        <v>8.8000000000000007</v>
      </c>
      <c r="N17" s="267">
        <f>'[1]Tahun 2'!M19</f>
        <v>14.8</v>
      </c>
    </row>
    <row r="18" spans="2:14" ht="15.5">
      <c r="B18" s="269">
        <v>12</v>
      </c>
      <c r="C18" s="267"/>
      <c r="D18" s="267"/>
      <c r="E18" s="267"/>
      <c r="F18" s="267">
        <f>'[1]Tahun 2'!E20</f>
        <v>15.8</v>
      </c>
      <c r="G18" s="267"/>
      <c r="H18" s="267"/>
      <c r="I18" s="267"/>
      <c r="J18" s="267"/>
      <c r="K18" s="267">
        <f>'[1]Tahun 2'!J20</f>
        <v>19.7</v>
      </c>
      <c r="L18" s="267"/>
      <c r="M18" s="267"/>
      <c r="N18" s="267"/>
    </row>
    <row r="19" spans="2:14" ht="15.5">
      <c r="B19" s="269">
        <v>13</v>
      </c>
      <c r="C19" s="267"/>
      <c r="D19" s="267">
        <f>'[1]Tahun 2'!C21</f>
        <v>63.4</v>
      </c>
      <c r="E19" s="267"/>
      <c r="F19" s="267">
        <f>'[1]Tahun 2'!E21</f>
        <v>90.6</v>
      </c>
      <c r="G19" s="267"/>
      <c r="H19" s="267">
        <f>'[1]Tahun 2'!G21</f>
        <v>8.5</v>
      </c>
      <c r="I19" s="267"/>
      <c r="J19" s="267"/>
      <c r="K19" s="267"/>
      <c r="L19" s="267">
        <f>'[1]Tahun 2'!K21</f>
        <v>14.7</v>
      </c>
      <c r="M19" s="267"/>
      <c r="N19" s="267">
        <f>'[1]Tahun 2'!M21</f>
        <v>45.3</v>
      </c>
    </row>
    <row r="20" spans="2:14" ht="15.5">
      <c r="B20" s="269">
        <v>14</v>
      </c>
      <c r="C20" s="267">
        <f>'[1]Tahun 2'!B22</f>
        <v>24.2</v>
      </c>
      <c r="D20" s="267">
        <f>'[1]Tahun 2'!C22</f>
        <v>54.8</v>
      </c>
      <c r="E20" s="267">
        <f>'[1]Tahun 2'!D22</f>
        <v>8.4</v>
      </c>
      <c r="F20" s="267">
        <f>'[1]Tahun 2'!E22</f>
        <v>5.4</v>
      </c>
      <c r="G20" s="267"/>
      <c r="H20" s="267"/>
      <c r="I20" s="267">
        <f>'[1]Tahun 2'!H22</f>
        <v>8.5</v>
      </c>
      <c r="J20" s="267">
        <f>'[1]Tahun 2'!I22</f>
        <v>4.8</v>
      </c>
      <c r="K20" s="267"/>
      <c r="L20" s="267">
        <f>'[1]Tahun 2'!K22</f>
        <v>6.4</v>
      </c>
      <c r="M20" s="267">
        <f>'[1]Tahun 2'!L22</f>
        <v>10.8</v>
      </c>
      <c r="N20" s="267">
        <f>'[1]Tahun 2'!M22</f>
        <v>2.7</v>
      </c>
    </row>
    <row r="21" spans="2:14" ht="15.5">
      <c r="B21" s="269">
        <v>15</v>
      </c>
      <c r="C21" s="267"/>
      <c r="D21" s="267"/>
      <c r="E21" s="267">
        <f>'[1]Tahun 2'!D23</f>
        <v>95.7</v>
      </c>
      <c r="F21" s="267">
        <f>'[1]Tahun 2'!E23</f>
        <v>4.8</v>
      </c>
      <c r="G21" s="267"/>
      <c r="H21" s="267"/>
      <c r="I21" s="267">
        <f>'[1]Tahun 2'!H23</f>
        <v>28.4</v>
      </c>
      <c r="J21" s="267">
        <f>'[1]Tahun 2'!I23</f>
        <v>10.4</v>
      </c>
      <c r="K21" s="267">
        <f>'[1]Tahun 2'!J23</f>
        <v>3.4</v>
      </c>
      <c r="L21" s="267"/>
      <c r="M21" s="267">
        <f>'[1]Tahun 2'!L23</f>
        <v>8.3000000000000007</v>
      </c>
      <c r="N21" s="267">
        <f>'[1]Tahun 2'!M23</f>
        <v>20.8</v>
      </c>
    </row>
    <row r="22" spans="2:14" ht="15.5">
      <c r="B22" s="269">
        <v>16</v>
      </c>
      <c r="C22" s="267">
        <f>'[1]Tahun 2'!B24</f>
        <v>43.8</v>
      </c>
      <c r="D22" s="267">
        <f>'[1]Tahun 2'!C24</f>
        <v>48.7</v>
      </c>
      <c r="E22" s="267"/>
      <c r="F22" s="267"/>
      <c r="G22" s="267">
        <f>'[1]Tahun 2'!F24</f>
        <v>9.1999999999999993</v>
      </c>
      <c r="H22" s="267">
        <f>'[1]Tahun 2'!G24</f>
        <v>20.6</v>
      </c>
      <c r="I22" s="267">
        <f>'[1]Tahun 2'!H24</f>
        <v>34.200000000000003</v>
      </c>
      <c r="J22" s="267"/>
      <c r="K22" s="267">
        <f>'[1]Tahun 2'!J24</f>
        <v>8.6999999999999993</v>
      </c>
      <c r="L22" s="267"/>
      <c r="M22" s="267"/>
      <c r="N22" s="267">
        <f>'[1]Tahun 2'!M24</f>
        <v>1.6</v>
      </c>
    </row>
    <row r="23" spans="2:14" ht="15.5">
      <c r="B23" s="269">
        <v>17</v>
      </c>
      <c r="C23" s="267">
        <f>'[1]Tahun 2'!B25</f>
        <v>16.399999999999999</v>
      </c>
      <c r="D23" s="267">
        <f>'[1]Tahun 2'!C25</f>
        <v>13.6</v>
      </c>
      <c r="E23" s="267"/>
      <c r="F23" s="267"/>
      <c r="G23" s="267"/>
      <c r="H23" s="267">
        <f>'[1]Tahun 2'!G25</f>
        <v>27.4</v>
      </c>
      <c r="I23" s="267">
        <f>'[1]Tahun 2'!H25</f>
        <v>21.6</v>
      </c>
      <c r="J23" s="267">
        <f>'[1]Tahun 2'!I25</f>
        <v>2.7</v>
      </c>
      <c r="K23" s="267">
        <f>'[1]Tahun 2'!J25</f>
        <v>2.8</v>
      </c>
      <c r="L23" s="267">
        <f>'[1]Tahun 2'!K25</f>
        <v>4.8</v>
      </c>
      <c r="M23" s="267"/>
      <c r="N23" s="267"/>
    </row>
    <row r="24" spans="2:14" ht="15.5">
      <c r="B24" s="269">
        <v>18</v>
      </c>
      <c r="C24" s="267">
        <f>'[1]Tahun 2'!B26</f>
        <v>18.5</v>
      </c>
      <c r="D24" s="267">
        <f>'[1]Tahun 2'!C26</f>
        <v>15.8</v>
      </c>
      <c r="E24" s="267">
        <f>'[1]Tahun 2'!D26</f>
        <v>37.5</v>
      </c>
      <c r="F24" s="267"/>
      <c r="G24" s="267"/>
      <c r="H24" s="267">
        <f>'[1]Tahun 2'!G26</f>
        <v>21.8</v>
      </c>
      <c r="I24" s="267">
        <f>'[1]Tahun 2'!H26</f>
        <v>12.8</v>
      </c>
      <c r="J24" s="267"/>
      <c r="K24" s="267">
        <f>'[1]Tahun 2'!J26</f>
        <v>6.5</v>
      </c>
      <c r="L24" s="267">
        <f>'[1]Tahun 2'!K26</f>
        <v>16.600000000000001</v>
      </c>
      <c r="M24" s="267">
        <f>'[1]Tahun 2'!L26</f>
        <v>2.9</v>
      </c>
      <c r="N24" s="267"/>
    </row>
    <row r="25" spans="2:14" ht="15.5">
      <c r="B25" s="269">
        <v>19</v>
      </c>
      <c r="C25" s="267">
        <f>'[1]Tahun 2'!B27</f>
        <v>11.8</v>
      </c>
      <c r="D25" s="267">
        <f>'[1]Tahun 2'!C27</f>
        <v>12.4</v>
      </c>
      <c r="E25" s="267"/>
      <c r="F25" s="267"/>
      <c r="G25" s="267"/>
      <c r="H25" s="267">
        <f>'[1]Tahun 2'!G27</f>
        <v>19.399999999999999</v>
      </c>
      <c r="I25" s="267">
        <f>'[1]Tahun 2'!H27</f>
        <v>40.799999999999997</v>
      </c>
      <c r="J25" s="267">
        <f>'[1]Tahun 2'!I27</f>
        <v>4.3</v>
      </c>
      <c r="K25" s="267"/>
      <c r="L25" s="267">
        <f>'[1]Tahun 2'!K27</f>
        <v>4.5</v>
      </c>
      <c r="M25" s="267">
        <f>'[1]Tahun 2'!L27</f>
        <v>8.6</v>
      </c>
      <c r="N25" s="267">
        <f>'[1]Tahun 2'!M27</f>
        <v>2.5</v>
      </c>
    </row>
    <row r="26" spans="2:14" ht="15.5">
      <c r="B26" s="269">
        <v>20</v>
      </c>
      <c r="C26" s="267"/>
      <c r="D26" s="267">
        <f>'[1]Tahun 2'!C28</f>
        <v>8.4</v>
      </c>
      <c r="E26" s="267"/>
      <c r="F26" s="267">
        <f>'[1]Tahun 2'!E28</f>
        <v>15.8</v>
      </c>
      <c r="G26" s="267"/>
      <c r="H26" s="267">
        <f>'[1]Tahun 2'!G28</f>
        <v>15.7</v>
      </c>
      <c r="I26" s="267">
        <f>'[1]Tahun 2'!H28</f>
        <v>62.6</v>
      </c>
      <c r="J26" s="267">
        <f>'[1]Tahun 2'!I28</f>
        <v>2.8</v>
      </c>
      <c r="K26" s="267"/>
      <c r="L26" s="267">
        <f>'[1]Tahun 2'!K28</f>
        <v>75.8</v>
      </c>
      <c r="M26" s="267"/>
      <c r="N26" s="267">
        <f>'[1]Tahun 2'!M28</f>
        <v>13.8</v>
      </c>
    </row>
    <row r="27" spans="2:14" ht="15.5">
      <c r="B27" s="269">
        <v>21</v>
      </c>
      <c r="C27" s="267">
        <f>'[1]Tahun 2'!B29</f>
        <v>14.2</v>
      </c>
      <c r="D27" s="267">
        <f>'[1]Tahun 2'!C29</f>
        <v>12.3</v>
      </c>
      <c r="E27" s="267"/>
      <c r="F27" s="267">
        <f>'[1]Tahun 2'!E29</f>
        <v>50.5</v>
      </c>
      <c r="G27" s="267">
        <f>'[1]Tahun 2'!F29</f>
        <v>25.6</v>
      </c>
      <c r="H27" s="267"/>
      <c r="I27" s="267"/>
      <c r="J27" s="267">
        <f>'[1]Tahun 2'!I29</f>
        <v>16.399999999999999</v>
      </c>
      <c r="K27" s="267"/>
      <c r="L27" s="267"/>
      <c r="M27" s="267">
        <f>'[1]Tahun 2'!L29</f>
        <v>14.4</v>
      </c>
      <c r="N27" s="267"/>
    </row>
    <row r="28" spans="2:14" ht="15.5">
      <c r="B28" s="269">
        <v>22</v>
      </c>
      <c r="C28" s="267">
        <f>'[1]Tahun 2'!B30</f>
        <v>9.6999999999999993</v>
      </c>
      <c r="D28" s="267">
        <f>'[1]Tahun 2'!C30</f>
        <v>3</v>
      </c>
      <c r="E28" s="267">
        <f>'[1]Tahun 2'!D30</f>
        <v>12.4</v>
      </c>
      <c r="F28" s="267">
        <f>'[1]Tahun 2'!E30</f>
        <v>15.8</v>
      </c>
      <c r="G28" s="267"/>
      <c r="H28" s="267"/>
      <c r="I28" s="267">
        <f>'[1]Tahun 2'!H30</f>
        <v>18.5</v>
      </c>
      <c r="J28" s="267"/>
      <c r="K28" s="267"/>
      <c r="L28" s="267">
        <f>'[1]Tahun 2'!K30</f>
        <v>8.3000000000000007</v>
      </c>
      <c r="M28" s="267">
        <f>'[1]Tahun 2'!L30</f>
        <v>7.3</v>
      </c>
      <c r="N28" s="267"/>
    </row>
    <row r="29" spans="2:14" ht="15.5">
      <c r="B29" s="269">
        <v>23</v>
      </c>
      <c r="C29" s="267">
        <f>'[1]Tahun 2'!B31</f>
        <v>20.2</v>
      </c>
      <c r="D29" s="267">
        <f>'[1]Tahun 2'!C31</f>
        <v>8.3000000000000007</v>
      </c>
      <c r="E29" s="267">
        <f>'[1]Tahun 2'!D31</f>
        <v>36.9</v>
      </c>
      <c r="F29" s="267"/>
      <c r="G29" s="267"/>
      <c r="H29" s="267"/>
      <c r="I29" s="267">
        <f>'[1]Tahun 2'!H31</f>
        <v>25.6</v>
      </c>
      <c r="J29" s="267"/>
      <c r="K29" s="267">
        <f>'[1]Tahun 2'!J31</f>
        <v>15.3</v>
      </c>
      <c r="L29" s="267">
        <f>'[1]Tahun 2'!K31</f>
        <v>6.7</v>
      </c>
      <c r="M29" s="267">
        <f>'[1]Tahun 2'!L31</f>
        <v>15.8</v>
      </c>
      <c r="N29" s="267">
        <f>'[1]Tahun 2'!M31</f>
        <v>2.8</v>
      </c>
    </row>
    <row r="30" spans="2:14" ht="15.5">
      <c r="B30" s="269">
        <v>24</v>
      </c>
      <c r="C30" s="267">
        <f>'[1]Tahun 2'!B32</f>
        <v>19.899999999999999</v>
      </c>
      <c r="D30" s="267"/>
      <c r="E30" s="267">
        <f>'[1]Tahun 2'!D32</f>
        <v>21.4</v>
      </c>
      <c r="F30" s="267"/>
      <c r="G30" s="267">
        <f>'[1]Tahun 2'!F32</f>
        <v>8.6</v>
      </c>
      <c r="H30" s="267">
        <f>'[1]Tahun 2'!G32</f>
        <v>15.6</v>
      </c>
      <c r="I30" s="267">
        <f>'[1]Tahun 2'!H32</f>
        <v>34.299999999999997</v>
      </c>
      <c r="J30" s="267"/>
      <c r="K30" s="267">
        <f>'[1]Tahun 2'!J32</f>
        <v>18.899999999999999</v>
      </c>
      <c r="L30" s="267">
        <f>'[1]Tahun 2'!K32</f>
        <v>24.6</v>
      </c>
      <c r="M30" s="267">
        <f>'[1]Tahun 2'!L32</f>
        <v>4.5</v>
      </c>
      <c r="N30" s="267"/>
    </row>
    <row r="31" spans="2:14" ht="15.5">
      <c r="B31" s="269">
        <v>25</v>
      </c>
      <c r="C31" s="267"/>
      <c r="D31" s="267">
        <f>'[1]Tahun 2'!C33</f>
        <v>4.5999999999999996</v>
      </c>
      <c r="E31" s="267"/>
      <c r="F31" s="267"/>
      <c r="G31" s="267"/>
      <c r="H31" s="267">
        <f>'[1]Tahun 2'!G33</f>
        <v>4.8</v>
      </c>
      <c r="I31" s="267">
        <f>'[1]Tahun 2'!H33</f>
        <v>28.6</v>
      </c>
      <c r="J31" s="267">
        <f>'[1]Tahun 2'!I33</f>
        <v>25.7</v>
      </c>
      <c r="K31" s="267">
        <f>'[1]Tahun 2'!J33</f>
        <v>40.700000000000003</v>
      </c>
      <c r="L31" s="267"/>
      <c r="M31" s="267">
        <f>'[1]Tahun 2'!L33</f>
        <v>8.6999999999999993</v>
      </c>
      <c r="N31" s="267">
        <f>'[1]Tahun 2'!M33</f>
        <v>4.9000000000000004</v>
      </c>
    </row>
    <row r="32" spans="2:14" ht="15.5">
      <c r="B32" s="269">
        <v>26</v>
      </c>
      <c r="C32" s="267">
        <f>'[1]Tahun 2'!B34</f>
        <v>8.8000000000000007</v>
      </c>
      <c r="D32" s="267"/>
      <c r="E32" s="267">
        <f>'[1]Tahun 2'!D34</f>
        <v>4.8</v>
      </c>
      <c r="F32" s="267"/>
      <c r="G32" s="267"/>
      <c r="H32" s="267"/>
      <c r="I32" s="267">
        <f>'[1]Tahun 2'!H34</f>
        <v>21.4</v>
      </c>
      <c r="J32" s="267">
        <f>'[1]Tahun 2'!I34</f>
        <v>48.3</v>
      </c>
      <c r="K32" s="267">
        <f>'[1]Tahun 2'!J34</f>
        <v>5.8</v>
      </c>
      <c r="L32" s="267">
        <f>'[1]Tahun 2'!K34</f>
        <v>34.799999999999997</v>
      </c>
      <c r="M32" s="267"/>
      <c r="N32" s="267">
        <f>'[1]Tahun 2'!M34</f>
        <v>40.299999999999997</v>
      </c>
    </row>
    <row r="33" spans="2:15" ht="15.5">
      <c r="B33" s="269">
        <v>27</v>
      </c>
      <c r="C33" s="267">
        <f>'[1]Tahun 2'!B35</f>
        <v>12.3</v>
      </c>
      <c r="D33" s="267">
        <f>'[1]Tahun 2'!C35</f>
        <v>2.7</v>
      </c>
      <c r="E33" s="267"/>
      <c r="F33" s="267">
        <f>'[1]Tahun 2'!E35</f>
        <v>12.7</v>
      </c>
      <c r="G33" s="267">
        <f>'[1]Tahun 2'!F35</f>
        <v>20.9</v>
      </c>
      <c r="H33" s="267"/>
      <c r="I33" s="267">
        <f>'[1]Tahun 2'!H35</f>
        <v>19.899999999999999</v>
      </c>
      <c r="J33" s="267">
        <f>'[1]Tahun 2'!I35</f>
        <v>3.6</v>
      </c>
      <c r="K33" s="267"/>
      <c r="L33" s="267">
        <f>'[1]Tahun 2'!K35</f>
        <v>2.8</v>
      </c>
      <c r="M33" s="267"/>
      <c r="N33" s="267"/>
    </row>
    <row r="34" spans="2:15" ht="15.5">
      <c r="B34" s="269">
        <v>28</v>
      </c>
      <c r="C34" s="267">
        <f>'[1]Tahun 2'!B36</f>
        <v>18.5</v>
      </c>
      <c r="D34" s="267"/>
      <c r="E34" s="267"/>
      <c r="F34" s="267"/>
      <c r="G34" s="267">
        <f>'[1]Tahun 2'!F36</f>
        <v>30.2</v>
      </c>
      <c r="H34" s="267"/>
      <c r="I34" s="267">
        <f>'[1]Tahun 2'!H36</f>
        <v>14.3</v>
      </c>
      <c r="J34" s="267">
        <f>'[1]Tahun 2'!I36</f>
        <v>2.2999999999999998</v>
      </c>
      <c r="K34" s="267"/>
      <c r="L34" s="267"/>
      <c r="M34" s="267">
        <f>'[1]Tahun 2'!L36</f>
        <v>4.8</v>
      </c>
      <c r="N34" s="267"/>
    </row>
    <row r="35" spans="2:15" ht="15.5">
      <c r="B35" s="269">
        <v>29</v>
      </c>
      <c r="C35" s="267">
        <f>'[1]Tahun 2'!B37</f>
        <v>16.3</v>
      </c>
      <c r="D35" s="267"/>
      <c r="E35" s="267">
        <f>'[1]Tahun 2'!D37</f>
        <v>4.8</v>
      </c>
      <c r="F35" s="267"/>
      <c r="G35" s="267"/>
      <c r="H35" s="267"/>
      <c r="I35" s="267">
        <f>'[1]Tahun 2'!H37</f>
        <v>8.6999999999999993</v>
      </c>
      <c r="J35" s="267"/>
      <c r="K35" s="267">
        <f>'[1]Tahun 2'!J37</f>
        <v>60.8</v>
      </c>
      <c r="L35" s="267">
        <f>'[1]Tahun 2'!K37</f>
        <v>4.5999999999999996</v>
      </c>
      <c r="M35" s="267">
        <f>'[1]Tahun 2'!L37</f>
        <v>35.799999999999997</v>
      </c>
      <c r="N35" s="267">
        <f>'[1]Tahun 2'!M37</f>
        <v>8.6</v>
      </c>
    </row>
    <row r="36" spans="2:15" ht="15.5">
      <c r="B36" s="269">
        <v>30</v>
      </c>
      <c r="C36" s="267">
        <f>'[1]Tahun 2'!B38</f>
        <v>10.5</v>
      </c>
      <c r="D36" s="267"/>
      <c r="E36" s="267"/>
      <c r="F36" s="267"/>
      <c r="G36" s="267"/>
      <c r="H36" s="267">
        <f>'[1]Tahun 2'!G38</f>
        <v>8.4</v>
      </c>
      <c r="I36" s="267"/>
      <c r="J36" s="267"/>
      <c r="K36" s="267">
        <f>'[1]Tahun 2'!J38</f>
        <v>20.6</v>
      </c>
      <c r="L36" s="267">
        <f>'[1]Tahun 2'!K38</f>
        <v>20.7</v>
      </c>
      <c r="M36" s="267"/>
      <c r="N36" s="267">
        <f>'[1]Tahun 2'!M38</f>
        <v>4</v>
      </c>
    </row>
    <row r="37" spans="2:15" ht="15.5">
      <c r="B37" s="269">
        <v>31</v>
      </c>
      <c r="C37" s="267"/>
      <c r="D37" s="267"/>
      <c r="E37" s="267"/>
      <c r="F37" s="267"/>
      <c r="G37" s="267"/>
      <c r="H37" s="267"/>
      <c r="I37" s="267"/>
      <c r="J37" s="267"/>
      <c r="K37" s="267"/>
      <c r="L37" s="267">
        <f>'[1]Tahun 2'!K39</f>
        <v>60.4</v>
      </c>
      <c r="M37" s="267"/>
      <c r="N37" s="267"/>
    </row>
    <row r="38" spans="2:15" ht="15.5">
      <c r="B38" s="270" t="s">
        <v>13</v>
      </c>
      <c r="C38" s="268">
        <f>SUM(C7:C37)</f>
        <v>343.2</v>
      </c>
      <c r="D38" s="268">
        <f t="shared" ref="D38:N38" si="0">SUM(D7:D37)</f>
        <v>350.9</v>
      </c>
      <c r="E38" s="268">
        <f t="shared" si="0"/>
        <v>348.49999999999994</v>
      </c>
      <c r="F38" s="268">
        <f t="shared" si="0"/>
        <v>257.60000000000002</v>
      </c>
      <c r="G38" s="268">
        <f t="shared" si="0"/>
        <v>231.49999999999997</v>
      </c>
      <c r="H38" s="268">
        <f t="shared" si="0"/>
        <v>208.60000000000002</v>
      </c>
      <c r="I38" s="268">
        <f t="shared" si="0"/>
        <v>436.1</v>
      </c>
      <c r="J38" s="268">
        <f t="shared" si="0"/>
        <v>269.20000000000005</v>
      </c>
      <c r="K38" s="268">
        <f t="shared" si="0"/>
        <v>433.1</v>
      </c>
      <c r="L38" s="268">
        <f t="shared" si="0"/>
        <v>408.90000000000003</v>
      </c>
      <c r="M38" s="268">
        <f t="shared" si="0"/>
        <v>220.5</v>
      </c>
      <c r="N38" s="268">
        <f t="shared" si="0"/>
        <v>330.2</v>
      </c>
    </row>
    <row r="39" spans="2:15" ht="15.5">
      <c r="B39" s="270" t="s">
        <v>16</v>
      </c>
      <c r="C39" s="271">
        <f>AVERAGE(C7:C37)</f>
        <v>16.342857142857142</v>
      </c>
      <c r="D39" s="271">
        <f t="shared" ref="D39:N39" si="1">AVERAGE(D7:D37)</f>
        <v>17.544999999999998</v>
      </c>
      <c r="E39" s="271">
        <f>AVERAGE(E7:E37)</f>
        <v>24.892857142857139</v>
      </c>
      <c r="F39" s="271">
        <f t="shared" si="1"/>
        <v>23.418181818181822</v>
      </c>
      <c r="G39" s="271">
        <f t="shared" si="1"/>
        <v>19.291666666666664</v>
      </c>
      <c r="H39" s="271">
        <f t="shared" si="1"/>
        <v>13.037500000000001</v>
      </c>
      <c r="I39" s="271">
        <f t="shared" si="1"/>
        <v>22.952631578947368</v>
      </c>
      <c r="J39" s="271">
        <f t="shared" si="1"/>
        <v>15.835294117647061</v>
      </c>
      <c r="K39" s="271">
        <f t="shared" si="1"/>
        <v>24.061111111111114</v>
      </c>
      <c r="L39" s="271">
        <f t="shared" si="1"/>
        <v>17.778260869565219</v>
      </c>
      <c r="M39" s="271">
        <f t="shared" si="1"/>
        <v>11.025</v>
      </c>
      <c r="N39" s="271">
        <f t="shared" si="1"/>
        <v>18.344444444444445</v>
      </c>
    </row>
    <row r="40" spans="2:15" ht="15.5">
      <c r="B40" s="270" t="s">
        <v>14</v>
      </c>
      <c r="C40" s="268">
        <f>MAX(C7:C37)</f>
        <v>43.8</v>
      </c>
      <c r="D40" s="268">
        <f t="shared" ref="D40:N40" si="2">MAX(D7:D37)</f>
        <v>63.4</v>
      </c>
      <c r="E40" s="268">
        <f t="shared" si="2"/>
        <v>95.7</v>
      </c>
      <c r="F40" s="268">
        <f t="shared" si="2"/>
        <v>90.6</v>
      </c>
      <c r="G40" s="268">
        <f t="shared" si="2"/>
        <v>32.1</v>
      </c>
      <c r="H40" s="268">
        <f t="shared" si="2"/>
        <v>27.4</v>
      </c>
      <c r="I40" s="268">
        <f t="shared" si="2"/>
        <v>62.6</v>
      </c>
      <c r="J40" s="268">
        <f t="shared" si="2"/>
        <v>87.6</v>
      </c>
      <c r="K40" s="268">
        <f t="shared" si="2"/>
        <v>84.8</v>
      </c>
      <c r="L40" s="268">
        <f t="shared" si="2"/>
        <v>75.8</v>
      </c>
      <c r="M40" s="268">
        <f t="shared" si="2"/>
        <v>48.6</v>
      </c>
      <c r="N40" s="268">
        <f t="shared" si="2"/>
        <v>77.3</v>
      </c>
      <c r="O40" s="262">
        <f>MAX(C40:N40)</f>
        <v>95.7</v>
      </c>
    </row>
    <row r="41" spans="2:15" ht="15.5">
      <c r="B41" s="270" t="s">
        <v>15</v>
      </c>
      <c r="C41" s="268">
        <f>MIN(C7:C37)</f>
        <v>2.7</v>
      </c>
      <c r="D41" s="268">
        <f t="shared" ref="D41:N41" si="3">MIN(D7:D37)</f>
        <v>2.7</v>
      </c>
      <c r="E41" s="268">
        <f t="shared" si="3"/>
        <v>4.5</v>
      </c>
      <c r="F41" s="268">
        <f t="shared" si="3"/>
        <v>4.8</v>
      </c>
      <c r="G41" s="268">
        <f t="shared" si="3"/>
        <v>8.6</v>
      </c>
      <c r="H41" s="268">
        <f t="shared" si="3"/>
        <v>2.7</v>
      </c>
      <c r="I41" s="268">
        <f t="shared" si="3"/>
        <v>2.4</v>
      </c>
      <c r="J41" s="268">
        <f t="shared" si="3"/>
        <v>2.2999999999999998</v>
      </c>
      <c r="K41" s="268">
        <f t="shared" si="3"/>
        <v>2.6</v>
      </c>
      <c r="L41" s="268">
        <f t="shared" si="3"/>
        <v>2.8</v>
      </c>
      <c r="M41" s="268">
        <f t="shared" si="3"/>
        <v>2.4</v>
      </c>
      <c r="N41" s="268">
        <f t="shared" si="3"/>
        <v>1.6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O40"/>
  <sheetViews>
    <sheetView topLeftCell="A2" zoomScale="55" zoomScaleNormal="55" zoomScalePageLayoutView="60" workbookViewId="0">
      <selection activeCell="H25" sqref="H25"/>
    </sheetView>
  </sheetViews>
  <sheetFormatPr defaultColWidth="8.81640625" defaultRowHeight="14.5"/>
  <cols>
    <col min="2" max="2" width="10.26953125" customWidth="1"/>
  </cols>
  <sheetData>
    <row r="5" spans="2:14" ht="15.5">
      <c r="B5" s="272" t="s">
        <v>0</v>
      </c>
      <c r="C5" s="272" t="s">
        <v>1</v>
      </c>
      <c r="D5" s="272" t="s">
        <v>2</v>
      </c>
      <c r="E5" s="272" t="s">
        <v>3</v>
      </c>
      <c r="F5" s="272" t="s">
        <v>4</v>
      </c>
      <c r="G5" s="272" t="s">
        <v>5</v>
      </c>
      <c r="H5" s="272" t="s">
        <v>6</v>
      </c>
      <c r="I5" s="272" t="s">
        <v>7</v>
      </c>
      <c r="J5" s="272" t="s">
        <v>8</v>
      </c>
      <c r="K5" s="272" t="s">
        <v>9</v>
      </c>
      <c r="L5" s="272" t="s">
        <v>10</v>
      </c>
      <c r="M5" s="272" t="s">
        <v>11</v>
      </c>
      <c r="N5" s="272" t="s">
        <v>12</v>
      </c>
    </row>
    <row r="6" spans="2:14" ht="15.5">
      <c r="B6" s="272">
        <v>1</v>
      </c>
      <c r="C6" s="4">
        <f>'[1]Tahun 3'!B9</f>
        <v>4.5999999999999996</v>
      </c>
      <c r="D6" s="4">
        <f>'[1]Tahun 3'!C9</f>
        <v>4.5</v>
      </c>
      <c r="E6" s="4">
        <f>'[1]Tahun 3'!D9</f>
        <v>10.4</v>
      </c>
      <c r="F6" s="4"/>
      <c r="G6" s="4"/>
      <c r="H6" s="4"/>
      <c r="I6" s="4"/>
      <c r="J6" s="4"/>
      <c r="K6" s="4">
        <f>'[1]Tahun 3'!J9</f>
        <v>2.8</v>
      </c>
      <c r="L6" s="4">
        <f>'[1]Tahun 3'!K9</f>
        <v>4.5999999999999996</v>
      </c>
      <c r="M6" s="4">
        <f>'[1]Tahun 3'!L9</f>
        <v>2.7</v>
      </c>
      <c r="N6" s="4">
        <f>'[1]Tahun 3'!M9</f>
        <v>4.5</v>
      </c>
    </row>
    <row r="7" spans="2:14" ht="15.5">
      <c r="B7" s="272">
        <v>2</v>
      </c>
      <c r="C7" s="4">
        <f>'[1]Tahun 3'!B10</f>
        <v>2.8</v>
      </c>
      <c r="D7" s="4">
        <f>'[1]Tahun 3'!C10</f>
        <v>6.7</v>
      </c>
      <c r="E7" s="4">
        <f>'[1]Tahun 3'!D10</f>
        <v>14.7</v>
      </c>
      <c r="F7" s="4">
        <f>'[1]Tahun 3'!E10</f>
        <v>6.7</v>
      </c>
      <c r="G7" s="4"/>
      <c r="H7" s="4">
        <f>'[1]Tahun 3'!G10</f>
        <v>2.7</v>
      </c>
      <c r="I7" s="4"/>
      <c r="J7" s="4">
        <f>'[1]Tahun 3'!I10</f>
        <v>1.4</v>
      </c>
      <c r="K7" s="4">
        <f>'[1]Tahun 3'!J10</f>
        <v>22.6</v>
      </c>
      <c r="L7" s="4">
        <f>'[1]Tahun 3'!K10</f>
        <v>2.4</v>
      </c>
      <c r="M7" s="4">
        <f>'[1]Tahun 3'!L10</f>
        <v>42.8</v>
      </c>
      <c r="N7" s="4">
        <f>'[1]Tahun 3'!M10</f>
        <v>2.6</v>
      </c>
    </row>
    <row r="8" spans="2:14" ht="15.5">
      <c r="B8" s="272">
        <v>3</v>
      </c>
      <c r="C8" s="4"/>
      <c r="D8" s="4"/>
      <c r="E8" s="4"/>
      <c r="F8" s="4">
        <f>'[1]Tahun 3'!E11</f>
        <v>2.2999999999999998</v>
      </c>
      <c r="G8" s="4">
        <f>'[1]Tahun 3'!F11</f>
        <v>12.6</v>
      </c>
      <c r="H8" s="4"/>
      <c r="I8" s="4">
        <f>'[1]Tahun 3'!H11</f>
        <v>2.2999999999999998</v>
      </c>
      <c r="J8" s="4"/>
      <c r="K8" s="4"/>
      <c r="L8" s="4"/>
      <c r="M8" s="4"/>
      <c r="N8" s="4"/>
    </row>
    <row r="9" spans="2:14" ht="15.5">
      <c r="B9" s="272">
        <v>4</v>
      </c>
      <c r="C9" s="4"/>
      <c r="D9" s="4"/>
      <c r="E9" s="4"/>
      <c r="F9" s="4">
        <f>'[1]Tahun 3'!E12</f>
        <v>4.8</v>
      </c>
      <c r="G9" s="4">
        <f>'[1]Tahun 3'!F12</f>
        <v>12.5</v>
      </c>
      <c r="H9" s="4">
        <f>'[1]Tahun 3'!G12</f>
        <v>4.7</v>
      </c>
      <c r="I9" s="4">
        <f>'[1]Tahun 3'!H12</f>
        <v>4.8</v>
      </c>
      <c r="J9" s="4"/>
      <c r="K9" s="4">
        <f>'[1]Tahun 3'!J12</f>
        <v>4.8</v>
      </c>
      <c r="L9" s="4">
        <f>'[1]Tahun 3'!K12</f>
        <v>128.4</v>
      </c>
      <c r="M9" s="4">
        <f>'[1]Tahun 3'!L12</f>
        <v>33.4</v>
      </c>
      <c r="N9" s="4">
        <f>'[1]Tahun 3'!M12</f>
        <v>25.8</v>
      </c>
    </row>
    <row r="10" spans="2:14" ht="15.5">
      <c r="B10" s="272">
        <v>5</v>
      </c>
      <c r="C10" s="4"/>
      <c r="D10" s="4">
        <f>'[1]Tahun 3'!C13</f>
        <v>12.8</v>
      </c>
      <c r="E10" s="4"/>
      <c r="F10" s="4"/>
      <c r="G10" s="4">
        <f>'[1]Tahun 3'!F13</f>
        <v>4.8</v>
      </c>
      <c r="H10" s="4">
        <f>'[1]Tahun 3'!G13</f>
        <v>2.5</v>
      </c>
      <c r="I10" s="4">
        <f>'[1]Tahun 3'!H13</f>
        <v>1.5</v>
      </c>
      <c r="J10" s="4"/>
      <c r="K10" s="4"/>
      <c r="L10" s="4">
        <f>'[1]Tahun 3'!K13</f>
        <v>127</v>
      </c>
      <c r="M10" s="4"/>
      <c r="N10" s="4">
        <f>'[1]Tahun 3'!M13</f>
        <v>53.4</v>
      </c>
    </row>
    <row r="11" spans="2:14" ht="15.5">
      <c r="B11" s="272">
        <v>6</v>
      </c>
      <c r="C11" s="4"/>
      <c r="D11" s="4"/>
      <c r="E11" s="4">
        <f>'[1]Tahun 3'!D14</f>
        <v>5.8</v>
      </c>
      <c r="F11" s="4"/>
      <c r="G11" s="4"/>
      <c r="H11" s="4"/>
      <c r="I11" s="4"/>
      <c r="J11" s="4">
        <f>'[1]Tahun 3'!I14</f>
        <v>2.6</v>
      </c>
      <c r="K11" s="4">
        <f>'[1]Tahun 3'!J14</f>
        <v>68.599999999999994</v>
      </c>
      <c r="L11" s="4">
        <f>'[1]Tahun 3'!K14</f>
        <v>10.7</v>
      </c>
      <c r="M11" s="4">
        <f>'[1]Tahun 3'!L14</f>
        <v>1.8</v>
      </c>
      <c r="N11" s="4">
        <f>'[1]Tahun 3'!M14</f>
        <v>36.700000000000003</v>
      </c>
    </row>
    <row r="12" spans="2:14" ht="15.5">
      <c r="B12" s="272">
        <v>7</v>
      </c>
      <c r="C12" s="4"/>
      <c r="D12" s="4">
        <f>'[1]Tahun 3'!C15</f>
        <v>4.8</v>
      </c>
      <c r="E12" s="4"/>
      <c r="F12" s="4">
        <f>'[1]Tahun 3'!E15</f>
        <v>12.6</v>
      </c>
      <c r="G12" s="4"/>
      <c r="H12" s="4"/>
      <c r="I12" s="4">
        <f>'[1]Tahun 3'!H15</f>
        <v>2.4</v>
      </c>
      <c r="J12" s="4"/>
      <c r="K12" s="4"/>
      <c r="L12" s="4"/>
      <c r="M12" s="4">
        <f>'[1]Tahun 3'!L15</f>
        <v>16.399999999999999</v>
      </c>
      <c r="N12" s="4">
        <f>'[1]Tahun 3'!M15</f>
        <v>42.6</v>
      </c>
    </row>
    <row r="13" spans="2:14" ht="15.5">
      <c r="B13" s="272">
        <v>8</v>
      </c>
      <c r="C13" s="4"/>
      <c r="D13" s="4">
        <f>'[1]Tahun 3'!C16</f>
        <v>6.4</v>
      </c>
      <c r="E13" s="4"/>
      <c r="F13" s="4"/>
      <c r="G13" s="4">
        <f>'[1]Tahun 3'!F16</f>
        <v>6.7</v>
      </c>
      <c r="H13" s="4"/>
      <c r="I13" s="4"/>
      <c r="J13" s="4"/>
      <c r="K13" s="4"/>
      <c r="L13" s="4">
        <f>'[1]Tahun 3'!K16</f>
        <v>2.6</v>
      </c>
      <c r="M13" s="4">
        <f>'[1]Tahun 3'!L16</f>
        <v>4.3</v>
      </c>
      <c r="N13" s="4">
        <f>'[1]Tahun 3'!M16</f>
        <v>3.4</v>
      </c>
    </row>
    <row r="14" spans="2:14" ht="15.5">
      <c r="B14" s="272">
        <v>9</v>
      </c>
      <c r="C14" s="4">
        <f>'[1]Tahun 3'!B17</f>
        <v>2.4</v>
      </c>
      <c r="D14" s="4"/>
      <c r="E14" s="4"/>
      <c r="F14" s="4">
        <f>'[1]Tahun 3'!E17</f>
        <v>2.8</v>
      </c>
      <c r="G14" s="4">
        <f>'[1]Tahun 3'!F17</f>
        <v>11.4</v>
      </c>
      <c r="H14" s="4"/>
      <c r="I14" s="4">
        <f>'[1]Tahun 3'!H17</f>
        <v>2.6</v>
      </c>
      <c r="J14" s="4">
        <f>'[1]Tahun 3'!I17</f>
        <v>1.8</v>
      </c>
      <c r="K14" s="4"/>
      <c r="L14" s="4"/>
      <c r="M14" s="4">
        <f>'[1]Tahun 3'!L17</f>
        <v>6.8</v>
      </c>
      <c r="N14" s="4">
        <f>'[1]Tahun 3'!M17</f>
        <v>42.8</v>
      </c>
    </row>
    <row r="15" spans="2:14" ht="15.5">
      <c r="B15" s="272">
        <v>10</v>
      </c>
      <c r="C15" s="4"/>
      <c r="D15" s="4"/>
      <c r="E15" s="4">
        <f>'[1]Tahun 3'!D18</f>
        <v>12.7</v>
      </c>
      <c r="F15" s="4">
        <f>'[1]Tahun 3'!E18</f>
        <v>10.7</v>
      </c>
      <c r="G15" s="4"/>
      <c r="H15" s="4">
        <f>'[1]Tahun 3'!G18</f>
        <v>10.8</v>
      </c>
      <c r="I15" s="4"/>
      <c r="J15" s="4"/>
      <c r="K15" s="4"/>
      <c r="L15" s="4">
        <f>'[1]Tahun 3'!K18</f>
        <v>14.8</v>
      </c>
      <c r="M15" s="4">
        <f>'[1]Tahun 3'!L18</f>
        <v>3.6</v>
      </c>
      <c r="N15" s="4"/>
    </row>
    <row r="16" spans="2:14" ht="15.5">
      <c r="B16" s="272">
        <v>11</v>
      </c>
      <c r="C16" s="4"/>
      <c r="D16" s="4"/>
      <c r="E16" s="4"/>
      <c r="F16" s="4">
        <f>'[1]Tahun 3'!E19</f>
        <v>14.5</v>
      </c>
      <c r="G16" s="4"/>
      <c r="H16" s="4">
        <f>'[1]Tahun 3'!G19</f>
        <v>2.6</v>
      </c>
      <c r="I16" s="4"/>
      <c r="J16" s="4">
        <f>'[1]Tahun 3'!I19</f>
        <v>2</v>
      </c>
      <c r="K16" s="4">
        <f>'[1]Tahun 3'!J19</f>
        <v>15.8</v>
      </c>
      <c r="L16" s="4">
        <f>'[1]Tahun 3'!K19</f>
        <v>6.5</v>
      </c>
      <c r="M16" s="4">
        <f>'[1]Tahun 3'!L19</f>
        <v>8.4</v>
      </c>
      <c r="N16" s="4"/>
    </row>
    <row r="17" spans="2:14" ht="15.5">
      <c r="B17" s="272">
        <v>12</v>
      </c>
      <c r="C17" s="4">
        <f>'[1]Tahun 3'!B20</f>
        <v>4.7</v>
      </c>
      <c r="D17" s="4"/>
      <c r="E17" s="4">
        <f>'[1]Tahun 3'!D20</f>
        <v>2.7</v>
      </c>
      <c r="F17" s="4"/>
      <c r="G17" s="4">
        <f>'[1]Tahun 3'!F20</f>
        <v>8.5</v>
      </c>
      <c r="H17" s="4"/>
      <c r="I17" s="4"/>
      <c r="J17" s="4"/>
      <c r="K17" s="4"/>
      <c r="L17" s="4">
        <f>'[1]Tahun 3'!K20</f>
        <v>12.4</v>
      </c>
      <c r="M17" s="4">
        <f>'[1]Tahun 3'!L20</f>
        <v>4.2</v>
      </c>
      <c r="N17" s="4">
        <f>'[1]Tahun 3'!M20</f>
        <v>2.4</v>
      </c>
    </row>
    <row r="18" spans="2:14" ht="15.5">
      <c r="B18" s="272">
        <v>13</v>
      </c>
      <c r="C18" s="4"/>
      <c r="D18" s="4">
        <f>'[1]Tahun 3'!C21</f>
        <v>11.6</v>
      </c>
      <c r="E18" s="4">
        <f>'[1]Tahun 3'!D21</f>
        <v>6.8</v>
      </c>
      <c r="F18" s="4">
        <f>'[1]Tahun 3'!E21</f>
        <v>11.6</v>
      </c>
      <c r="G18" s="4">
        <f>'[1]Tahun 3'!F21</f>
        <v>4.4000000000000004</v>
      </c>
      <c r="H18" s="4"/>
      <c r="I18" s="4">
        <f>'[1]Tahun 3'!H21</f>
        <v>40.6</v>
      </c>
      <c r="J18" s="4"/>
      <c r="K18" s="4"/>
      <c r="L18" s="4"/>
      <c r="M18" s="4"/>
      <c r="N18" s="4">
        <f>'[1]Tahun 3'!M21</f>
        <v>10.6</v>
      </c>
    </row>
    <row r="19" spans="2:14" ht="15.5">
      <c r="B19" s="272">
        <v>14</v>
      </c>
      <c r="C19" s="4">
        <f>'[1]Tahun 3'!B22</f>
        <v>5.8</v>
      </c>
      <c r="D19" s="4">
        <f>'[1]Tahun 3'!C22</f>
        <v>6.8</v>
      </c>
      <c r="E19" s="4">
        <f>'[1]Tahun 3'!D22</f>
        <v>4.3</v>
      </c>
      <c r="F19" s="4"/>
      <c r="G19" s="4"/>
      <c r="H19" s="4"/>
      <c r="I19" s="4">
        <f>'[1]Tahun 3'!H22</f>
        <v>20.8</v>
      </c>
      <c r="J19" s="4"/>
      <c r="K19" s="4">
        <f>'[1]Tahun 3'!J22</f>
        <v>2.4</v>
      </c>
      <c r="L19" s="4">
        <f>'[1]Tahun 3'!K22</f>
        <v>2.6</v>
      </c>
      <c r="M19" s="4">
        <f>'[1]Tahun 3'!L22</f>
        <v>2.1</v>
      </c>
      <c r="N19" s="4"/>
    </row>
    <row r="20" spans="2:14" ht="15.5">
      <c r="B20" s="272">
        <v>15</v>
      </c>
      <c r="C20" s="4"/>
      <c r="D20" s="4"/>
      <c r="E20" s="4">
        <f>'[1]Tahun 3'!D23</f>
        <v>2.4</v>
      </c>
      <c r="F20" s="4">
        <f>'[1]Tahun 3'!E23</f>
        <v>12.4</v>
      </c>
      <c r="G20" s="4"/>
      <c r="H20" s="4">
        <f>'[1]Tahun 3'!G23</f>
        <v>12.7</v>
      </c>
      <c r="I20" s="4"/>
      <c r="J20" s="4"/>
      <c r="K20" s="4"/>
      <c r="L20" s="4">
        <f>'[1]Tahun 3'!K23</f>
        <v>4.7</v>
      </c>
      <c r="M20" s="4">
        <f>'[1]Tahun 3'!L23</f>
        <v>1.6</v>
      </c>
      <c r="N20" s="4">
        <f>'[1]Tahun 3'!M23</f>
        <v>16.3</v>
      </c>
    </row>
    <row r="21" spans="2:14" ht="15.5">
      <c r="B21" s="272">
        <v>16</v>
      </c>
      <c r="C21" s="4">
        <f>'[1]Tahun 3'!B24</f>
        <v>2.6</v>
      </c>
      <c r="D21" s="4"/>
      <c r="E21" s="4"/>
      <c r="F21" s="4"/>
      <c r="G21" s="4"/>
      <c r="H21" s="4"/>
      <c r="I21" s="4"/>
      <c r="J21" s="4">
        <f>'[1]Tahun 3'!I24</f>
        <v>45.8</v>
      </c>
      <c r="K21" s="4"/>
      <c r="L21" s="4"/>
      <c r="M21" s="4">
        <f>'[1]Tahun 3'!L24</f>
        <v>2.4</v>
      </c>
      <c r="N21" s="4">
        <f>'[1]Tahun 3'!M24</f>
        <v>24.5</v>
      </c>
    </row>
    <row r="22" spans="2:14" ht="15.5">
      <c r="B22" s="272">
        <v>17</v>
      </c>
      <c r="C22" s="4">
        <f>'[1]Tahun 3'!B25</f>
        <v>4.5</v>
      </c>
      <c r="D22" s="4">
        <f>'[1]Tahun 3'!C25</f>
        <v>2.2999999999999998</v>
      </c>
      <c r="E22" s="4">
        <f>'[1]Tahun 3'!D25</f>
        <v>6.5</v>
      </c>
      <c r="F22" s="4"/>
      <c r="G22" s="4">
        <f>'[1]Tahun 3'!F25</f>
        <v>2.5</v>
      </c>
      <c r="H22" s="4"/>
      <c r="I22" s="4"/>
      <c r="J22" s="4"/>
      <c r="K22" s="4"/>
      <c r="L22" s="4">
        <f>'[1]Tahun 3'!K25</f>
        <v>40.700000000000003</v>
      </c>
      <c r="M22" s="4">
        <f>'[1]Tahun 3'!L25</f>
        <v>71.3</v>
      </c>
      <c r="N22" s="4">
        <f>'[1]Tahun 3'!M25</f>
        <v>48.3</v>
      </c>
    </row>
    <row r="23" spans="2:14" ht="15.5">
      <c r="B23" s="272">
        <v>18</v>
      </c>
      <c r="C23" s="4">
        <f>'[1]Tahun 3'!B26</f>
        <v>6.8</v>
      </c>
      <c r="D23" s="4">
        <f>'[1]Tahun 3'!C26</f>
        <v>4.5999999999999996</v>
      </c>
      <c r="E23" s="4"/>
      <c r="F23" s="4">
        <f>'[1]Tahun 3'!E26</f>
        <v>4.8</v>
      </c>
      <c r="G23" s="4"/>
      <c r="H23" s="4"/>
      <c r="I23" s="4">
        <f>'[1]Tahun 3'!H26</f>
        <v>21.8</v>
      </c>
      <c r="J23" s="4"/>
      <c r="K23" s="4"/>
      <c r="L23" s="4"/>
      <c r="M23" s="4">
        <f>'[1]Tahun 3'!L26</f>
        <v>4.8</v>
      </c>
      <c r="N23" s="4">
        <f>'[1]Tahun 3'!M26</f>
        <v>45.7</v>
      </c>
    </row>
    <row r="24" spans="2:14" ht="15.5">
      <c r="B24" s="272">
        <v>19</v>
      </c>
      <c r="C24" s="4"/>
      <c r="D24" s="4">
        <f>'[1]Tahun 3'!C27</f>
        <v>2.8</v>
      </c>
      <c r="E24" s="4"/>
      <c r="F24" s="4"/>
      <c r="G24" s="4"/>
      <c r="H24" s="4"/>
      <c r="I24" s="4"/>
      <c r="J24" s="4"/>
      <c r="K24" s="4">
        <f>'[1]Tahun 3'!J27</f>
        <v>5.7</v>
      </c>
      <c r="L24" s="4">
        <f>'[1]Tahun 3'!K27</f>
        <v>4.3</v>
      </c>
      <c r="M24" s="4">
        <f>'[1]Tahun 3'!L27</f>
        <v>8.3000000000000007</v>
      </c>
      <c r="N24" s="4">
        <f>'[1]Tahun 3'!M27</f>
        <v>61.4</v>
      </c>
    </row>
    <row r="25" spans="2:14" ht="15.5">
      <c r="B25" s="272">
        <v>20</v>
      </c>
      <c r="C25" s="4"/>
      <c r="D25" s="4"/>
      <c r="E25" s="4">
        <f>'[1]Tahun 3'!D28</f>
        <v>4.7</v>
      </c>
      <c r="F25" s="4">
        <f>'[1]Tahun 3'!E28</f>
        <v>4.5</v>
      </c>
      <c r="G25" s="4"/>
      <c r="H25" s="4">
        <f>'[1]Tahun 3'!G28</f>
        <v>3.6</v>
      </c>
      <c r="I25" s="4"/>
      <c r="J25" s="4"/>
      <c r="K25" s="4">
        <f>'[1]Tahun 3'!J28</f>
        <v>2.6</v>
      </c>
      <c r="L25" s="4"/>
      <c r="M25" s="4"/>
      <c r="N25" s="4">
        <f>'[1]Tahun 3'!M28</f>
        <v>85.6</v>
      </c>
    </row>
    <row r="26" spans="2:14" ht="15.5">
      <c r="B26" s="272">
        <v>21</v>
      </c>
      <c r="C26" s="4"/>
      <c r="D26" s="4"/>
      <c r="E26" s="4"/>
      <c r="F26" s="4"/>
      <c r="G26" s="4"/>
      <c r="H26" s="4">
        <f>'[1]Tahun 3'!G29</f>
        <v>1.4</v>
      </c>
      <c r="I26" s="4">
        <f>'[1]Tahun 3'!H29</f>
        <v>2.4</v>
      </c>
      <c r="J26" s="4"/>
      <c r="K26" s="4">
        <f>'[1]Tahun 3'!J29</f>
        <v>10.4</v>
      </c>
      <c r="L26" s="4"/>
      <c r="M26" s="4"/>
      <c r="N26" s="4">
        <f>'[1]Tahun 3'!M29</f>
        <v>12.2</v>
      </c>
    </row>
    <row r="27" spans="2:14" ht="15.5">
      <c r="B27" s="272">
        <v>22</v>
      </c>
      <c r="C27" s="4">
        <f>'[1]Tahun 3'!B30</f>
        <v>2.8</v>
      </c>
      <c r="D27" s="4">
        <f>'[1]Tahun 3'!C30</f>
        <v>4.5</v>
      </c>
      <c r="E27" s="4">
        <f>'[1]Tahun 3'!D30</f>
        <v>4.8</v>
      </c>
      <c r="F27" s="4"/>
      <c r="G27" s="4"/>
      <c r="H27" s="4"/>
      <c r="I27" s="4"/>
      <c r="J27" s="4"/>
      <c r="K27" s="4"/>
      <c r="L27" s="4"/>
      <c r="M27" s="4"/>
      <c r="N27" s="4"/>
    </row>
    <row r="28" spans="2:14" ht="15.5">
      <c r="B28" s="272">
        <v>23</v>
      </c>
      <c r="C28" s="4"/>
      <c r="D28" s="4"/>
      <c r="E28" s="4"/>
      <c r="F28" s="4"/>
      <c r="G28" s="4">
        <f>'[1]Tahun 3'!F31</f>
        <v>5.2</v>
      </c>
      <c r="H28" s="4">
        <f>'[1]Tahun 3'!G31</f>
        <v>4.3</v>
      </c>
      <c r="I28" s="4"/>
      <c r="J28" s="4">
        <f>'[1]Tahun 3'!I31</f>
        <v>40.6</v>
      </c>
      <c r="K28" s="4"/>
      <c r="L28" s="4"/>
      <c r="M28" s="4">
        <f>'[1]Tahun 3'!L31</f>
        <v>2.7</v>
      </c>
      <c r="N28" s="4">
        <f>'[1]Tahun 3'!M31</f>
        <v>4.8</v>
      </c>
    </row>
    <row r="29" spans="2:14" ht="15.5">
      <c r="B29" s="272">
        <v>24</v>
      </c>
      <c r="C29" s="4"/>
      <c r="D29" s="4">
        <f>'[1]Tahun 3'!C32</f>
        <v>2.8</v>
      </c>
      <c r="E29" s="4"/>
      <c r="F29" s="4">
        <f>'[1]Tahun 3'!E32</f>
        <v>12.7</v>
      </c>
      <c r="G29" s="4"/>
      <c r="H29" s="4"/>
      <c r="I29" s="4"/>
      <c r="J29" s="4"/>
      <c r="K29" s="4">
        <f>'[1]Tahun 3'!J32</f>
        <v>2.4</v>
      </c>
      <c r="L29" s="4"/>
      <c r="M29" s="4">
        <f>'[1]Tahun 3'!L32</f>
        <v>4.5999999999999996</v>
      </c>
      <c r="N29" s="4">
        <f>'[1]Tahun 3'!M32</f>
        <v>2.6</v>
      </c>
    </row>
    <row r="30" spans="2:14" ht="15.5">
      <c r="B30" s="272">
        <v>25</v>
      </c>
      <c r="C30" s="4"/>
      <c r="D30" s="4">
        <f>'[1]Tahun 3'!C33</f>
        <v>10.4</v>
      </c>
      <c r="E30" s="4"/>
      <c r="F30" s="4">
        <f>'[1]Tahun 3'!E33</f>
        <v>10.4</v>
      </c>
      <c r="G30" s="4">
        <f>'[1]Tahun 3'!F33</f>
        <v>6.8</v>
      </c>
      <c r="H30" s="4">
        <f>'[1]Tahun 3'!G33</f>
        <v>2.6</v>
      </c>
      <c r="I30" s="4">
        <f>'[1]Tahun 3'!H33</f>
        <v>4.4000000000000004</v>
      </c>
      <c r="J30" s="4"/>
      <c r="K30" s="4"/>
      <c r="L30" s="4">
        <f>'[1]Tahun 3'!K33</f>
        <v>5.8</v>
      </c>
      <c r="M30" s="4"/>
      <c r="N30" s="4"/>
    </row>
    <row r="31" spans="2:14" ht="15.5">
      <c r="B31" s="272">
        <v>26</v>
      </c>
      <c r="C31" s="4"/>
      <c r="D31" s="4"/>
      <c r="E31" s="4">
        <f>'[1]Tahun 3'!D34</f>
        <v>6.7</v>
      </c>
      <c r="F31" s="4">
        <f>'[1]Tahun 3'!E34</f>
        <v>2.2999999999999998</v>
      </c>
      <c r="G31" s="4"/>
      <c r="H31" s="4"/>
      <c r="I31" s="4"/>
      <c r="J31" s="4">
        <f>'[1]Tahun 3'!I34</f>
        <v>2.8</v>
      </c>
      <c r="K31" s="4">
        <f>'[1]Tahun 3'!J34</f>
        <v>4.7</v>
      </c>
      <c r="L31" s="4">
        <f>'[1]Tahun 3'!K34</f>
        <v>29.3</v>
      </c>
      <c r="M31" s="4"/>
      <c r="N31" s="4"/>
    </row>
    <row r="32" spans="2:14" ht="15.5">
      <c r="B32" s="272">
        <v>27</v>
      </c>
      <c r="C32" s="4">
        <f>'[1]Tahun 3'!B35</f>
        <v>4.3</v>
      </c>
      <c r="D32" s="4"/>
      <c r="E32" s="4">
        <f>'[1]Tahun 3'!D35</f>
        <v>4.5999999999999996</v>
      </c>
      <c r="F32" s="4"/>
      <c r="G32" s="4">
        <f>'[1]Tahun 3'!F35</f>
        <v>7.5</v>
      </c>
      <c r="H32" s="4"/>
      <c r="I32" s="4"/>
      <c r="J32" s="4"/>
      <c r="K32" s="4"/>
      <c r="L32" s="4"/>
      <c r="M32" s="4">
        <f>'[1]Tahun 3'!L35</f>
        <v>4.5999999999999996</v>
      </c>
      <c r="N32" s="4"/>
    </row>
    <row r="33" spans="2:15" ht="15.5">
      <c r="B33" s="272">
        <v>28</v>
      </c>
      <c r="C33" s="4">
        <f>'[1]Tahun 3'!B36</f>
        <v>8.6</v>
      </c>
      <c r="D33" s="4">
        <f>'[1]Tahun 3'!C36</f>
        <v>4.8</v>
      </c>
      <c r="E33" s="4"/>
      <c r="F33" s="4">
        <f>'[1]Tahun 3'!E36</f>
        <v>8.4</v>
      </c>
      <c r="G33" s="4">
        <f>'[1]Tahun 3'!F36</f>
        <v>2.6</v>
      </c>
      <c r="H33" s="4">
        <f>'[1]Tahun 3'!G36</f>
        <v>4.5</v>
      </c>
      <c r="I33" s="4"/>
      <c r="J33" s="4"/>
      <c r="K33" s="4">
        <f>'[1]Tahun 3'!J36</f>
        <v>55.4</v>
      </c>
      <c r="L33" s="4">
        <f>'[1]Tahun 3'!K36</f>
        <v>2.8</v>
      </c>
      <c r="M33" s="4">
        <f>'[1]Tahun 3'!L36</f>
        <v>2.2999999999999998</v>
      </c>
      <c r="N33" s="4">
        <f>'[1]Tahun 3'!M36</f>
        <v>12.7</v>
      </c>
    </row>
    <row r="34" spans="2:15" ht="15.5">
      <c r="B34" s="272">
        <v>29</v>
      </c>
      <c r="C34" s="4">
        <f>'[1]Tahun 3'!B37</f>
        <v>2.8</v>
      </c>
      <c r="D34" s="4"/>
      <c r="E34" s="4"/>
      <c r="F34" s="4"/>
      <c r="G34" s="4"/>
      <c r="H34" s="4"/>
      <c r="I34" s="4"/>
      <c r="J34" s="4">
        <f>'[1]Tahun 3'!I37</f>
        <v>9.8000000000000007</v>
      </c>
      <c r="K34" s="4"/>
      <c r="L34" s="4">
        <f>'[1]Tahun 3'!K37</f>
        <v>6.3</v>
      </c>
      <c r="M34" s="4"/>
      <c r="N34" s="4"/>
    </row>
    <row r="35" spans="2:15" ht="15.5">
      <c r="B35" s="272">
        <v>30</v>
      </c>
      <c r="C35" s="4"/>
      <c r="D35" s="4"/>
      <c r="E35" s="4"/>
      <c r="F35" s="4"/>
      <c r="G35" s="4"/>
      <c r="H35" s="4"/>
      <c r="I35" s="4"/>
      <c r="J35" s="4"/>
      <c r="K35" s="4">
        <f>'[1]Tahun 3'!J38</f>
        <v>21</v>
      </c>
      <c r="L35" s="4"/>
      <c r="M35" s="4"/>
      <c r="N35" s="4">
        <f>'[1]Tahun 3'!M38</f>
        <v>2.4</v>
      </c>
    </row>
    <row r="36" spans="2:15" ht="15.5">
      <c r="B36" s="272">
        <v>31</v>
      </c>
      <c r="C36" s="4"/>
      <c r="D36" s="4"/>
      <c r="E36" s="4">
        <f>'[1]Tahun 3'!D39</f>
        <v>2.7</v>
      </c>
      <c r="F36" s="4"/>
      <c r="G36" s="4"/>
      <c r="H36" s="4"/>
      <c r="I36" s="4"/>
      <c r="J36" s="4"/>
      <c r="K36" s="4"/>
      <c r="L36" s="4"/>
      <c r="M36" s="4"/>
      <c r="N36" s="4">
        <f>'[1]Tahun 3'!M39</f>
        <v>6.8</v>
      </c>
    </row>
    <row r="37" spans="2:15" ht="15.5">
      <c r="B37" s="274" t="s">
        <v>13</v>
      </c>
      <c r="C37" s="275">
        <f>SUM(C6:C36)</f>
        <v>52.699999999999996</v>
      </c>
      <c r="D37" s="275">
        <f t="shared" ref="D37:N37" si="0">SUM(D6:D36)</f>
        <v>85.8</v>
      </c>
      <c r="E37" s="275">
        <f t="shared" si="0"/>
        <v>89.8</v>
      </c>
      <c r="F37" s="275">
        <f t="shared" si="0"/>
        <v>121.50000000000001</v>
      </c>
      <c r="G37" s="275">
        <f t="shared" si="0"/>
        <v>85.499999999999986</v>
      </c>
      <c r="H37" s="275">
        <f t="shared" si="0"/>
        <v>52.4</v>
      </c>
      <c r="I37" s="275">
        <f t="shared" si="0"/>
        <v>103.60000000000001</v>
      </c>
      <c r="J37" s="275">
        <f t="shared" si="0"/>
        <v>106.79999999999998</v>
      </c>
      <c r="K37" s="275">
        <f t="shared" si="0"/>
        <v>219.2</v>
      </c>
      <c r="L37" s="275">
        <f t="shared" si="0"/>
        <v>405.90000000000003</v>
      </c>
      <c r="M37" s="275">
        <f t="shared" si="0"/>
        <v>229.10000000000002</v>
      </c>
      <c r="N37" s="275">
        <f t="shared" si="0"/>
        <v>548.1</v>
      </c>
    </row>
    <row r="38" spans="2:15" ht="15.5">
      <c r="B38" s="274" t="s">
        <v>16</v>
      </c>
      <c r="C38" s="276">
        <f>AVERAGE(C6:C36)</f>
        <v>4.3916666666666666</v>
      </c>
      <c r="D38" s="276">
        <f t="shared" ref="D38:N38" si="1">AVERAGE(D6:D36)</f>
        <v>6.1285714285714281</v>
      </c>
      <c r="E38" s="276">
        <f>AVERAGE(E6:E36)</f>
        <v>6.4142857142857137</v>
      </c>
      <c r="F38" s="276">
        <f t="shared" si="1"/>
        <v>8.1000000000000014</v>
      </c>
      <c r="G38" s="276">
        <f t="shared" si="1"/>
        <v>7.1249999999999991</v>
      </c>
      <c r="H38" s="276">
        <f t="shared" si="1"/>
        <v>4.7636363636363637</v>
      </c>
      <c r="I38" s="276">
        <f t="shared" si="1"/>
        <v>10.360000000000001</v>
      </c>
      <c r="J38" s="276">
        <f t="shared" si="1"/>
        <v>13.349999999999998</v>
      </c>
      <c r="K38" s="276">
        <f t="shared" si="1"/>
        <v>16.861538461538462</v>
      </c>
      <c r="L38" s="276">
        <f t="shared" si="1"/>
        <v>23.876470588235296</v>
      </c>
      <c r="M38" s="276">
        <f t="shared" si="1"/>
        <v>11.455000000000002</v>
      </c>
      <c r="N38" s="276">
        <f t="shared" si="1"/>
        <v>24.913636363636364</v>
      </c>
    </row>
    <row r="39" spans="2:15" ht="15.5">
      <c r="B39" s="274" t="s">
        <v>14</v>
      </c>
      <c r="C39" s="275">
        <f>MAX(C6:C36)</f>
        <v>8.6</v>
      </c>
      <c r="D39" s="275">
        <f t="shared" ref="D39:N39" si="2">MAX(D6:D36)</f>
        <v>12.8</v>
      </c>
      <c r="E39" s="275">
        <f t="shared" si="2"/>
        <v>14.7</v>
      </c>
      <c r="F39" s="275">
        <f t="shared" si="2"/>
        <v>14.5</v>
      </c>
      <c r="G39" s="275">
        <f t="shared" si="2"/>
        <v>12.6</v>
      </c>
      <c r="H39" s="275">
        <f t="shared" si="2"/>
        <v>12.7</v>
      </c>
      <c r="I39" s="275">
        <f t="shared" si="2"/>
        <v>40.6</v>
      </c>
      <c r="J39" s="275">
        <f t="shared" si="2"/>
        <v>45.8</v>
      </c>
      <c r="K39" s="275">
        <f t="shared" si="2"/>
        <v>68.599999999999994</v>
      </c>
      <c r="L39" s="275">
        <f t="shared" si="2"/>
        <v>128.4</v>
      </c>
      <c r="M39" s="275">
        <f t="shared" si="2"/>
        <v>71.3</v>
      </c>
      <c r="N39" s="275">
        <f t="shared" si="2"/>
        <v>85.6</v>
      </c>
      <c r="O39" s="262">
        <f>MAX(C39:N39)</f>
        <v>128.4</v>
      </c>
    </row>
    <row r="40" spans="2:15" ht="15.5">
      <c r="B40" s="274" t="s">
        <v>15</v>
      </c>
      <c r="C40" s="275">
        <f>MIN(C6:C36)</f>
        <v>2.4</v>
      </c>
      <c r="D40" s="275">
        <f t="shared" ref="D40:N40" si="3">MIN(D6:D36)</f>
        <v>2.2999999999999998</v>
      </c>
      <c r="E40" s="275">
        <f t="shared" si="3"/>
        <v>2.4</v>
      </c>
      <c r="F40" s="275">
        <f t="shared" si="3"/>
        <v>2.2999999999999998</v>
      </c>
      <c r="G40" s="275">
        <f t="shared" si="3"/>
        <v>2.5</v>
      </c>
      <c r="H40" s="275">
        <f t="shared" si="3"/>
        <v>1.4</v>
      </c>
      <c r="I40" s="275">
        <f t="shared" si="3"/>
        <v>1.5</v>
      </c>
      <c r="J40" s="275">
        <f t="shared" si="3"/>
        <v>1.4</v>
      </c>
      <c r="K40" s="275">
        <f t="shared" si="3"/>
        <v>2.4</v>
      </c>
      <c r="L40" s="275">
        <f t="shared" si="3"/>
        <v>2.4</v>
      </c>
      <c r="M40" s="275">
        <f t="shared" si="3"/>
        <v>1.6</v>
      </c>
      <c r="N40" s="275">
        <f t="shared" si="3"/>
        <v>2.4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O40"/>
  <sheetViews>
    <sheetView topLeftCell="A2" zoomScale="55" zoomScaleNormal="55" zoomScalePageLayoutView="68" workbookViewId="0">
      <selection activeCell="U10" sqref="U10"/>
    </sheetView>
  </sheetViews>
  <sheetFormatPr defaultColWidth="8.81640625" defaultRowHeight="14.5"/>
  <cols>
    <col min="2" max="2" width="12.26953125" customWidth="1"/>
  </cols>
  <sheetData>
    <row r="4" spans="2:14" ht="15" thickBot="1"/>
    <row r="5" spans="2:14" ht="15.5">
      <c r="B5" s="277" t="s">
        <v>0</v>
      </c>
      <c r="C5" s="278" t="s">
        <v>1</v>
      </c>
      <c r="D5" s="278" t="s">
        <v>2</v>
      </c>
      <c r="E5" s="278" t="s">
        <v>3</v>
      </c>
      <c r="F5" s="278" t="s">
        <v>4</v>
      </c>
      <c r="G5" s="278" t="s">
        <v>5</v>
      </c>
      <c r="H5" s="278" t="s">
        <v>6</v>
      </c>
      <c r="I5" s="278" t="s">
        <v>7</v>
      </c>
      <c r="J5" s="278" t="s">
        <v>8</v>
      </c>
      <c r="K5" s="278" t="s">
        <v>9</v>
      </c>
      <c r="L5" s="278" t="s">
        <v>10</v>
      </c>
      <c r="M5" s="278" t="s">
        <v>11</v>
      </c>
      <c r="N5" s="279" t="s">
        <v>12</v>
      </c>
    </row>
    <row r="6" spans="2:14" ht="15.5">
      <c r="B6" s="280">
        <v>1</v>
      </c>
      <c r="C6" s="4">
        <f>'[1]Tahun 4'!B9</f>
        <v>2.6</v>
      </c>
      <c r="D6" s="4">
        <f>'[1]Tahun 4'!C9</f>
        <v>14.8</v>
      </c>
      <c r="E6" s="4"/>
      <c r="F6" s="4"/>
      <c r="G6" s="4">
        <f>'[1]Tahun 4'!F9</f>
        <v>24.8</v>
      </c>
      <c r="H6" s="4">
        <f>'[1]Tahun 4'!G9</f>
        <v>23.4</v>
      </c>
      <c r="I6" s="4"/>
      <c r="J6" s="4"/>
      <c r="K6" s="4"/>
      <c r="L6" s="4">
        <f>'[1]Tahun 4'!K9</f>
        <v>2.8</v>
      </c>
      <c r="M6" s="4">
        <f>'[1]Tahun 4'!L9</f>
        <v>14.8</v>
      </c>
      <c r="N6" s="4">
        <f>'[1]Tahun 4'!M9</f>
        <v>4.8</v>
      </c>
    </row>
    <row r="7" spans="2:14" ht="15.5">
      <c r="B7" s="280">
        <v>2</v>
      </c>
      <c r="C7" s="4"/>
      <c r="D7" s="4"/>
      <c r="E7" s="4">
        <f>'[1]Tahun 4'!D10</f>
        <v>4.8</v>
      </c>
      <c r="F7" s="4">
        <f>'[1]Tahun 4'!E10</f>
        <v>10.5</v>
      </c>
      <c r="G7" s="4">
        <f>'[1]Tahun 4'!F10</f>
        <v>45.5</v>
      </c>
      <c r="H7" s="4"/>
      <c r="I7" s="4">
        <f>'[1]Tahun 4'!H10</f>
        <v>13.4</v>
      </c>
      <c r="J7" s="4">
        <f>'[1]Tahun 4'!I10</f>
        <v>4.8</v>
      </c>
      <c r="K7" s="4">
        <f>'[1]Tahun 4'!J10</f>
        <v>4.8</v>
      </c>
      <c r="L7" s="4"/>
      <c r="M7" s="4">
        <f>'[1]Tahun 4'!L10</f>
        <v>43.8</v>
      </c>
      <c r="N7" s="4">
        <f>'[1]Tahun 4'!M10</f>
        <v>36.5</v>
      </c>
    </row>
    <row r="8" spans="2:14" ht="15.5">
      <c r="B8" s="280">
        <v>3</v>
      </c>
      <c r="C8" s="4">
        <f>'[1]Tahun 4'!B11</f>
        <v>3.4</v>
      </c>
      <c r="D8" s="4">
        <f>'[1]Tahun 4'!C11</f>
        <v>5.3</v>
      </c>
      <c r="E8" s="4">
        <f>'[1]Tahun 4'!D11</f>
        <v>2.2999999999999998</v>
      </c>
      <c r="F8" s="4">
        <f>'[1]Tahun 4'!E11</f>
        <v>44.2</v>
      </c>
      <c r="G8" s="4">
        <f>'[1]Tahun 4'!F11</f>
        <v>27.7</v>
      </c>
      <c r="H8" s="4"/>
      <c r="I8" s="4"/>
      <c r="J8" s="4">
        <f>'[1]Tahun 4'!I11</f>
        <v>2.5</v>
      </c>
      <c r="K8" s="4">
        <f>'[1]Tahun 4'!J11</f>
        <v>2.5</v>
      </c>
      <c r="L8" s="4">
        <f>'[1]Tahun 4'!K11</f>
        <v>52.3</v>
      </c>
      <c r="M8" s="4">
        <f>'[1]Tahun 4'!L11</f>
        <v>10.6</v>
      </c>
      <c r="N8" s="4">
        <f>'[1]Tahun 4'!M11</f>
        <v>11.3</v>
      </c>
    </row>
    <row r="9" spans="2:14" ht="15.5">
      <c r="B9" s="280">
        <v>4</v>
      </c>
      <c r="C9" s="4"/>
      <c r="D9" s="4">
        <f>'[1]Tahun 4'!C12</f>
        <v>10.6</v>
      </c>
      <c r="E9" s="4"/>
      <c r="F9" s="4"/>
      <c r="G9" s="4">
        <f>'[1]Tahun 4'!F12</f>
        <v>4.2</v>
      </c>
      <c r="H9" s="4"/>
      <c r="I9" s="4">
        <f>'[1]Tahun 4'!H12</f>
        <v>2.8</v>
      </c>
      <c r="J9" s="4">
        <f>'[1]Tahun 4'!I12</f>
        <v>3.4</v>
      </c>
      <c r="K9" s="4">
        <f>'[1]Tahun 4'!J12</f>
        <v>3.4</v>
      </c>
      <c r="L9" s="4"/>
      <c r="M9" s="4">
        <f>'[1]Tahun 4'!L12</f>
        <v>18.399999999999999</v>
      </c>
      <c r="N9" s="4">
        <f>'[1]Tahun 4'!M12</f>
        <v>25.7</v>
      </c>
    </row>
    <row r="10" spans="2:14" ht="15.5">
      <c r="B10" s="280">
        <v>5</v>
      </c>
      <c r="C10" s="4">
        <f>'[1]Tahun 4'!B13</f>
        <v>4.8</v>
      </c>
      <c r="D10" s="4">
        <f>'[1]Tahun 4'!C13</f>
        <v>4.7</v>
      </c>
      <c r="E10" s="4">
        <f>'[1]Tahun 4'!D13</f>
        <v>2.6</v>
      </c>
      <c r="F10" s="4">
        <f>'[1]Tahun 4'!E13</f>
        <v>27.1</v>
      </c>
      <c r="G10" s="4">
        <f>'[1]Tahun 4'!F13</f>
        <v>2.6</v>
      </c>
      <c r="H10" s="4">
        <f>'[1]Tahun 4'!G13</f>
        <v>4.8</v>
      </c>
      <c r="I10" s="4">
        <f>'[1]Tahun 4'!H13</f>
        <v>10.3</v>
      </c>
      <c r="J10" s="4"/>
      <c r="K10" s="4"/>
      <c r="L10" s="4">
        <f>'[1]Tahun 4'!K13</f>
        <v>8.6</v>
      </c>
      <c r="M10" s="4"/>
      <c r="N10" s="4"/>
    </row>
    <row r="11" spans="2:14" ht="15.5">
      <c r="B11" s="280">
        <v>6</v>
      </c>
      <c r="C11" s="4">
        <f>'[1]Tahun 4'!B14</f>
        <v>2.6</v>
      </c>
      <c r="D11" s="4"/>
      <c r="E11" s="4">
        <f>'[1]Tahun 4'!D14</f>
        <v>6.4</v>
      </c>
      <c r="F11" s="4"/>
      <c r="G11" s="4">
        <f>'[1]Tahun 4'!F14</f>
        <v>11.8</v>
      </c>
      <c r="H11" s="4"/>
      <c r="I11" s="4"/>
      <c r="J11" s="4"/>
      <c r="K11" s="4"/>
      <c r="L11" s="4"/>
      <c r="M11" s="4"/>
      <c r="N11" s="4"/>
    </row>
    <row r="12" spans="2:14" ht="15.5">
      <c r="B12" s="280">
        <v>7</v>
      </c>
      <c r="C12" s="4"/>
      <c r="D12" s="4"/>
      <c r="E12" s="4">
        <f>'[1]Tahun 4'!D15</f>
        <v>4.8</v>
      </c>
      <c r="F12" s="4"/>
      <c r="G12" s="4"/>
      <c r="H12" s="4"/>
      <c r="I12" s="4">
        <f>'[1]Tahun 4'!H15</f>
        <v>13.6</v>
      </c>
      <c r="J12" s="4"/>
      <c r="K12" s="4">
        <f>'[1]Tahun 4'!J15</f>
        <v>6.2</v>
      </c>
      <c r="L12" s="4"/>
      <c r="M12" s="4">
        <f>'[1]Tahun 4'!L15</f>
        <v>3.6</v>
      </c>
      <c r="N12" s="4">
        <f>'[1]Tahun 4'!M15</f>
        <v>21.4</v>
      </c>
    </row>
    <row r="13" spans="2:14" ht="15.5">
      <c r="B13" s="280">
        <v>8</v>
      </c>
      <c r="C13" s="4"/>
      <c r="D13" s="4"/>
      <c r="E13" s="4"/>
      <c r="F13" s="4">
        <f>'[1]Tahun 4'!E16</f>
        <v>4.8</v>
      </c>
      <c r="G13" s="4"/>
      <c r="H13" s="4">
        <f>'[1]Tahun 4'!G16</f>
        <v>3.6</v>
      </c>
      <c r="I13" s="4"/>
      <c r="J13" s="4"/>
      <c r="K13" s="4"/>
      <c r="L13" s="4">
        <f>'[1]Tahun 4'!K16</f>
        <v>4.5999999999999996</v>
      </c>
      <c r="M13" s="4">
        <f>'[1]Tahun 4'!L16</f>
        <v>10.7</v>
      </c>
      <c r="N13" s="4"/>
    </row>
    <row r="14" spans="2:14" ht="15.5">
      <c r="B14" s="280">
        <v>9</v>
      </c>
      <c r="C14" s="4">
        <f>'[1]Tahun 4'!B17</f>
        <v>32.6</v>
      </c>
      <c r="D14" s="4">
        <f>'[1]Tahun 4'!C17</f>
        <v>16.399999999999999</v>
      </c>
      <c r="E14" s="4"/>
      <c r="F14" s="4">
        <f>'[1]Tahun 4'!E17</f>
        <v>2.6</v>
      </c>
      <c r="G14" s="4"/>
      <c r="H14" s="4">
        <f>'[1]Tahun 4'!G17</f>
        <v>4.5999999999999996</v>
      </c>
      <c r="I14" s="4">
        <f>'[1]Tahun 4'!H17</f>
        <v>2.5</v>
      </c>
      <c r="J14" s="4">
        <f>'[1]Tahun 4'!I17</f>
        <v>3.7</v>
      </c>
      <c r="K14" s="4"/>
      <c r="L14" s="4"/>
      <c r="M14" s="4"/>
      <c r="N14" s="4"/>
    </row>
    <row r="15" spans="2:14" ht="15.5">
      <c r="B15" s="280">
        <v>10</v>
      </c>
      <c r="C15" s="4">
        <f>'[1]Tahun 4'!B18</f>
        <v>14.7</v>
      </c>
      <c r="D15" s="4"/>
      <c r="E15" s="4">
        <f>'[1]Tahun 4'!D18</f>
        <v>4.7</v>
      </c>
      <c r="F15" s="4"/>
      <c r="G15" s="4">
        <f>'[1]Tahun 4'!F18</f>
        <v>2.8</v>
      </c>
      <c r="H15" s="4"/>
      <c r="I15" s="4"/>
      <c r="J15" s="4"/>
      <c r="K15" s="4"/>
      <c r="L15" s="4"/>
      <c r="M15" s="4">
        <f>'[1]Tahun 4'!L18</f>
        <v>11.5</v>
      </c>
      <c r="N15" s="4">
        <f>'[1]Tahun 4'!M18</f>
        <v>4.3</v>
      </c>
    </row>
    <row r="16" spans="2:14" ht="15.5">
      <c r="B16" s="280">
        <v>11</v>
      </c>
      <c r="C16" s="4">
        <f>'[1]Tahun 4'!B19</f>
        <v>4.8</v>
      </c>
      <c r="D16" s="4">
        <f>'[1]Tahun 4'!C19</f>
        <v>18.7</v>
      </c>
      <c r="E16" s="4">
        <f>'[1]Tahun 4'!D19</f>
        <v>8.5</v>
      </c>
      <c r="F16" s="4"/>
      <c r="G16" s="4"/>
      <c r="H16" s="4"/>
      <c r="I16" s="4">
        <f>'[1]Tahun 4'!H19</f>
        <v>4.3</v>
      </c>
      <c r="J16" s="4"/>
      <c r="K16" s="4"/>
      <c r="L16" s="4">
        <f>'[1]Tahun 4'!K19</f>
        <v>2.2999999999999998</v>
      </c>
      <c r="M16" s="4"/>
      <c r="N16" s="4"/>
    </row>
    <row r="17" spans="2:14" ht="15.5">
      <c r="B17" s="280">
        <v>12</v>
      </c>
      <c r="C17" s="4"/>
      <c r="D17" s="4">
        <f>'[1]Tahun 4'!C20</f>
        <v>14.3</v>
      </c>
      <c r="E17" s="4"/>
      <c r="F17" s="4">
        <f>'[1]Tahun 4'!E20</f>
        <v>2.8</v>
      </c>
      <c r="G17" s="4"/>
      <c r="H17" s="4">
        <f>'[1]Tahun 4'!G20</f>
        <v>2.7</v>
      </c>
      <c r="I17" s="4"/>
      <c r="J17" s="4">
        <f>'[1]Tahun 4'!I20</f>
        <v>2.8</v>
      </c>
      <c r="K17" s="4">
        <f>'[1]Tahun 4'!J20</f>
        <v>2.8</v>
      </c>
      <c r="L17" s="4"/>
      <c r="M17" s="4">
        <f>'[1]Tahun 4'!L20</f>
        <v>12.4</v>
      </c>
      <c r="N17" s="4">
        <f>'[1]Tahun 4'!M20</f>
        <v>15.2</v>
      </c>
    </row>
    <row r="18" spans="2:14" ht="15.5">
      <c r="B18" s="280">
        <v>13</v>
      </c>
      <c r="C18" s="4"/>
      <c r="D18" s="4">
        <f>'[1]Tahun 4'!C21</f>
        <v>6.5</v>
      </c>
      <c r="E18" s="4"/>
      <c r="F18" s="4"/>
      <c r="G18" s="4"/>
      <c r="H18" s="4"/>
      <c r="I18" s="4">
        <f>'[1]Tahun 4'!H21</f>
        <v>11.4</v>
      </c>
      <c r="J18" s="4"/>
      <c r="K18" s="4"/>
      <c r="L18" s="4">
        <f>'[1]Tahun 4'!K21</f>
        <v>2.8</v>
      </c>
      <c r="M18" s="4">
        <f>'[1]Tahun 4'!L21</f>
        <v>32.5</v>
      </c>
      <c r="N18" s="4">
        <f>'[1]Tahun 4'!M21</f>
        <v>1.6</v>
      </c>
    </row>
    <row r="19" spans="2:14" ht="15.5">
      <c r="B19" s="280">
        <v>14</v>
      </c>
      <c r="C19" s="4">
        <f>'[1]Tahun 4'!B22</f>
        <v>2.4</v>
      </c>
      <c r="D19" s="4"/>
      <c r="E19" s="4">
        <f>'[1]Tahun 4'!D22</f>
        <v>10.4</v>
      </c>
      <c r="F19" s="4">
        <f>'[1]Tahun 4'!E22</f>
        <v>5.8</v>
      </c>
      <c r="G19" s="4">
        <f>'[1]Tahun 4'!F22</f>
        <v>21.7</v>
      </c>
      <c r="H19" s="4"/>
      <c r="I19" s="4">
        <f>'[1]Tahun 4'!H22</f>
        <v>3.8</v>
      </c>
      <c r="J19" s="4"/>
      <c r="K19" s="4"/>
      <c r="L19" s="4"/>
      <c r="M19" s="4">
        <f>'[1]Tahun 4'!L22</f>
        <v>18.3</v>
      </c>
      <c r="N19" s="4"/>
    </row>
    <row r="20" spans="2:14" ht="15.5">
      <c r="B20" s="280">
        <v>15</v>
      </c>
      <c r="C20" s="4"/>
      <c r="D20" s="4"/>
      <c r="E20" s="4">
        <f>'[1]Tahun 4'!D23</f>
        <v>2.8</v>
      </c>
      <c r="F20" s="4">
        <f>'[1]Tahun 4'!E23</f>
        <v>2.2999999999999998</v>
      </c>
      <c r="G20" s="4">
        <f>'[1]Tahun 4'!F23</f>
        <v>46.8</v>
      </c>
      <c r="H20" s="4">
        <f>'[1]Tahun 4'!G23</f>
        <v>2.8</v>
      </c>
      <c r="I20" s="4"/>
      <c r="J20" s="4"/>
      <c r="K20" s="4"/>
      <c r="L20" s="4"/>
      <c r="M20" s="4"/>
      <c r="N20" s="4"/>
    </row>
    <row r="21" spans="2:14" ht="15.5">
      <c r="B21" s="280">
        <v>16</v>
      </c>
      <c r="C21" s="4">
        <f>'[1]Tahun 4'!B24</f>
        <v>9.8000000000000007</v>
      </c>
      <c r="D21" s="4">
        <f>'[1]Tahun 4'!C24</f>
        <v>8.6</v>
      </c>
      <c r="E21" s="4">
        <f>'[1]Tahun 4'!D24</f>
        <v>4.8</v>
      </c>
      <c r="F21" s="4">
        <f>'[1]Tahun 4'!E24</f>
        <v>4.7</v>
      </c>
      <c r="G21" s="4"/>
      <c r="H21" s="4"/>
      <c r="I21" s="4">
        <f>'[1]Tahun 4'!H24</f>
        <v>62.4</v>
      </c>
      <c r="J21" s="4">
        <f>'[1]Tahun 4'!I24</f>
        <v>45.8</v>
      </c>
      <c r="K21" s="4">
        <f>'[1]Tahun 4'!J24</f>
        <v>45.8</v>
      </c>
      <c r="L21" s="4">
        <f>'[1]Tahun 4'!K24</f>
        <v>4.7</v>
      </c>
      <c r="M21" s="4"/>
      <c r="N21" s="4">
        <f>'[1]Tahun 4'!M24</f>
        <v>2.8</v>
      </c>
    </row>
    <row r="22" spans="2:14" ht="15.5">
      <c r="B22" s="280">
        <v>17</v>
      </c>
      <c r="C22" s="4">
        <f>'[1]Tahun 4'!B25</f>
        <v>26.4</v>
      </c>
      <c r="D22" s="4">
        <f>'[1]Tahun 4'!C25</f>
        <v>2.8</v>
      </c>
      <c r="E22" s="4"/>
      <c r="F22" s="4"/>
      <c r="G22" s="4">
        <f>'[1]Tahun 4'!F25</f>
        <v>2.8</v>
      </c>
      <c r="H22" s="4"/>
      <c r="I22" s="4">
        <f>'[1]Tahun 4'!H25</f>
        <v>2.6</v>
      </c>
      <c r="J22" s="4">
        <f>'[1]Tahun 4'!I25</f>
        <v>2.6</v>
      </c>
      <c r="K22" s="4"/>
      <c r="L22" s="4"/>
      <c r="M22" s="4">
        <f>'[1]Tahun 4'!L25</f>
        <v>42.6</v>
      </c>
      <c r="N22" s="4">
        <f>'[1]Tahun 4'!M25</f>
        <v>32.299999999999997</v>
      </c>
    </row>
    <row r="23" spans="2:14" ht="15.5">
      <c r="B23" s="280">
        <v>18</v>
      </c>
      <c r="C23" s="4">
        <f>'[1]Tahun 4'!B26</f>
        <v>12.8</v>
      </c>
      <c r="D23" s="4"/>
      <c r="E23" s="4">
        <f>'[1]Tahun 4'!D26</f>
        <v>2.8</v>
      </c>
      <c r="F23" s="4"/>
      <c r="G23" s="4">
        <f>'[1]Tahun 4'!F26</f>
        <v>9.3000000000000007</v>
      </c>
      <c r="H23" s="4"/>
      <c r="I23" s="4"/>
      <c r="J23" s="4"/>
      <c r="K23" s="4">
        <f>'[1]Tahun 4'!J26</f>
        <v>2.8</v>
      </c>
      <c r="L23" s="4">
        <f>'[1]Tahun 4'!K26</f>
        <v>5.6</v>
      </c>
      <c r="M23" s="4"/>
      <c r="N23" s="4"/>
    </row>
    <row r="24" spans="2:14" ht="15.5">
      <c r="B24" s="280">
        <v>19</v>
      </c>
      <c r="C24" s="4"/>
      <c r="D24" s="4"/>
      <c r="E24" s="4">
        <f>'[1]Tahun 4'!D27</f>
        <v>8.6999999999999993</v>
      </c>
      <c r="F24" s="4"/>
      <c r="G24" s="4">
        <f>'[1]Tahun 4'!F27</f>
        <v>17.600000000000001</v>
      </c>
      <c r="H24" s="4"/>
      <c r="I24" s="4"/>
      <c r="J24" s="4"/>
      <c r="K24" s="4"/>
      <c r="L24" s="4"/>
      <c r="M24" s="4">
        <f>'[1]Tahun 4'!L27</f>
        <v>13.3</v>
      </c>
      <c r="N24" s="4"/>
    </row>
    <row r="25" spans="2:14" ht="15.5">
      <c r="B25" s="280">
        <v>20</v>
      </c>
      <c r="C25" s="4"/>
      <c r="D25" s="4">
        <f>'[1]Tahun 4'!C28</f>
        <v>3.6</v>
      </c>
      <c r="E25" s="4">
        <f>'[1]Tahun 4'!D28</f>
        <v>4.5999999999999996</v>
      </c>
      <c r="F25" s="4">
        <f>'[1]Tahun 4'!E28</f>
        <v>12.4</v>
      </c>
      <c r="G25" s="4"/>
      <c r="H25" s="4"/>
      <c r="I25" s="4">
        <f>'[1]Tahun 4'!H28</f>
        <v>4.8</v>
      </c>
      <c r="J25" s="4"/>
      <c r="K25" s="4"/>
      <c r="L25" s="4">
        <f>'[1]Tahun 4'!K28</f>
        <v>4.3</v>
      </c>
      <c r="M25" s="4"/>
      <c r="N25" s="4">
        <f>'[1]Tahun 4'!M28</f>
        <v>35.4</v>
      </c>
    </row>
    <row r="26" spans="2:14" ht="15.5">
      <c r="B26" s="280">
        <v>21</v>
      </c>
      <c r="C26" s="4">
        <f>'[1]Tahun 4'!B29</f>
        <v>4.3</v>
      </c>
      <c r="D26" s="4">
        <f>'[1]Tahun 4'!C29</f>
        <v>4.8</v>
      </c>
      <c r="E26" s="4"/>
      <c r="F26" s="4">
        <f>'[1]Tahun 4'!E29</f>
        <v>23.6</v>
      </c>
      <c r="G26" s="4"/>
      <c r="H26" s="4"/>
      <c r="I26" s="4"/>
      <c r="J26" s="4"/>
      <c r="K26" s="4">
        <f>'[1]Tahun 4'!J29</f>
        <v>7.4</v>
      </c>
      <c r="L26" s="4">
        <f>'[1]Tahun 4'!K29</f>
        <v>6.5</v>
      </c>
      <c r="M26" s="4">
        <f>'[1]Tahun 4'!L29</f>
        <v>24.6</v>
      </c>
      <c r="N26" s="4"/>
    </row>
    <row r="27" spans="2:14" ht="15.5">
      <c r="B27" s="280">
        <v>22</v>
      </c>
      <c r="C27" s="4">
        <f>'[1]Tahun 4'!B30</f>
        <v>2.6</v>
      </c>
      <c r="D27" s="4"/>
      <c r="E27" s="4"/>
      <c r="F27" s="4"/>
      <c r="G27" s="4">
        <f>'[1]Tahun 4'!F30</f>
        <v>18.7</v>
      </c>
      <c r="H27" s="4"/>
      <c r="I27" s="4"/>
      <c r="J27" s="4"/>
      <c r="K27" s="4"/>
      <c r="L27" s="4"/>
      <c r="M27" s="4"/>
      <c r="N27" s="4"/>
    </row>
    <row r="28" spans="2:14" ht="15.5">
      <c r="B28" s="280">
        <v>23</v>
      </c>
      <c r="C28" s="4">
        <f>'[1]Tahun 4'!B31</f>
        <v>16.8</v>
      </c>
      <c r="D28" s="4">
        <f>'[1]Tahun 4'!C31</f>
        <v>14.6</v>
      </c>
      <c r="E28" s="4">
        <f>'[1]Tahun 4'!D31</f>
        <v>6.3</v>
      </c>
      <c r="F28" s="4"/>
      <c r="G28" s="4">
        <f>'[1]Tahun 4'!F31</f>
        <v>23.2</v>
      </c>
      <c r="H28" s="4"/>
      <c r="I28" s="4">
        <f>'[1]Tahun 4'!H31</f>
        <v>10.8</v>
      </c>
      <c r="J28" s="4"/>
      <c r="K28" s="4"/>
      <c r="L28" s="4"/>
      <c r="M28" s="4">
        <f>'[1]Tahun 4'!L31</f>
        <v>4.7</v>
      </c>
      <c r="N28" s="4"/>
    </row>
    <row r="29" spans="2:14" ht="15.5">
      <c r="B29" s="280">
        <v>24</v>
      </c>
      <c r="C29" s="4">
        <f>'[1]Tahun 4'!B32</f>
        <v>24.3</v>
      </c>
      <c r="D29" s="4">
        <f>'[1]Tahun 4'!C32</f>
        <v>3.7</v>
      </c>
      <c r="E29" s="4">
        <f>'[1]Tahun 4'!D32</f>
        <v>13.6</v>
      </c>
      <c r="F29" s="4">
        <f>'[1]Tahun 4'!E32</f>
        <v>2.8</v>
      </c>
      <c r="G29" s="4"/>
      <c r="H29" s="4">
        <f>'[1]Tahun 4'!G32</f>
        <v>16.5</v>
      </c>
      <c r="I29" s="4">
        <f>'[1]Tahun 4'!H32</f>
        <v>15.3</v>
      </c>
      <c r="J29" s="4">
        <f>'[1]Tahun 4'!I32</f>
        <v>24.6</v>
      </c>
      <c r="K29" s="4">
        <f>'[1]Tahun 4'!J32</f>
        <v>24.6</v>
      </c>
      <c r="L29" s="4">
        <f>'[1]Tahun 4'!K32</f>
        <v>6.5</v>
      </c>
      <c r="M29" s="4">
        <f>'[1]Tahun 4'!L32</f>
        <v>10.3</v>
      </c>
      <c r="N29" s="4">
        <f>'[1]Tahun 4'!M32</f>
        <v>26.4</v>
      </c>
    </row>
    <row r="30" spans="2:14" ht="15.5">
      <c r="B30" s="280">
        <v>25</v>
      </c>
      <c r="C30" s="4"/>
      <c r="D30" s="4">
        <f>'[1]Tahun 4'!C33</f>
        <v>4.8</v>
      </c>
      <c r="E30" s="4">
        <f>'[1]Tahun 4'!D33</f>
        <v>2.8</v>
      </c>
      <c r="F30" s="4"/>
      <c r="G30" s="4">
        <f>'[1]Tahun 4'!F33</f>
        <v>26.4</v>
      </c>
      <c r="H30" s="4"/>
      <c r="I30" s="4">
        <f>'[1]Tahun 4'!H33</f>
        <v>2.7</v>
      </c>
      <c r="J30" s="4"/>
      <c r="K30" s="4"/>
      <c r="L30" s="4">
        <f>'[1]Tahun 4'!K33</f>
        <v>2.2999999999999998</v>
      </c>
      <c r="M30" s="4"/>
      <c r="N30" s="4">
        <f>'[1]Tahun 4'!M33</f>
        <v>4.8</v>
      </c>
    </row>
    <row r="31" spans="2:14" ht="15.5">
      <c r="B31" s="280">
        <v>26</v>
      </c>
      <c r="C31" s="4"/>
      <c r="D31" s="4"/>
      <c r="E31" s="4"/>
      <c r="F31" s="4">
        <f>'[1]Tahun 4'!E34</f>
        <v>8.6</v>
      </c>
      <c r="G31" s="4">
        <f>'[1]Tahun 4'!F34</f>
        <v>122.4</v>
      </c>
      <c r="H31" s="4"/>
      <c r="I31" s="4"/>
      <c r="J31" s="4"/>
      <c r="K31" s="4"/>
      <c r="L31" s="4"/>
      <c r="M31" s="4">
        <f>'[1]Tahun 4'!L34</f>
        <v>32.5</v>
      </c>
      <c r="N31" s="4"/>
    </row>
    <row r="32" spans="2:14" ht="15.5">
      <c r="B32" s="280">
        <v>27</v>
      </c>
      <c r="C32" s="4">
        <f>'[1]Tahun 4'!B35</f>
        <v>32.5</v>
      </c>
      <c r="D32" s="4"/>
      <c r="E32" s="4"/>
      <c r="F32" s="4">
        <f>'[1]Tahun 4'!E35</f>
        <v>14.8</v>
      </c>
      <c r="G32" s="4"/>
      <c r="H32" s="4"/>
      <c r="I32" s="4">
        <f>'[1]Tahun 4'!H35</f>
        <v>10.5</v>
      </c>
      <c r="J32" s="4"/>
      <c r="K32" s="4"/>
      <c r="L32" s="4"/>
      <c r="M32" s="4">
        <f>'[1]Tahun 4'!L35</f>
        <v>24.8</v>
      </c>
      <c r="N32" s="4">
        <f>'[1]Tahun 4'!M35</f>
        <v>2.5</v>
      </c>
    </row>
    <row r="33" spans="2:15" ht="15.5">
      <c r="B33" s="280">
        <v>28</v>
      </c>
      <c r="C33" s="4">
        <f>'[1]Tahun 4'!B36</f>
        <v>11.6</v>
      </c>
      <c r="D33" s="4">
        <f>'[1]Tahun 4'!C36</f>
        <v>4.3</v>
      </c>
      <c r="E33" s="4"/>
      <c r="F33" s="4">
        <f>'[1]Tahun 4'!E36</f>
        <v>12.5</v>
      </c>
      <c r="G33" s="4">
        <f>'[1]Tahun 4'!F36</f>
        <v>4.8</v>
      </c>
      <c r="H33" s="4">
        <f>'[1]Tahun 4'!G36</f>
        <v>27.2</v>
      </c>
      <c r="I33" s="4">
        <f>'[1]Tahun 4'!H36</f>
        <v>4.8</v>
      </c>
      <c r="J33" s="4">
        <f>'[1]Tahun 4'!I36</f>
        <v>2.2999999999999998</v>
      </c>
      <c r="K33" s="4">
        <f>'[1]Tahun 4'!J36</f>
        <v>2.2999999999999998</v>
      </c>
      <c r="L33" s="4"/>
      <c r="M33" s="4"/>
      <c r="N33" s="4">
        <f>'[1]Tahun 4'!M36</f>
        <v>6.8</v>
      </c>
    </row>
    <row r="34" spans="2:15" ht="15.5">
      <c r="B34" s="280">
        <v>29</v>
      </c>
      <c r="C34" s="4">
        <f>'[1]Tahun 4'!B37</f>
        <v>7.8</v>
      </c>
      <c r="D34" s="4"/>
      <c r="E34" s="4"/>
      <c r="F34" s="4">
        <f>'[1]Tahun 4'!E37</f>
        <v>2.7</v>
      </c>
      <c r="G34" s="4"/>
      <c r="H34" s="4">
        <f>'[1]Tahun 4'!G37</f>
        <v>39.700000000000003</v>
      </c>
      <c r="I34" s="4"/>
      <c r="J34" s="4">
        <f>'[1]Tahun 4'!I37</f>
        <v>16.399999999999999</v>
      </c>
      <c r="K34" s="4">
        <f>'[1]Tahun 4'!J37</f>
        <v>16.399999999999999</v>
      </c>
      <c r="L34" s="4">
        <f>'[1]Tahun 4'!K37</f>
        <v>46.8</v>
      </c>
      <c r="M34" s="4">
        <f>'[1]Tahun 4'!L37</f>
        <v>4.8</v>
      </c>
      <c r="N34" s="4">
        <f>'[1]Tahun 4'!M37</f>
        <v>28.6</v>
      </c>
    </row>
    <row r="35" spans="2:15" ht="15.5">
      <c r="B35" s="280">
        <v>30</v>
      </c>
      <c r="C35" s="4"/>
      <c r="D35" s="4"/>
      <c r="E35" s="4">
        <f>'[1]Tahun 4'!D38</f>
        <v>8.4</v>
      </c>
      <c r="F35" s="4"/>
      <c r="G35" s="4">
        <f>'[1]Tahun 4'!F38</f>
        <v>13.5</v>
      </c>
      <c r="H35" s="4"/>
      <c r="I35" s="4">
        <f>'[1]Tahun 4'!H38</f>
        <v>15.6</v>
      </c>
      <c r="J35" s="4"/>
      <c r="K35" s="4"/>
      <c r="L35" s="4">
        <f>'[1]Tahun 4'!K38</f>
        <v>28.3</v>
      </c>
      <c r="M35" s="4">
        <f>'[1]Tahun 4'!L38</f>
        <v>2.6</v>
      </c>
      <c r="N35" s="4">
        <f>'[1]Tahun 4'!M38</f>
        <v>2.4</v>
      </c>
    </row>
    <row r="36" spans="2:15" ht="16" thickBot="1">
      <c r="B36" s="281">
        <v>31</v>
      </c>
      <c r="C36" s="4">
        <f>'[1]Tahun 4'!B39</f>
        <v>12.3</v>
      </c>
      <c r="D36" s="4"/>
      <c r="E36" s="4">
        <f>'[1]Tahun 4'!D39</f>
        <v>4.3</v>
      </c>
      <c r="F36" s="4"/>
      <c r="G36" s="4">
        <f>'[1]Tahun 4'!F39</f>
        <v>15.8</v>
      </c>
      <c r="H36" s="4"/>
      <c r="I36" s="4">
        <f>'[1]Tahun 4'!H39</f>
        <v>25.4</v>
      </c>
      <c r="J36" s="4"/>
      <c r="K36" s="4"/>
      <c r="L36" s="4">
        <f>'[1]Tahun 4'!K39</f>
        <v>27.1</v>
      </c>
      <c r="M36" s="4"/>
      <c r="N36" s="4"/>
    </row>
    <row r="37" spans="2:15" ht="15.5">
      <c r="B37" s="282" t="s">
        <v>13</v>
      </c>
      <c r="C37" s="283">
        <f>SUM(C6:C36)</f>
        <v>229.10000000000002</v>
      </c>
      <c r="D37" s="283">
        <f t="shared" ref="D37:N37" si="0">SUM(D6:D36)</f>
        <v>138.5</v>
      </c>
      <c r="E37" s="283">
        <f t="shared" si="0"/>
        <v>103.59999999999998</v>
      </c>
      <c r="F37" s="283">
        <f t="shared" si="0"/>
        <v>182.20000000000002</v>
      </c>
      <c r="G37" s="283">
        <f t="shared" si="0"/>
        <v>442.4</v>
      </c>
      <c r="H37" s="283">
        <f t="shared" si="0"/>
        <v>125.3</v>
      </c>
      <c r="I37" s="283">
        <f t="shared" si="0"/>
        <v>217.00000000000003</v>
      </c>
      <c r="J37" s="283">
        <f t="shared" si="0"/>
        <v>108.89999999999998</v>
      </c>
      <c r="K37" s="283">
        <f t="shared" si="0"/>
        <v>119</v>
      </c>
      <c r="L37" s="283">
        <f t="shared" si="0"/>
        <v>205.49999999999997</v>
      </c>
      <c r="M37" s="283">
        <f t="shared" si="0"/>
        <v>336.80000000000007</v>
      </c>
      <c r="N37" s="283">
        <f t="shared" si="0"/>
        <v>262.8</v>
      </c>
    </row>
    <row r="38" spans="2:15" ht="15.5">
      <c r="B38" s="284" t="s">
        <v>16</v>
      </c>
      <c r="C38" s="276">
        <f>AVERAGE(C6:C36)</f>
        <v>12.057894736842107</v>
      </c>
      <c r="D38" s="276">
        <f t="shared" ref="D38:N38" si="1">AVERAGE(D6:D36)</f>
        <v>8.65625</v>
      </c>
      <c r="E38" s="276">
        <f>AVERAGE(E6:E36)</f>
        <v>5.7555555555555546</v>
      </c>
      <c r="F38" s="276">
        <f t="shared" si="1"/>
        <v>11.387500000000001</v>
      </c>
      <c r="G38" s="276">
        <f t="shared" si="1"/>
        <v>23.284210526315789</v>
      </c>
      <c r="H38" s="276">
        <f t="shared" si="1"/>
        <v>13.922222222222222</v>
      </c>
      <c r="I38" s="276">
        <f t="shared" si="1"/>
        <v>12.055555555555557</v>
      </c>
      <c r="J38" s="276">
        <f t="shared" si="1"/>
        <v>10.889999999999997</v>
      </c>
      <c r="K38" s="276">
        <f t="shared" si="1"/>
        <v>10.818181818181818</v>
      </c>
      <c r="L38" s="276">
        <f t="shared" si="1"/>
        <v>13.699999999999998</v>
      </c>
      <c r="M38" s="276">
        <f t="shared" si="1"/>
        <v>17.726315789473688</v>
      </c>
      <c r="N38" s="276">
        <f t="shared" si="1"/>
        <v>15.458823529411765</v>
      </c>
    </row>
    <row r="39" spans="2:15" ht="15.5">
      <c r="B39" s="284" t="s">
        <v>14</v>
      </c>
      <c r="C39" s="275">
        <f>MAX(C6:C36)</f>
        <v>32.6</v>
      </c>
      <c r="D39" s="275">
        <f t="shared" ref="D39:N39" si="2">MAX(D6:D36)</f>
        <v>18.7</v>
      </c>
      <c r="E39" s="275">
        <f t="shared" si="2"/>
        <v>13.6</v>
      </c>
      <c r="F39" s="275">
        <f t="shared" si="2"/>
        <v>44.2</v>
      </c>
      <c r="G39" s="275">
        <f t="shared" si="2"/>
        <v>122.4</v>
      </c>
      <c r="H39" s="275">
        <f t="shared" si="2"/>
        <v>39.700000000000003</v>
      </c>
      <c r="I39" s="275">
        <f>MAX(I6:I36)</f>
        <v>62.4</v>
      </c>
      <c r="J39" s="275">
        <f t="shared" si="2"/>
        <v>45.8</v>
      </c>
      <c r="K39" s="275">
        <f t="shared" si="2"/>
        <v>45.8</v>
      </c>
      <c r="L39" s="275">
        <f t="shared" si="2"/>
        <v>52.3</v>
      </c>
      <c r="M39" s="275">
        <f t="shared" si="2"/>
        <v>43.8</v>
      </c>
      <c r="N39" s="275">
        <f t="shared" si="2"/>
        <v>36.5</v>
      </c>
      <c r="O39" s="1">
        <f>MAX(C39:N39)</f>
        <v>122.4</v>
      </c>
    </row>
    <row r="40" spans="2:15" ht="16" thickBot="1">
      <c r="B40" s="285" t="s">
        <v>15</v>
      </c>
      <c r="C40" s="286">
        <f>MIN(C6:C36)</f>
        <v>2.4</v>
      </c>
      <c r="D40" s="286">
        <f t="shared" ref="D40:N40" si="3">MIN(D6:D36)</f>
        <v>2.8</v>
      </c>
      <c r="E40" s="286">
        <f t="shared" si="3"/>
        <v>2.2999999999999998</v>
      </c>
      <c r="F40" s="286">
        <f t="shared" si="3"/>
        <v>2.2999999999999998</v>
      </c>
      <c r="G40" s="286">
        <f t="shared" si="3"/>
        <v>2.6</v>
      </c>
      <c r="H40" s="286">
        <f t="shared" si="3"/>
        <v>2.7</v>
      </c>
      <c r="I40" s="286">
        <f t="shared" si="3"/>
        <v>2.5</v>
      </c>
      <c r="J40" s="286">
        <f t="shared" si="3"/>
        <v>2.2999999999999998</v>
      </c>
      <c r="K40" s="286">
        <f t="shared" si="3"/>
        <v>2.2999999999999998</v>
      </c>
      <c r="L40" s="286">
        <f t="shared" si="3"/>
        <v>2.2999999999999998</v>
      </c>
      <c r="M40" s="286">
        <f t="shared" si="3"/>
        <v>2.6</v>
      </c>
      <c r="N40" s="286">
        <f t="shared" si="3"/>
        <v>1.6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O40"/>
  <sheetViews>
    <sheetView topLeftCell="A2" zoomScale="55" zoomScaleNormal="55" zoomScalePageLayoutView="69" workbookViewId="0">
      <selection activeCell="S36" sqref="S36"/>
    </sheetView>
  </sheetViews>
  <sheetFormatPr defaultColWidth="8.81640625" defaultRowHeight="14.5"/>
  <cols>
    <col min="2" max="2" width="10.7265625" customWidth="1"/>
  </cols>
  <sheetData>
    <row r="5" spans="2:14" ht="15.5">
      <c r="B5" s="272" t="s">
        <v>0</v>
      </c>
      <c r="C5" s="272" t="s">
        <v>1</v>
      </c>
      <c r="D5" s="272" t="s">
        <v>2</v>
      </c>
      <c r="E5" s="272" t="s">
        <v>3</v>
      </c>
      <c r="F5" s="272" t="s">
        <v>4</v>
      </c>
      <c r="G5" s="272" t="s">
        <v>5</v>
      </c>
      <c r="H5" s="272" t="s">
        <v>6</v>
      </c>
      <c r="I5" s="272" t="s">
        <v>7</v>
      </c>
      <c r="J5" s="272" t="s">
        <v>8</v>
      </c>
      <c r="K5" s="272" t="s">
        <v>9</v>
      </c>
      <c r="L5" s="272" t="s">
        <v>10</v>
      </c>
      <c r="M5" s="272" t="s">
        <v>11</v>
      </c>
      <c r="N5" s="272" t="s">
        <v>12</v>
      </c>
    </row>
    <row r="6" spans="2:14" ht="15.5">
      <c r="B6" s="272">
        <v>1</v>
      </c>
      <c r="C6" s="4">
        <f>'[1]Tahun 5'!B9</f>
        <v>21.7</v>
      </c>
      <c r="D6" s="4">
        <f>'[1]Tahun 5'!C9</f>
        <v>1.4</v>
      </c>
      <c r="E6" s="4">
        <f>'[1]Tahun 5'!D9</f>
        <v>1.4</v>
      </c>
      <c r="F6" s="4">
        <f>'[1]Tahun 5'!E9</f>
        <v>27.4</v>
      </c>
      <c r="G6" s="4"/>
      <c r="H6" s="4"/>
      <c r="I6" s="4">
        <f>'[1]Tahun 5'!H9</f>
        <v>1.1000000000000001</v>
      </c>
      <c r="J6" s="4"/>
      <c r="K6" s="4">
        <f>'[1]Tahun 5'!J9</f>
        <v>5.0999999999999996</v>
      </c>
      <c r="L6" s="4">
        <f>'[1]Tahun 5'!K9</f>
        <v>6.1</v>
      </c>
      <c r="M6" s="4">
        <f>'[1]Tahun 5'!L9</f>
        <v>25.7</v>
      </c>
      <c r="N6" s="4"/>
    </row>
    <row r="7" spans="2:14" ht="15.5">
      <c r="B7" s="272">
        <v>2</v>
      </c>
      <c r="C7" s="4"/>
      <c r="D7" s="4"/>
      <c r="E7" s="4"/>
      <c r="F7" s="4">
        <f>'[1]Tahun 5'!E10</f>
        <v>4.8</v>
      </c>
      <c r="G7" s="4">
        <f>'[1]Tahun 5'!F10</f>
        <v>2.7</v>
      </c>
      <c r="H7" s="4">
        <f>'[1]Tahun 5'!G10</f>
        <v>2.5</v>
      </c>
      <c r="I7" s="4"/>
      <c r="J7" s="4">
        <f>'[1]Tahun 5'!I10</f>
        <v>2.1</v>
      </c>
      <c r="K7" s="4">
        <f>'[1]Tahun 5'!J10</f>
        <v>2.6</v>
      </c>
      <c r="L7" s="4">
        <f>'[1]Tahun 5'!K10</f>
        <v>2.2999999999999998</v>
      </c>
      <c r="M7" s="4">
        <f>'[1]Tahun 5'!L10</f>
        <v>12.5</v>
      </c>
      <c r="N7" s="4">
        <f>'[1]Tahun 5'!M10</f>
        <v>11.5</v>
      </c>
    </row>
    <row r="8" spans="2:14" ht="15.5">
      <c r="B8" s="272">
        <v>3</v>
      </c>
      <c r="C8" s="4">
        <f>'[1]Tahun 5'!B11</f>
        <v>21.3</v>
      </c>
      <c r="D8" s="4"/>
      <c r="E8" s="4"/>
      <c r="F8" s="4"/>
      <c r="G8" s="4">
        <f>'[1]Tahun 5'!F11</f>
        <v>23.9</v>
      </c>
      <c r="H8" s="4">
        <f>'[1]Tahun 5'!G11</f>
        <v>2.5</v>
      </c>
      <c r="I8" s="4"/>
      <c r="J8" s="4">
        <f>'[1]Tahun 5'!I11</f>
        <v>3</v>
      </c>
      <c r="K8" s="4">
        <f>'[1]Tahun 5'!J11</f>
        <v>11.4</v>
      </c>
      <c r="L8" s="4">
        <f>'[1]Tahun 5'!K11</f>
        <v>11.9</v>
      </c>
      <c r="M8" s="4">
        <f>'[1]Tahun 5'!L11</f>
        <v>11.4</v>
      </c>
      <c r="N8" s="4">
        <f>'[1]Tahun 5'!M11</f>
        <v>9.1999999999999993</v>
      </c>
    </row>
    <row r="9" spans="2:14" ht="15.5">
      <c r="B9" s="272">
        <v>4</v>
      </c>
      <c r="C9" s="4">
        <f>'[1]Tahun 5'!B12</f>
        <v>42.6</v>
      </c>
      <c r="D9" s="4"/>
      <c r="E9" s="4">
        <f>'[1]Tahun 5'!D12</f>
        <v>3.4</v>
      </c>
      <c r="F9" s="4">
        <f>'[1]Tahun 5'!E12</f>
        <v>3</v>
      </c>
      <c r="G9" s="4">
        <f>'[1]Tahun 5'!F12</f>
        <v>2.4</v>
      </c>
      <c r="H9" s="4"/>
      <c r="I9" s="4">
        <f>'[1]Tahun 5'!H12</f>
        <v>1.5</v>
      </c>
      <c r="J9" s="4">
        <f>'[1]Tahun 5'!I12</f>
        <v>2.2999999999999998</v>
      </c>
      <c r="K9" s="4">
        <f>'[1]Tahun 5'!J12</f>
        <v>5.3</v>
      </c>
      <c r="L9" s="4">
        <f>'[1]Tahun 5'!K12</f>
        <v>0.8</v>
      </c>
      <c r="M9" s="4"/>
      <c r="N9" s="4">
        <f>'[1]Tahun 5'!M12</f>
        <v>5.3</v>
      </c>
    </row>
    <row r="10" spans="2:14" ht="15.5">
      <c r="B10" s="272">
        <v>5</v>
      </c>
      <c r="C10" s="4">
        <f>'[1]Tahun 5'!B13</f>
        <v>63.6</v>
      </c>
      <c r="D10" s="4">
        <f>'[1]Tahun 5'!C13</f>
        <v>2.8</v>
      </c>
      <c r="E10" s="4"/>
      <c r="F10" s="4"/>
      <c r="G10" s="4">
        <f>'[1]Tahun 5'!F13</f>
        <v>11.7</v>
      </c>
      <c r="H10" s="4"/>
      <c r="I10" s="4"/>
      <c r="J10" s="4"/>
      <c r="K10" s="4">
        <f>'[1]Tahun 5'!J13</f>
        <v>2.8</v>
      </c>
      <c r="L10" s="4">
        <f>'[1]Tahun 5'!K13</f>
        <v>0.6</v>
      </c>
      <c r="M10" s="4"/>
      <c r="N10" s="4"/>
    </row>
    <row r="11" spans="2:14" ht="15.5">
      <c r="B11" s="272">
        <v>6</v>
      </c>
      <c r="C11" s="4">
        <f>'[1]Tahun 5'!B14</f>
        <v>13.8</v>
      </c>
      <c r="D11" s="4"/>
      <c r="E11" s="4"/>
      <c r="F11" s="4">
        <f>'[1]Tahun 5'!E14</f>
        <v>2.6</v>
      </c>
      <c r="G11" s="4">
        <f>'[1]Tahun 5'!F14</f>
        <v>17.100000000000001</v>
      </c>
      <c r="H11" s="4">
        <f>'[1]Tahun 5'!G14</f>
        <v>1.6</v>
      </c>
      <c r="I11" s="4"/>
      <c r="J11" s="4">
        <f>'[1]Tahun 5'!I14</f>
        <v>1.8</v>
      </c>
      <c r="K11" s="4"/>
      <c r="L11" s="4"/>
      <c r="M11" s="4">
        <f>'[1]Tahun 5'!L14</f>
        <v>0.8</v>
      </c>
      <c r="N11" s="4">
        <f>'[1]Tahun 5'!M14</f>
        <v>4.5999999999999996</v>
      </c>
    </row>
    <row r="12" spans="2:14" ht="15.5">
      <c r="B12" s="272">
        <v>7</v>
      </c>
      <c r="C12" s="4">
        <f>'[1]Tahun 5'!B15</f>
        <v>2.4</v>
      </c>
      <c r="D12" s="4">
        <f>'[1]Tahun 5'!C15</f>
        <v>1.6</v>
      </c>
      <c r="E12" s="4">
        <f>'[1]Tahun 5'!D15</f>
        <v>2.4</v>
      </c>
      <c r="F12" s="4"/>
      <c r="G12" s="4"/>
      <c r="H12" s="4">
        <f>'[1]Tahun 5'!G15</f>
        <v>2.2999999999999998</v>
      </c>
      <c r="I12" s="4">
        <f>'[1]Tahun 5'!H15</f>
        <v>3.5</v>
      </c>
      <c r="J12" s="4">
        <f>'[1]Tahun 5'!I15</f>
        <v>2.7</v>
      </c>
      <c r="K12" s="4"/>
      <c r="L12" s="4"/>
      <c r="M12" s="4">
        <f>'[1]Tahun 5'!L15</f>
        <v>0.2</v>
      </c>
      <c r="N12" s="4">
        <f>'[1]Tahun 5'!M15</f>
        <v>3.5</v>
      </c>
    </row>
    <row r="13" spans="2:14" ht="15.5">
      <c r="B13" s="272">
        <v>8</v>
      </c>
      <c r="C13" s="4"/>
      <c r="D13" s="4">
        <f>'[1]Tahun 5'!C16</f>
        <v>1.4</v>
      </c>
      <c r="E13" s="4">
        <f>'[1]Tahun 5'!D16</f>
        <v>5.3</v>
      </c>
      <c r="F13" s="4"/>
      <c r="G13" s="4">
        <f>'[1]Tahun 5'!F16</f>
        <v>1.5</v>
      </c>
      <c r="H13" s="4">
        <f>'[1]Tahun 5'!G16</f>
        <v>11.2</v>
      </c>
      <c r="I13" s="4"/>
      <c r="J13" s="4"/>
      <c r="K13" s="4">
        <f>'[1]Tahun 5'!J16</f>
        <v>3.8</v>
      </c>
      <c r="L13" s="4">
        <f>'[1]Tahun 5'!K16</f>
        <v>2.9</v>
      </c>
      <c r="M13" s="4">
        <f>'[1]Tahun 5'!L16</f>
        <v>11.6</v>
      </c>
      <c r="N13" s="4">
        <f>'[1]Tahun 5'!M16</f>
        <v>7.2</v>
      </c>
    </row>
    <row r="14" spans="2:14" ht="15.5">
      <c r="B14" s="272">
        <v>9</v>
      </c>
      <c r="C14" s="4">
        <f>'[1]Tahun 5'!B17</f>
        <v>2.2999999999999998</v>
      </c>
      <c r="D14" s="4">
        <f>'[1]Tahun 5'!C17</f>
        <v>4.3</v>
      </c>
      <c r="E14" s="4"/>
      <c r="F14" s="4"/>
      <c r="G14" s="4"/>
      <c r="H14" s="4"/>
      <c r="I14" s="4">
        <f>'[1]Tahun 5'!H17</f>
        <v>2.6</v>
      </c>
      <c r="J14" s="4">
        <f>'[1]Tahun 5'!I17</f>
        <v>0.9</v>
      </c>
      <c r="K14" s="4">
        <f>'[1]Tahun 5'!J17</f>
        <v>5.9</v>
      </c>
      <c r="L14" s="4">
        <f>'[1]Tahun 5'!K17</f>
        <v>8</v>
      </c>
      <c r="M14" s="4">
        <f>'[1]Tahun 5'!L17</f>
        <v>3.4</v>
      </c>
      <c r="N14" s="4"/>
    </row>
    <row r="15" spans="2:14" ht="15.5">
      <c r="B15" s="272">
        <v>10</v>
      </c>
      <c r="C15" s="4">
        <f>'[1]Tahun 5'!B18</f>
        <v>16.5</v>
      </c>
      <c r="D15" s="4">
        <f>'[1]Tahun 5'!C18</f>
        <v>2.7</v>
      </c>
      <c r="E15" s="4">
        <f>'[1]Tahun 5'!D18</f>
        <v>13.3</v>
      </c>
      <c r="F15" s="4"/>
      <c r="G15" s="4"/>
      <c r="H15" s="4"/>
      <c r="I15" s="4">
        <f>'[1]Tahun 5'!H18</f>
        <v>23.2</v>
      </c>
      <c r="J15" s="4"/>
      <c r="K15" s="4"/>
      <c r="L15" s="4">
        <f>'[1]Tahun 5'!K18</f>
        <v>6.1</v>
      </c>
      <c r="M15" s="4"/>
      <c r="N15" s="4">
        <f>'[1]Tahun 5'!M18</f>
        <v>6.4</v>
      </c>
    </row>
    <row r="16" spans="2:14" ht="15.5">
      <c r="B16" s="272">
        <v>11</v>
      </c>
      <c r="C16" s="4"/>
      <c r="D16" s="4">
        <f>'[1]Tahun 5'!C19</f>
        <v>32.6</v>
      </c>
      <c r="E16" s="4"/>
      <c r="F16" s="4">
        <f>'[1]Tahun 5'!E19</f>
        <v>4.8</v>
      </c>
      <c r="G16" s="4">
        <f>'[1]Tahun 5'!F19</f>
        <v>1.5</v>
      </c>
      <c r="H16" s="4"/>
      <c r="I16" s="4">
        <f>'[1]Tahun 5'!H19</f>
        <v>7</v>
      </c>
      <c r="J16" s="4">
        <f>'[1]Tahun 5'!I19</f>
        <v>5</v>
      </c>
      <c r="K16" s="4">
        <f>'[1]Tahun 5'!J19</f>
        <v>7.2</v>
      </c>
      <c r="L16" s="4">
        <f>'[1]Tahun 5'!K19</f>
        <v>12.5</v>
      </c>
      <c r="M16" s="4"/>
      <c r="N16" s="4">
        <f>'[1]Tahun 5'!M19</f>
        <v>0.8</v>
      </c>
    </row>
    <row r="17" spans="2:14" ht="15.5">
      <c r="B17" s="272">
        <v>12</v>
      </c>
      <c r="C17" s="4">
        <f>'[1]Tahun 5'!B20</f>
        <v>4.7</v>
      </c>
      <c r="D17" s="4">
        <f>'[1]Tahun 5'!C20</f>
        <v>48.4</v>
      </c>
      <c r="E17" s="4"/>
      <c r="F17" s="4"/>
      <c r="G17" s="4">
        <f>'[1]Tahun 5'!F20</f>
        <v>17.5</v>
      </c>
      <c r="H17" s="4">
        <f>'[1]Tahun 5'!G20</f>
        <v>10.8</v>
      </c>
      <c r="I17" s="4">
        <f>'[1]Tahun 5'!H20</f>
        <v>4</v>
      </c>
      <c r="J17" s="4">
        <f>'[1]Tahun 5'!I20</f>
        <v>3.1</v>
      </c>
      <c r="K17" s="4">
        <f>'[1]Tahun 5'!J20</f>
        <v>11.6</v>
      </c>
      <c r="L17" s="4">
        <f>'[1]Tahun 5'!K20</f>
        <v>11.6</v>
      </c>
      <c r="M17" s="4">
        <f>'[1]Tahun 5'!L20</f>
        <v>25.1</v>
      </c>
      <c r="N17" s="4">
        <f>'[1]Tahun 5'!M20</f>
        <v>21.5</v>
      </c>
    </row>
    <row r="18" spans="2:14" ht="15.5">
      <c r="B18" s="272">
        <v>13</v>
      </c>
      <c r="C18" s="4">
        <f>'[1]Tahun 5'!B21</f>
        <v>2.4</v>
      </c>
      <c r="D18" s="4">
        <f>'[1]Tahun 5'!C21</f>
        <v>27.2</v>
      </c>
      <c r="E18" s="4">
        <f>'[1]Tahun 5'!D21</f>
        <v>3.8</v>
      </c>
      <c r="F18" s="4">
        <f>'[1]Tahun 5'!E21</f>
        <v>5.4</v>
      </c>
      <c r="G18" s="4">
        <f>'[1]Tahun 5'!F21</f>
        <v>12.3</v>
      </c>
      <c r="H18" s="4"/>
      <c r="I18" s="4">
        <f>'[1]Tahun 5'!H21</f>
        <v>15.2</v>
      </c>
      <c r="J18" s="4"/>
      <c r="K18" s="4"/>
      <c r="L18" s="4">
        <f>'[1]Tahun 5'!K21</f>
        <v>0.9</v>
      </c>
      <c r="M18" s="4">
        <f>'[1]Tahun 5'!L21</f>
        <v>26.3</v>
      </c>
      <c r="N18" s="4">
        <f>'[1]Tahun 5'!M21</f>
        <v>50.6</v>
      </c>
    </row>
    <row r="19" spans="2:14" ht="15.5">
      <c r="B19" s="272">
        <v>14</v>
      </c>
      <c r="C19" s="4">
        <f>'[1]Tahun 5'!B22</f>
        <v>2.7</v>
      </c>
      <c r="D19" s="4"/>
      <c r="E19" s="4">
        <f>'[1]Tahun 5'!D22</f>
        <v>2.4</v>
      </c>
      <c r="F19" s="4"/>
      <c r="G19" s="4">
        <f>'[1]Tahun 5'!F22</f>
        <v>4</v>
      </c>
      <c r="H19" s="4"/>
      <c r="I19" s="4">
        <f>'[1]Tahun 5'!H22</f>
        <v>2.8</v>
      </c>
      <c r="J19" s="4">
        <f>'[1]Tahun 5'!I22</f>
        <v>12</v>
      </c>
      <c r="K19" s="4">
        <f>'[1]Tahun 5'!J22</f>
        <v>2.4</v>
      </c>
      <c r="L19" s="4">
        <f>'[1]Tahun 5'!K22</f>
        <v>0.2</v>
      </c>
      <c r="M19" s="4">
        <f>'[1]Tahun 5'!L22</f>
        <v>2.4</v>
      </c>
      <c r="N19" s="4">
        <f>'[1]Tahun 5'!M22</f>
        <v>42.1</v>
      </c>
    </row>
    <row r="20" spans="2:14" ht="15.5">
      <c r="B20" s="272">
        <v>15</v>
      </c>
      <c r="C20" s="4"/>
      <c r="D20" s="4">
        <f>'[1]Tahun 5'!C23</f>
        <v>91.6</v>
      </c>
      <c r="E20" s="4"/>
      <c r="F20" s="4">
        <f>'[1]Tahun 5'!E23</f>
        <v>12.2</v>
      </c>
      <c r="G20" s="4">
        <f>'[1]Tahun 5'!F23</f>
        <v>3.1</v>
      </c>
      <c r="H20" s="4"/>
      <c r="I20" s="4">
        <f>'[1]Tahun 5'!H23</f>
        <v>14.6</v>
      </c>
      <c r="J20" s="4"/>
      <c r="K20" s="4"/>
      <c r="L20" s="4"/>
      <c r="M20" s="4"/>
      <c r="N20" s="4">
        <f>'[1]Tahun 5'!M23</f>
        <v>31.8</v>
      </c>
    </row>
    <row r="21" spans="2:14" ht="15.5">
      <c r="B21" s="272">
        <v>16</v>
      </c>
      <c r="C21" s="4">
        <f>'[1]Tahun 5'!B24</f>
        <v>2.6</v>
      </c>
      <c r="D21" s="4"/>
      <c r="E21" s="4">
        <f>'[1]Tahun 5'!D24</f>
        <v>6.2</v>
      </c>
      <c r="F21" s="4"/>
      <c r="G21" s="4"/>
      <c r="H21" s="4">
        <f>'[1]Tahun 5'!G24</f>
        <v>12.7</v>
      </c>
      <c r="I21" s="4"/>
      <c r="J21" s="4">
        <f>'[1]Tahun 5'!I24</f>
        <v>5.0999999999999996</v>
      </c>
      <c r="K21" s="4">
        <f>'[1]Tahun 5'!J24</f>
        <v>4.2</v>
      </c>
      <c r="L21" s="4">
        <f>'[1]Tahun 5'!K24</f>
        <v>5.4</v>
      </c>
      <c r="M21" s="4">
        <f>'[1]Tahun 5'!L24</f>
        <v>5.9</v>
      </c>
      <c r="N21" s="4"/>
    </row>
    <row r="22" spans="2:14" ht="15.5">
      <c r="B22" s="272">
        <v>17</v>
      </c>
      <c r="C22" s="4">
        <f>'[1]Tahun 5'!B25</f>
        <v>42.3</v>
      </c>
      <c r="D22" s="4">
        <f>'[1]Tahun 5'!C25</f>
        <v>6.3</v>
      </c>
      <c r="E22" s="4">
        <f>'[1]Tahun 5'!D25</f>
        <v>1.8</v>
      </c>
      <c r="F22" s="4">
        <f>'[1]Tahun 5'!E25</f>
        <v>23.3</v>
      </c>
      <c r="G22" s="4"/>
      <c r="H22" s="4"/>
      <c r="I22" s="4">
        <f>'[1]Tahun 5'!H25</f>
        <v>2.4</v>
      </c>
      <c r="J22" s="4">
        <f>'[1]Tahun 5'!I25</f>
        <v>2.1</v>
      </c>
      <c r="K22" s="4"/>
      <c r="L22" s="4">
        <f>'[1]Tahun 5'!K25</f>
        <v>6.7</v>
      </c>
      <c r="M22" s="4">
        <f>'[1]Tahun 5'!L25</f>
        <v>4.5999999999999996</v>
      </c>
      <c r="N22" s="4">
        <f>'[1]Tahun 5'!M25</f>
        <v>25.1</v>
      </c>
    </row>
    <row r="23" spans="2:14" ht="15.5">
      <c r="B23" s="272">
        <v>18</v>
      </c>
      <c r="C23" s="4">
        <f>'[1]Tahun 5'!B26</f>
        <v>6.5</v>
      </c>
      <c r="D23" s="4">
        <f>'[1]Tahun 5'!C26</f>
        <v>2.8</v>
      </c>
      <c r="E23" s="4">
        <f>'[1]Tahun 5'!D26</f>
        <v>14.3</v>
      </c>
      <c r="F23" s="4">
        <f>'[1]Tahun 5'!E26</f>
        <v>1.1000000000000001</v>
      </c>
      <c r="G23" s="4"/>
      <c r="H23" s="4">
        <f>'[1]Tahun 5'!G26</f>
        <v>11.3</v>
      </c>
      <c r="I23" s="4">
        <f>'[1]Tahun 5'!H26</f>
        <v>12.8</v>
      </c>
      <c r="J23" s="4"/>
      <c r="K23" s="4">
        <f>'[1]Tahun 5'!J26</f>
        <v>5.0999999999999996</v>
      </c>
      <c r="L23" s="4">
        <f>'[1]Tahun 5'!K26</f>
        <v>7.1</v>
      </c>
      <c r="M23" s="4">
        <f>'[1]Tahun 5'!L26</f>
        <v>2.8</v>
      </c>
      <c r="N23" s="4">
        <f>'[1]Tahun 5'!M26</f>
        <v>11.4</v>
      </c>
    </row>
    <row r="24" spans="2:14" ht="15.5">
      <c r="B24" s="272">
        <v>19</v>
      </c>
      <c r="C24" s="4">
        <f>'[1]Tahun 5'!B27</f>
        <v>11.2</v>
      </c>
      <c r="D24" s="4">
        <f>'[1]Tahun 5'!C27</f>
        <v>6.8</v>
      </c>
      <c r="E24" s="4">
        <f>'[1]Tahun 5'!D27</f>
        <v>24.6</v>
      </c>
      <c r="F24" s="4"/>
      <c r="G24" s="4"/>
      <c r="H24" s="4"/>
      <c r="I24" s="4"/>
      <c r="J24" s="4"/>
      <c r="K24" s="4"/>
      <c r="L24" s="4"/>
      <c r="M24" s="4"/>
      <c r="N24" s="4"/>
    </row>
    <row r="25" spans="2:14" ht="15.5">
      <c r="B25" s="272">
        <v>20</v>
      </c>
      <c r="C25" s="4"/>
      <c r="D25" s="4"/>
      <c r="E25" s="4"/>
      <c r="F25" s="4">
        <f>'[1]Tahun 5'!E28</f>
        <v>4.8</v>
      </c>
      <c r="G25" s="4"/>
      <c r="H25" s="4">
        <f>'[1]Tahun 5'!G28</f>
        <v>12.2</v>
      </c>
      <c r="I25" s="4"/>
      <c r="J25" s="4">
        <f>'[1]Tahun 5'!I28</f>
        <v>0.8</v>
      </c>
      <c r="K25" s="4">
        <f>'[1]Tahun 5'!J28</f>
        <v>2.6</v>
      </c>
      <c r="L25" s="4">
        <f>'[1]Tahun 5'!K28</f>
        <v>0.2</v>
      </c>
      <c r="M25" s="4"/>
      <c r="N25" s="4">
        <f>'[1]Tahun 5'!M28</f>
        <v>9.4</v>
      </c>
    </row>
    <row r="26" spans="2:14" ht="15.5">
      <c r="B26" s="272">
        <v>21</v>
      </c>
      <c r="C26" s="4"/>
      <c r="D26" s="4">
        <f>'[1]Tahun 5'!C29</f>
        <v>42.5</v>
      </c>
      <c r="E26" s="4">
        <f>'[1]Tahun 5'!D29</f>
        <v>1.4</v>
      </c>
      <c r="F26" s="4"/>
      <c r="G26" s="4">
        <f>'[1]Tahun 5'!F29</f>
        <v>12.8</v>
      </c>
      <c r="H26" s="4">
        <f>'[1]Tahun 5'!G29</f>
        <v>1.4</v>
      </c>
      <c r="I26" s="4">
        <f>'[1]Tahun 5'!H29</f>
        <v>6.7</v>
      </c>
      <c r="J26" s="4">
        <f>'[1]Tahun 5'!I29</f>
        <v>0.6</v>
      </c>
      <c r="K26" s="4"/>
      <c r="L26" s="4">
        <f>'[1]Tahun 5'!K29</f>
        <v>14.6</v>
      </c>
      <c r="M26" s="4">
        <f>'[1]Tahun 5'!L29</f>
        <v>5.8</v>
      </c>
      <c r="N26" s="4">
        <f>'[1]Tahun 5'!M29</f>
        <v>0.8</v>
      </c>
    </row>
    <row r="27" spans="2:14" ht="15.5">
      <c r="B27" s="272">
        <v>22</v>
      </c>
      <c r="C27" s="4">
        <f>'[1]Tahun 5'!B30</f>
        <v>2.4</v>
      </c>
      <c r="D27" s="4">
        <f>'[1]Tahun 5'!C30</f>
        <v>12.3</v>
      </c>
      <c r="E27" s="4">
        <f>'[1]Tahun 5'!D30</f>
        <v>7.3</v>
      </c>
      <c r="F27" s="4">
        <f>'[1]Tahun 5'!E30</f>
        <v>6.3</v>
      </c>
      <c r="G27" s="4"/>
      <c r="H27" s="4"/>
      <c r="I27" s="4">
        <f>'[1]Tahun 5'!H30</f>
        <v>4.7</v>
      </c>
      <c r="J27" s="4"/>
      <c r="K27" s="4">
        <f>'[1]Tahun 5'!J30</f>
        <v>8.3000000000000007</v>
      </c>
      <c r="L27" s="4">
        <f>'[1]Tahun 5'!K30</f>
        <v>0.5</v>
      </c>
      <c r="M27" s="4">
        <f>'[1]Tahun 5'!L30</f>
        <v>7.9</v>
      </c>
      <c r="N27" s="4">
        <f>'[1]Tahun 5'!M30</f>
        <v>0.3</v>
      </c>
    </row>
    <row r="28" spans="2:14" ht="15.5">
      <c r="B28" s="272">
        <v>23</v>
      </c>
      <c r="C28" s="4">
        <f>'[1]Tahun 5'!B31</f>
        <v>1.8</v>
      </c>
      <c r="D28" s="4">
        <f>'[1]Tahun 5'!C31</f>
        <v>36.799999999999997</v>
      </c>
      <c r="E28" s="4">
        <f>'[1]Tahun 5'!D31</f>
        <v>75.2</v>
      </c>
      <c r="F28" s="4"/>
      <c r="G28" s="4">
        <f>'[1]Tahun 5'!F31</f>
        <v>13</v>
      </c>
      <c r="H28" s="4"/>
      <c r="I28" s="4">
        <f>'[1]Tahun 5'!H31</f>
        <v>6.8</v>
      </c>
      <c r="J28" s="4">
        <f>'[1]Tahun 5'!I31</f>
        <v>5.2</v>
      </c>
      <c r="K28" s="4">
        <f>'[1]Tahun 5'!J31</f>
        <v>5.0999999999999996</v>
      </c>
      <c r="L28" s="4"/>
      <c r="M28" s="4">
        <f>'[1]Tahun 5'!L31</f>
        <v>0.5</v>
      </c>
      <c r="N28" s="4">
        <f>'[1]Tahun 5'!M31</f>
        <v>11.4</v>
      </c>
    </row>
    <row r="29" spans="2:14" ht="15.5">
      <c r="B29" s="272">
        <v>24</v>
      </c>
      <c r="C29" s="4"/>
      <c r="D29" s="4"/>
      <c r="E29" s="4">
        <f>'[1]Tahun 5'!D32</f>
        <v>3.5</v>
      </c>
      <c r="F29" s="4"/>
      <c r="G29" s="4">
        <f>'[1]Tahun 5'!F32</f>
        <v>12.6</v>
      </c>
      <c r="H29" s="4"/>
      <c r="I29" s="4">
        <f>'[1]Tahun 5'!H32</f>
        <v>32.4</v>
      </c>
      <c r="J29" s="4">
        <f>'[1]Tahun 5'!I32</f>
        <v>2.6</v>
      </c>
      <c r="K29" s="4"/>
      <c r="L29" s="4"/>
      <c r="M29" s="4">
        <f>'[1]Tahun 5'!L32</f>
        <v>0.2</v>
      </c>
      <c r="N29" s="4"/>
    </row>
    <row r="30" spans="2:14" ht="15.5">
      <c r="B30" s="272">
        <v>25</v>
      </c>
      <c r="C30" s="4">
        <f>'[1]Tahun 5'!B33</f>
        <v>11.8</v>
      </c>
      <c r="D30" s="4"/>
      <c r="E30" s="4">
        <f>'[1]Tahun 5'!D33</f>
        <v>2.6</v>
      </c>
      <c r="F30" s="4">
        <f>'[1]Tahun 5'!E33</f>
        <v>2.2000000000000002</v>
      </c>
      <c r="G30" s="4">
        <f>'[1]Tahun 5'!F33</f>
        <v>20.7</v>
      </c>
      <c r="H30" s="4">
        <f>'[1]Tahun 5'!G33</f>
        <v>2.6</v>
      </c>
      <c r="I30" s="4"/>
      <c r="J30" s="4"/>
      <c r="K30" s="4"/>
      <c r="L30" s="4">
        <f>'[1]Tahun 5'!K33</f>
        <v>0.9</v>
      </c>
      <c r="M30" s="4">
        <f>'[1]Tahun 5'!L33</f>
        <v>1.3</v>
      </c>
      <c r="N30" s="4">
        <f>'[1]Tahun 5'!M33</f>
        <v>2.7</v>
      </c>
    </row>
    <row r="31" spans="2:14" ht="15.5">
      <c r="B31" s="272">
        <v>26</v>
      </c>
      <c r="C31" s="4"/>
      <c r="D31" s="4"/>
      <c r="E31" s="4"/>
      <c r="F31" s="4"/>
      <c r="G31" s="4">
        <f>'[1]Tahun 5'!F34</f>
        <v>3.1</v>
      </c>
      <c r="H31" s="4">
        <f>'[1]Tahun 5'!G34</f>
        <v>1.7</v>
      </c>
      <c r="I31" s="4"/>
      <c r="J31" s="4"/>
      <c r="K31" s="4">
        <f>'[1]Tahun 5'!J34</f>
        <v>2.5</v>
      </c>
      <c r="L31" s="4">
        <f>'[1]Tahun 5'!K34</f>
        <v>13.4</v>
      </c>
      <c r="M31" s="4">
        <f>'[1]Tahun 5'!L34</f>
        <v>0.5</v>
      </c>
      <c r="N31" s="4"/>
    </row>
    <row r="32" spans="2:14" ht="15.5">
      <c r="B32" s="272">
        <v>27</v>
      </c>
      <c r="C32" s="4"/>
      <c r="D32" s="4">
        <f>'[1]Tahun 5'!C35</f>
        <v>45.2</v>
      </c>
      <c r="E32" s="4">
        <f>'[1]Tahun 5'!D35</f>
        <v>32.4</v>
      </c>
      <c r="F32" s="4">
        <f>'[1]Tahun 5'!E35</f>
        <v>1.7</v>
      </c>
      <c r="G32" s="4">
        <f>'[1]Tahun 5'!F35</f>
        <v>21.6</v>
      </c>
      <c r="H32" s="4">
        <f>'[1]Tahun 5'!G35</f>
        <v>12</v>
      </c>
      <c r="I32" s="4"/>
      <c r="J32" s="4">
        <f>'[1]Tahun 5'!I35</f>
        <v>5.2</v>
      </c>
      <c r="K32" s="4"/>
      <c r="L32" s="4"/>
      <c r="M32" s="4">
        <f>'[1]Tahun 5'!L35</f>
        <v>0.8</v>
      </c>
      <c r="N32" s="4">
        <f>'[1]Tahun 5'!M35</f>
        <v>15.7</v>
      </c>
    </row>
    <row r="33" spans="2:15" ht="15.5">
      <c r="B33" s="272">
        <v>28</v>
      </c>
      <c r="C33" s="4">
        <f>'[1]Tahun 5'!B36</f>
        <v>31.4</v>
      </c>
      <c r="D33" s="4"/>
      <c r="E33" s="4"/>
      <c r="F33" s="4"/>
      <c r="G33" s="4"/>
      <c r="H33" s="4"/>
      <c r="I33" s="4">
        <f>'[1]Tahun 5'!H36</f>
        <v>24.2</v>
      </c>
      <c r="J33" s="4">
        <f>'[1]Tahun 5'!I36</f>
        <v>3.4</v>
      </c>
      <c r="K33" s="4">
        <f>'[1]Tahun 5'!J36</f>
        <v>3.5</v>
      </c>
      <c r="L33" s="4">
        <f>'[1]Tahun 5'!K36</f>
        <v>2.8</v>
      </c>
      <c r="M33" s="4">
        <f>'[1]Tahun 5'!L36</f>
        <v>1.6</v>
      </c>
      <c r="N33" s="4">
        <f>'[1]Tahun 5'!M36</f>
        <v>13.9</v>
      </c>
    </row>
    <row r="34" spans="2:15" ht="15.5">
      <c r="B34" s="272">
        <v>29</v>
      </c>
      <c r="C34" s="4">
        <f>'[1]Tahun 5'!B37</f>
        <v>11.7</v>
      </c>
      <c r="D34" s="4"/>
      <c r="E34" s="4">
        <f>'[1]Tahun 5'!D37</f>
        <v>2.2999999999999998</v>
      </c>
      <c r="F34" s="4"/>
      <c r="G34" s="4">
        <f>'[1]Tahun 5'!F37</f>
        <v>16.7</v>
      </c>
      <c r="H34" s="4"/>
      <c r="I34" s="4"/>
      <c r="J34" s="4"/>
      <c r="K34" s="4"/>
      <c r="L34" s="4">
        <f>'[1]Tahun 5'!K37</f>
        <v>0.7</v>
      </c>
      <c r="M34" s="4">
        <f>'[1]Tahun 5'!L37</f>
        <v>2.8</v>
      </c>
      <c r="N34" s="4">
        <f>'[1]Tahun 5'!M37</f>
        <v>0.1</v>
      </c>
    </row>
    <row r="35" spans="2:15" ht="15.5">
      <c r="B35" s="272">
        <v>30</v>
      </c>
      <c r="C35" s="4">
        <f>'[1]Tahun 5'!B38</f>
        <v>9.6</v>
      </c>
      <c r="D35" s="4"/>
      <c r="E35" s="4">
        <f>'[1]Tahun 5'!D38</f>
        <v>3.4</v>
      </c>
      <c r="F35" s="4">
        <f>'[1]Tahun 5'!E38</f>
        <v>1.9</v>
      </c>
      <c r="G35" s="4"/>
      <c r="H35" s="4"/>
      <c r="I35" s="4">
        <f>'[1]Tahun 5'!H38</f>
        <v>34.4</v>
      </c>
      <c r="J35" s="4">
        <f>'[1]Tahun 5'!I38</f>
        <v>2.6</v>
      </c>
      <c r="K35" s="4"/>
      <c r="L35" s="4"/>
      <c r="M35" s="4"/>
      <c r="N35" s="4"/>
    </row>
    <row r="36" spans="2:15" ht="15.5">
      <c r="B36" s="272">
        <v>31</v>
      </c>
      <c r="C36" s="4">
        <f>'[1]Tahun 5'!B39</f>
        <v>2.4</v>
      </c>
      <c r="D36" s="4"/>
      <c r="E36" s="4">
        <f>'[1]Tahun 5'!D39</f>
        <v>6.8</v>
      </c>
      <c r="F36" s="4"/>
      <c r="G36" s="4">
        <f>'[1]Tahun 5'!F39</f>
        <v>4.5999999999999996</v>
      </c>
      <c r="H36" s="4"/>
      <c r="I36" s="4"/>
      <c r="J36" s="4">
        <f>'[1]Tahun 5'!I39</f>
        <v>9</v>
      </c>
      <c r="K36" s="4"/>
      <c r="L36" s="4">
        <f>'[1]Tahun 5'!K39</f>
        <v>3.8</v>
      </c>
      <c r="M36" s="4"/>
      <c r="N36" s="4">
        <f>'[1]Tahun 5'!M39</f>
        <v>0.7</v>
      </c>
    </row>
    <row r="37" spans="2:15" ht="15.5">
      <c r="B37" s="274" t="s">
        <v>13</v>
      </c>
      <c r="C37" s="275">
        <f>SUM(C6:C36)</f>
        <v>327.69999999999993</v>
      </c>
      <c r="D37" s="275">
        <f t="shared" ref="D37:N37" si="0">SUM(D6:D36)</f>
        <v>366.70000000000005</v>
      </c>
      <c r="E37" s="275">
        <f>SUM(E6:E36)</f>
        <v>213.80000000000004</v>
      </c>
      <c r="F37" s="275">
        <f t="shared" si="0"/>
        <v>101.49999999999999</v>
      </c>
      <c r="G37" s="275">
        <f t="shared" si="0"/>
        <v>202.79999999999995</v>
      </c>
      <c r="H37" s="275">
        <f>SUM(H6:H35)</f>
        <v>84.8</v>
      </c>
      <c r="I37" s="275">
        <f t="shared" si="0"/>
        <v>199.89999999999998</v>
      </c>
      <c r="J37" s="275">
        <f t="shared" si="0"/>
        <v>69.5</v>
      </c>
      <c r="K37" s="275">
        <f t="shared" si="0"/>
        <v>89.399999999999991</v>
      </c>
      <c r="L37" s="275">
        <f>SUM(L6:L36)</f>
        <v>120</v>
      </c>
      <c r="M37" s="275">
        <f t="shared" si="0"/>
        <v>154.10000000000008</v>
      </c>
      <c r="N37" s="275">
        <f t="shared" si="0"/>
        <v>286</v>
      </c>
    </row>
    <row r="38" spans="2:15" ht="15.5">
      <c r="B38" s="274" t="s">
        <v>16</v>
      </c>
      <c r="C38" s="276">
        <f>AVERAGE(C6:C36)</f>
        <v>14.895454545454543</v>
      </c>
      <c r="D38" s="276">
        <f t="shared" ref="D38:N38" si="1">AVERAGE(D6:D36)</f>
        <v>21.570588235294121</v>
      </c>
      <c r="E38" s="276">
        <f>AVERAGE(E6:E36)</f>
        <v>10.690000000000001</v>
      </c>
      <c r="F38" s="276">
        <f t="shared" si="1"/>
        <v>7.2499999999999991</v>
      </c>
      <c r="G38" s="276">
        <f t="shared" si="1"/>
        <v>10.673684210526313</v>
      </c>
      <c r="H38" s="276">
        <f>AVERAGE(H6:H35)</f>
        <v>6.523076923076923</v>
      </c>
      <c r="I38" s="276">
        <f t="shared" si="1"/>
        <v>11.105555555555554</v>
      </c>
      <c r="J38" s="276">
        <f t="shared" si="1"/>
        <v>3.6578947368421053</v>
      </c>
      <c r="K38" s="276">
        <f t="shared" si="1"/>
        <v>5.2588235294117638</v>
      </c>
      <c r="L38" s="276">
        <f>AVERAGE(L7:L36)</f>
        <v>5.1772727272727277</v>
      </c>
      <c r="M38" s="276">
        <f t="shared" si="1"/>
        <v>7.0045454545454584</v>
      </c>
      <c r="N38" s="276">
        <f t="shared" si="1"/>
        <v>12.434782608695652</v>
      </c>
    </row>
    <row r="39" spans="2:15" ht="15.5">
      <c r="B39" s="274" t="s">
        <v>14</v>
      </c>
      <c r="C39" s="275">
        <f>MAX(C6:C36)</f>
        <v>63.6</v>
      </c>
      <c r="D39" s="275">
        <f t="shared" ref="D39:N39" si="2">MAX(D6:D36)</f>
        <v>91.6</v>
      </c>
      <c r="E39" s="275">
        <f t="shared" si="2"/>
        <v>75.2</v>
      </c>
      <c r="F39" s="275">
        <f t="shared" si="2"/>
        <v>27.4</v>
      </c>
      <c r="G39" s="275">
        <f t="shared" si="2"/>
        <v>23.9</v>
      </c>
      <c r="H39" s="275">
        <f>MAX(H6:H35)</f>
        <v>12.7</v>
      </c>
      <c r="I39" s="275">
        <f t="shared" si="2"/>
        <v>34.4</v>
      </c>
      <c r="J39" s="275">
        <f t="shared" si="2"/>
        <v>12</v>
      </c>
      <c r="K39" s="275">
        <f t="shared" si="2"/>
        <v>11.6</v>
      </c>
      <c r="L39" s="275">
        <f>MAX(L7:L36)</f>
        <v>14.6</v>
      </c>
      <c r="M39" s="275">
        <f t="shared" si="2"/>
        <v>26.3</v>
      </c>
      <c r="N39" s="275">
        <f t="shared" si="2"/>
        <v>50.6</v>
      </c>
      <c r="O39" s="287">
        <f>MAX(C39:N39)</f>
        <v>91.6</v>
      </c>
    </row>
    <row r="40" spans="2:15" ht="15.5">
      <c r="B40" s="274" t="s">
        <v>15</v>
      </c>
      <c r="C40" s="275">
        <f>MIN(C6:C36)</f>
        <v>1.8</v>
      </c>
      <c r="D40" s="275">
        <f t="shared" ref="D40:N40" si="3">MIN(D6:D36)</f>
        <v>1.4</v>
      </c>
      <c r="E40" s="275">
        <f t="shared" si="3"/>
        <v>1.4</v>
      </c>
      <c r="F40" s="275">
        <f t="shared" si="3"/>
        <v>1.1000000000000001</v>
      </c>
      <c r="G40" s="275">
        <f t="shared" si="3"/>
        <v>1.5</v>
      </c>
      <c r="H40" s="275">
        <f>MIN(H6:H35)</f>
        <v>1.4</v>
      </c>
      <c r="I40" s="275">
        <f t="shared" si="3"/>
        <v>1.1000000000000001</v>
      </c>
      <c r="J40" s="275">
        <f t="shared" si="3"/>
        <v>0.6</v>
      </c>
      <c r="K40" s="275">
        <f t="shared" si="3"/>
        <v>2.4</v>
      </c>
      <c r="L40" s="275">
        <f>MIN(L7:L36)</f>
        <v>0.2</v>
      </c>
      <c r="M40" s="275">
        <f t="shared" si="3"/>
        <v>0.2</v>
      </c>
      <c r="N40" s="275">
        <f t="shared" si="3"/>
        <v>0.1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O40"/>
  <sheetViews>
    <sheetView topLeftCell="A4" zoomScale="55" zoomScaleNormal="55" zoomScalePageLayoutView="69" workbookViewId="0">
      <selection activeCell="V28" sqref="V28"/>
    </sheetView>
  </sheetViews>
  <sheetFormatPr defaultColWidth="8.81640625" defaultRowHeight="14.5"/>
  <cols>
    <col min="2" max="2" width="12.26953125" customWidth="1"/>
  </cols>
  <sheetData>
    <row r="5" spans="2:14" ht="15.5">
      <c r="B5" s="272" t="s">
        <v>0</v>
      </c>
      <c r="C5" s="272" t="s">
        <v>1</v>
      </c>
      <c r="D5" s="272" t="s">
        <v>2</v>
      </c>
      <c r="E5" s="272" t="s">
        <v>3</v>
      </c>
      <c r="F5" s="272" t="s">
        <v>4</v>
      </c>
      <c r="G5" s="272" t="s">
        <v>5</v>
      </c>
      <c r="H5" s="272" t="s">
        <v>6</v>
      </c>
      <c r="I5" s="272" t="s">
        <v>7</v>
      </c>
      <c r="J5" s="272" t="s">
        <v>8</v>
      </c>
      <c r="K5" s="272" t="s">
        <v>9</v>
      </c>
      <c r="L5" s="272" t="s">
        <v>10</v>
      </c>
      <c r="M5" s="272" t="s">
        <v>11</v>
      </c>
      <c r="N5" s="272" t="s">
        <v>12</v>
      </c>
    </row>
    <row r="6" spans="2:14" ht="15.5">
      <c r="B6" s="272">
        <v>1</v>
      </c>
      <c r="C6" s="4"/>
      <c r="D6" s="4"/>
      <c r="E6" s="4"/>
      <c r="F6" s="4">
        <f>'[1]Tahun 6'!E9</f>
        <v>23.2</v>
      </c>
      <c r="G6" s="4"/>
      <c r="H6" s="4">
        <f>'[1]Tahun 6'!G9</f>
        <v>12.6</v>
      </c>
      <c r="I6" s="4">
        <f>'[1]Tahun 6'!H9</f>
        <v>4.5</v>
      </c>
      <c r="J6" s="4"/>
      <c r="K6" s="4"/>
      <c r="L6" s="4">
        <f>'[1]Tahun 6'!K9</f>
        <v>8.1999999999999993</v>
      </c>
      <c r="M6" s="4"/>
      <c r="N6" s="4">
        <f>'[1]Tahun 6'!M9</f>
        <v>12.7</v>
      </c>
    </row>
    <row r="7" spans="2:14" ht="15.5">
      <c r="B7" s="272">
        <v>2</v>
      </c>
      <c r="C7" s="4">
        <f>'[1]Tahun 6'!B10</f>
        <v>2.8</v>
      </c>
      <c r="D7" s="4"/>
      <c r="E7" s="4"/>
      <c r="F7" s="4"/>
      <c r="G7" s="4"/>
      <c r="H7" s="4"/>
      <c r="I7" s="4"/>
      <c r="J7" s="4"/>
      <c r="K7" s="4"/>
      <c r="L7" s="4"/>
      <c r="M7" s="4">
        <f>'[1]Tahun 6'!L10</f>
        <v>2.2999999999999998</v>
      </c>
      <c r="N7" s="4">
        <f>'[1]Tahun 6'!M10</f>
        <v>14.3</v>
      </c>
    </row>
    <row r="8" spans="2:14" ht="15.5">
      <c r="B8" s="272">
        <v>3</v>
      </c>
      <c r="C8" s="4"/>
      <c r="D8" s="4"/>
      <c r="E8" s="4">
        <f>'[1]Tahun 6'!D11</f>
        <v>4.3</v>
      </c>
      <c r="F8" s="4"/>
      <c r="G8" s="4">
        <f>'[1]Tahun 6'!F11</f>
        <v>1.8</v>
      </c>
      <c r="H8" s="4"/>
      <c r="I8" s="4"/>
      <c r="J8" s="4">
        <f>'[1]Tahun 6'!I11</f>
        <v>2.8</v>
      </c>
      <c r="K8" s="4"/>
      <c r="L8" s="4"/>
      <c r="M8" s="4"/>
      <c r="N8" s="4">
        <f>'[1]Tahun 6'!M11</f>
        <v>24.7</v>
      </c>
    </row>
    <row r="9" spans="2:14" ht="15.5">
      <c r="B9" s="272">
        <v>4</v>
      </c>
      <c r="C9" s="4">
        <f>'[1]Tahun 6'!B12</f>
        <v>3.5</v>
      </c>
      <c r="D9" s="4">
        <f>'[1]Tahun 6'!C12</f>
        <v>22.8</v>
      </c>
      <c r="E9" s="4"/>
      <c r="F9" s="4">
        <f>'[1]Tahun 6'!E12</f>
        <v>10</v>
      </c>
      <c r="G9" s="4"/>
      <c r="H9" s="4"/>
      <c r="I9" s="4"/>
      <c r="J9" s="4"/>
      <c r="K9" s="4"/>
      <c r="L9" s="4"/>
      <c r="M9" s="4"/>
      <c r="N9" s="4"/>
    </row>
    <row r="10" spans="2:14" ht="15.5">
      <c r="B10" s="272">
        <v>5</v>
      </c>
      <c r="C10" s="4">
        <f>'[1]Tahun 6'!B13</f>
        <v>43.3</v>
      </c>
      <c r="D10" s="4">
        <f>'[1]Tahun 6'!C13</f>
        <v>3.4</v>
      </c>
      <c r="E10" s="4">
        <f>'[1]Tahun 6'!D13</f>
        <v>12.7</v>
      </c>
      <c r="F10" s="4"/>
      <c r="G10" s="4">
        <f>'[1]Tahun 6'!F13</f>
        <v>2.8</v>
      </c>
      <c r="H10" s="4">
        <f>'[1]Tahun 6'!G13</f>
        <v>15</v>
      </c>
      <c r="I10" s="4"/>
      <c r="J10" s="4"/>
      <c r="K10" s="4">
        <f>'[1]Tahun 6'!J13</f>
        <v>1.2</v>
      </c>
      <c r="L10" s="4"/>
      <c r="M10" s="4">
        <f>'[1]Tahun 6'!L13</f>
        <v>3.1</v>
      </c>
      <c r="N10" s="4">
        <f>'[1]Tahun 6'!M13</f>
        <v>5.9</v>
      </c>
    </row>
    <row r="11" spans="2:14" ht="15.5">
      <c r="B11" s="272">
        <v>6</v>
      </c>
      <c r="C11" s="4"/>
      <c r="D11" s="4"/>
      <c r="E11" s="4"/>
      <c r="F11" s="4">
        <f>'[1]Tahun 6'!E14</f>
        <v>4.8</v>
      </c>
      <c r="G11" s="4"/>
      <c r="H11" s="4">
        <f>'[1]Tahun 6'!G14</f>
        <v>10.8</v>
      </c>
      <c r="I11" s="4"/>
      <c r="J11" s="4"/>
      <c r="K11" s="4"/>
      <c r="L11" s="4"/>
      <c r="M11" s="4"/>
      <c r="N11" s="4"/>
    </row>
    <row r="12" spans="2:14" ht="15.5">
      <c r="B12" s="272">
        <v>7</v>
      </c>
      <c r="C12" s="4">
        <f>'[1]Tahun 6'!B15</f>
        <v>2.2999999999999998</v>
      </c>
      <c r="D12" s="4">
        <f>'[1]Tahun 6'!C15</f>
        <v>12.7</v>
      </c>
      <c r="E12" s="4">
        <f>'[1]Tahun 6'!D15</f>
        <v>11.2</v>
      </c>
      <c r="F12" s="4">
        <f>'[1]Tahun 6'!E15</f>
        <v>4.8</v>
      </c>
      <c r="G12" s="4"/>
      <c r="H12" s="4"/>
      <c r="I12" s="4"/>
      <c r="J12" s="4">
        <f>'[1]Tahun 6'!I15</f>
        <v>1.6</v>
      </c>
      <c r="K12" s="4"/>
      <c r="L12" s="4">
        <f>'[1]Tahun 6'!K15</f>
        <v>2.1</v>
      </c>
      <c r="M12" s="4"/>
      <c r="N12" s="4"/>
    </row>
    <row r="13" spans="2:14" ht="15.5">
      <c r="B13" s="272">
        <v>8</v>
      </c>
      <c r="C13" s="4">
        <f>'[1]Tahun 6'!B16</f>
        <v>8.6999999999999993</v>
      </c>
      <c r="D13" s="4"/>
      <c r="E13" s="4">
        <f>'[1]Tahun 6'!D16</f>
        <v>4.8</v>
      </c>
      <c r="F13" s="4">
        <f>'[1]Tahun 6'!E16</f>
        <v>2.2999999999999998</v>
      </c>
      <c r="G13" s="4"/>
      <c r="H13" s="4">
        <f>'[1]Tahun 6'!G16</f>
        <v>24.5</v>
      </c>
      <c r="I13" s="4"/>
      <c r="J13" s="4"/>
      <c r="K13" s="4"/>
      <c r="L13" s="4"/>
      <c r="M13" s="4">
        <f>'[1]Tahun 6'!L16</f>
        <v>24.3</v>
      </c>
      <c r="N13" s="4">
        <f>'[1]Tahun 6'!M16</f>
        <v>18.2</v>
      </c>
    </row>
    <row r="14" spans="2:14" ht="15.5">
      <c r="B14" s="272">
        <v>9</v>
      </c>
      <c r="C14" s="4"/>
      <c r="D14" s="4">
        <f>'[1]Tahun 6'!C17</f>
        <v>35.4</v>
      </c>
      <c r="E14" s="4">
        <f>'[1]Tahun 6'!D17</f>
        <v>2.6</v>
      </c>
      <c r="F14" s="4"/>
      <c r="G14" s="4">
        <f>'[1]Tahun 6'!F17</f>
        <v>45.4</v>
      </c>
      <c r="H14" s="4">
        <f>'[1]Tahun 6'!G17</f>
        <v>1.6</v>
      </c>
      <c r="I14" s="4">
        <f>'[1]Tahun 6'!H17</f>
        <v>1.8</v>
      </c>
      <c r="J14" s="4"/>
      <c r="K14" s="4">
        <f>'[1]Tahun 6'!J17</f>
        <v>2.2999999999999998</v>
      </c>
      <c r="L14" s="4"/>
      <c r="M14" s="4"/>
      <c r="N14" s="4"/>
    </row>
    <row r="15" spans="2:14" ht="15.5">
      <c r="B15" s="272">
        <v>10</v>
      </c>
      <c r="C15" s="4">
        <f>'[1]Tahun 6'!B18</f>
        <v>2.6</v>
      </c>
      <c r="D15" s="4">
        <f>'[1]Tahun 6'!C18</f>
        <v>15.6</v>
      </c>
      <c r="E15" s="4"/>
      <c r="F15" s="4"/>
      <c r="G15" s="4"/>
      <c r="H15" s="4"/>
      <c r="I15" s="4">
        <f>'[1]Tahun 6'!H18</f>
        <v>2.4</v>
      </c>
      <c r="J15" s="4"/>
      <c r="K15" s="4"/>
      <c r="L15" s="4"/>
      <c r="M15" s="4"/>
      <c r="N15" s="4">
        <f>'[1]Tahun 6'!M18</f>
        <v>23.4</v>
      </c>
    </row>
    <row r="16" spans="2:14" ht="15.5">
      <c r="B16" s="272">
        <v>11</v>
      </c>
      <c r="C16" s="4">
        <f>'[1]Tahun 6'!B19</f>
        <v>48.4</v>
      </c>
      <c r="D16" s="4">
        <f>'[1]Tahun 6'!C19</f>
        <v>14.9</v>
      </c>
      <c r="E16" s="4"/>
      <c r="F16" s="4"/>
      <c r="G16" s="4"/>
      <c r="H16" s="4"/>
      <c r="I16" s="4"/>
      <c r="J16" s="4"/>
      <c r="K16" s="4"/>
      <c r="L16" s="4"/>
      <c r="M16" s="4"/>
      <c r="N16" s="4">
        <f>'[1]Tahun 6'!M19</f>
        <v>35.799999999999997</v>
      </c>
    </row>
    <row r="17" spans="2:14" ht="15.5">
      <c r="B17" s="272">
        <v>12</v>
      </c>
      <c r="C17" s="4">
        <f>'[1]Tahun 6'!B20</f>
        <v>0.8</v>
      </c>
      <c r="D17" s="4"/>
      <c r="E17" s="4"/>
      <c r="F17" s="4">
        <f>'[1]Tahun 6'!E20</f>
        <v>62.3</v>
      </c>
      <c r="G17" s="4"/>
      <c r="H17" s="4"/>
      <c r="I17" s="4">
        <f>'[1]Tahun 6'!H20</f>
        <v>19.8</v>
      </c>
      <c r="J17" s="4"/>
      <c r="K17" s="4"/>
      <c r="L17" s="4"/>
      <c r="M17" s="4"/>
      <c r="N17" s="4">
        <f>'[1]Tahun 6'!M20</f>
        <v>83.8</v>
      </c>
    </row>
    <row r="18" spans="2:14" ht="15.5">
      <c r="B18" s="272">
        <v>13</v>
      </c>
      <c r="C18" s="4"/>
      <c r="D18" s="4"/>
      <c r="E18" s="4">
        <f>'[1]Tahun 6'!D21</f>
        <v>3.4</v>
      </c>
      <c r="F18" s="4"/>
      <c r="G18" s="4"/>
      <c r="H18" s="4"/>
      <c r="I18" s="4">
        <f>'[1]Tahun 6'!H21</f>
        <v>1.7</v>
      </c>
      <c r="J18" s="4">
        <f>'[1]Tahun 6'!I21</f>
        <v>3.4</v>
      </c>
      <c r="K18" s="4">
        <f>'[1]Tahun 6'!J21</f>
        <v>1.4</v>
      </c>
      <c r="L18" s="4"/>
      <c r="M18" s="4">
        <f>'[1]Tahun 6'!L21</f>
        <v>1.8</v>
      </c>
      <c r="N18" s="4"/>
    </row>
    <row r="19" spans="2:14" ht="15.5">
      <c r="B19" s="272">
        <v>14</v>
      </c>
      <c r="C19" s="4">
        <f>'[1]Tahun 6'!B22</f>
        <v>8.9</v>
      </c>
      <c r="D19" s="4"/>
      <c r="E19" s="4"/>
      <c r="F19" s="4"/>
      <c r="G19" s="4">
        <f>'[1]Tahun 6'!F22</f>
        <v>4.5</v>
      </c>
      <c r="H19" s="4"/>
      <c r="I19" s="4">
        <f>'[1]Tahun 6'!H22</f>
        <v>2.8</v>
      </c>
      <c r="J19" s="4"/>
      <c r="K19" s="4"/>
      <c r="L19" s="4">
        <f>'[1]Tahun 6'!K22</f>
        <v>1.4</v>
      </c>
      <c r="M19" s="4"/>
      <c r="N19" s="4"/>
    </row>
    <row r="20" spans="2:14" ht="15.5">
      <c r="B20" s="272">
        <v>15</v>
      </c>
      <c r="C20" s="4"/>
      <c r="D20" s="4">
        <f>'[1]Tahun 6'!C23</f>
        <v>2.4</v>
      </c>
      <c r="E20" s="4"/>
      <c r="F20" s="4"/>
      <c r="G20" s="4"/>
      <c r="H20" s="4"/>
      <c r="I20" s="4">
        <f>'[1]Tahun 6'!H23</f>
        <v>17.5</v>
      </c>
      <c r="J20" s="4"/>
      <c r="K20" s="4"/>
      <c r="L20" s="4"/>
      <c r="M20" s="4"/>
      <c r="N20" s="4">
        <f>'[1]Tahun 6'!M23</f>
        <v>1.7</v>
      </c>
    </row>
    <row r="21" spans="2:14" ht="15.5">
      <c r="B21" s="272">
        <v>16</v>
      </c>
      <c r="C21" s="4">
        <f>'[1]Tahun 6'!B24</f>
        <v>26.2</v>
      </c>
      <c r="D21" s="4">
        <f>'[1]Tahun 6'!C24</f>
        <v>8.6999999999999993</v>
      </c>
      <c r="E21" s="4">
        <f>'[1]Tahun 6'!D24</f>
        <v>2.4</v>
      </c>
      <c r="F21" s="4">
        <f>'[1]Tahun 6'!E24</f>
        <v>65.8</v>
      </c>
      <c r="G21" s="4"/>
      <c r="H21" s="4"/>
      <c r="I21" s="4">
        <f>'[1]Tahun 6'!H24</f>
        <v>2.2000000000000002</v>
      </c>
      <c r="J21" s="4"/>
      <c r="K21" s="4">
        <f>'[1]Tahun 6'!J24</f>
        <v>1.8</v>
      </c>
      <c r="L21" s="4"/>
      <c r="M21" s="4">
        <f>'[1]Tahun 6'!L24</f>
        <v>27.2</v>
      </c>
      <c r="N21" s="4"/>
    </row>
    <row r="22" spans="2:14" ht="15.5">
      <c r="B22" s="272">
        <v>17</v>
      </c>
      <c r="C22" s="4">
        <f>'[1]Tahun 6'!B25</f>
        <v>58.4</v>
      </c>
      <c r="D22" s="4">
        <f>'[1]Tahun 6'!C25</f>
        <v>3.6</v>
      </c>
      <c r="E22" s="4">
        <f>'[1]Tahun 6'!D25</f>
        <v>24.7</v>
      </c>
      <c r="F22" s="4">
        <f>'[1]Tahun 6'!E25</f>
        <v>2.6</v>
      </c>
      <c r="G22" s="4">
        <f>'[1]Tahun 6'!F25</f>
        <v>5.4</v>
      </c>
      <c r="H22" s="4"/>
      <c r="I22" s="4">
        <f>'[1]Tahun 6'!H25</f>
        <v>3.3</v>
      </c>
      <c r="J22" s="4">
        <f>'[1]Tahun 6'!I25</f>
        <v>2.1</v>
      </c>
      <c r="K22" s="4">
        <f>'[1]Tahun 6'!J25</f>
        <v>4.8</v>
      </c>
      <c r="L22" s="4"/>
      <c r="M22" s="4"/>
      <c r="N22" s="4"/>
    </row>
    <row r="23" spans="2:14" ht="15.5">
      <c r="B23" s="272">
        <v>18</v>
      </c>
      <c r="C23" s="4">
        <f>'[1]Tahun 6'!B26</f>
        <v>80.3</v>
      </c>
      <c r="D23" s="4"/>
      <c r="E23" s="4">
        <f>'[1]Tahun 6'!D26</f>
        <v>133.4</v>
      </c>
      <c r="F23" s="4"/>
      <c r="G23" s="4"/>
      <c r="H23" s="4"/>
      <c r="I23" s="4"/>
      <c r="J23" s="4"/>
      <c r="K23" s="4"/>
      <c r="L23" s="4"/>
      <c r="M23" s="4">
        <f>'[1]Tahun 6'!L26</f>
        <v>2.2999999999999998</v>
      </c>
      <c r="N23" s="4">
        <f>'[1]Tahun 6'!M26</f>
        <v>2.5</v>
      </c>
    </row>
    <row r="24" spans="2:14" ht="15.5">
      <c r="B24" s="272">
        <v>19</v>
      </c>
      <c r="C24" s="4"/>
      <c r="D24" s="4"/>
      <c r="E24" s="4"/>
      <c r="F24" s="4"/>
      <c r="G24" s="4"/>
      <c r="H24" s="4"/>
      <c r="I24" s="4"/>
      <c r="J24" s="4"/>
      <c r="K24" s="4"/>
      <c r="L24" s="4">
        <f>'[1]Tahun 6'!K27</f>
        <v>1.2</v>
      </c>
      <c r="M24" s="4"/>
      <c r="N24" s="4">
        <f>'[1]Tahun 6'!M27</f>
        <v>6.7</v>
      </c>
    </row>
    <row r="25" spans="2:14" ht="15.5">
      <c r="B25" s="272">
        <v>20</v>
      </c>
      <c r="C25" s="4"/>
      <c r="D25" s="4"/>
      <c r="E25" s="4">
        <f>'[1]Tahun 6'!D28</f>
        <v>37.700000000000003</v>
      </c>
      <c r="F25" s="4">
        <f>'[1]Tahun 6'!E28</f>
        <v>11.8</v>
      </c>
      <c r="G25" s="4"/>
      <c r="H25" s="4"/>
      <c r="I25" s="4">
        <f>'[1]Tahun 6'!H28</f>
        <v>1.8</v>
      </c>
      <c r="J25" s="4"/>
      <c r="K25" s="4"/>
      <c r="L25" s="4"/>
      <c r="M25" s="4"/>
      <c r="N25" s="4"/>
    </row>
    <row r="26" spans="2:14" ht="15.5">
      <c r="B26" s="272">
        <v>21</v>
      </c>
      <c r="C26" s="4">
        <f>'[1]Tahun 6'!B29</f>
        <v>5.2</v>
      </c>
      <c r="D26" s="4"/>
      <c r="E26" s="4"/>
      <c r="F26" s="4"/>
      <c r="G26" s="4">
        <f>'[1]Tahun 6'!F29</f>
        <v>8.1999999999999993</v>
      </c>
      <c r="H26" s="4"/>
      <c r="I26" s="4"/>
      <c r="J26" s="4"/>
      <c r="K26" s="4"/>
      <c r="L26" s="4"/>
      <c r="M26" s="4"/>
      <c r="N26" s="4">
        <f>'[1]Tahun 6'!M29</f>
        <v>4.5999999999999996</v>
      </c>
    </row>
    <row r="27" spans="2:14" ht="15.5">
      <c r="B27" s="272">
        <v>22</v>
      </c>
      <c r="C27" s="4">
        <f>'[1]Tahun 6'!B30</f>
        <v>2.8</v>
      </c>
      <c r="D27" s="4">
        <f>'[1]Tahun 6'!C30</f>
        <v>2.8</v>
      </c>
      <c r="E27" s="4">
        <f>'[1]Tahun 6'!D30</f>
        <v>1.8</v>
      </c>
      <c r="F27" s="4">
        <f>'[1]Tahun 6'!E30</f>
        <v>32.6</v>
      </c>
      <c r="G27" s="4"/>
      <c r="H27" s="4">
        <f>'[1]Tahun 6'!G30</f>
        <v>2.6</v>
      </c>
      <c r="I27" s="4"/>
      <c r="J27" s="4"/>
      <c r="K27" s="4">
        <f>'[1]Tahun 6'!J30</f>
        <v>8.4</v>
      </c>
      <c r="L27" s="4"/>
      <c r="M27" s="4">
        <f>'[1]Tahun 6'!L30</f>
        <v>25.3</v>
      </c>
      <c r="N27" s="4">
        <f>'[1]Tahun 6'!M30</f>
        <v>1.4</v>
      </c>
    </row>
    <row r="28" spans="2:14" ht="15.5">
      <c r="B28" s="272">
        <v>23</v>
      </c>
      <c r="C28" s="4">
        <f>'[1]Tahun 6'!B31</f>
        <v>4.3</v>
      </c>
      <c r="D28" s="4">
        <f>'[1]Tahun 6'!C31</f>
        <v>34.5</v>
      </c>
      <c r="E28" s="4">
        <f>'[1]Tahun 6'!D31</f>
        <v>45.3</v>
      </c>
      <c r="F28" s="4">
        <f>'[1]Tahun 6'!E31</f>
        <v>18.2</v>
      </c>
      <c r="G28" s="4"/>
      <c r="H28" s="4">
        <f>'[1]Tahun 6'!G31</f>
        <v>13</v>
      </c>
      <c r="I28" s="4">
        <f>'[1]Tahun 6'!H31</f>
        <v>1.3</v>
      </c>
      <c r="J28" s="4"/>
      <c r="K28" s="4"/>
      <c r="L28" s="4"/>
      <c r="M28" s="4">
        <f>'[1]Tahun 6'!L31</f>
        <v>2.4</v>
      </c>
      <c r="N28" s="4">
        <f>'[1]Tahun 6'!M31</f>
        <v>2.8</v>
      </c>
    </row>
    <row r="29" spans="2:14" ht="15.5">
      <c r="B29" s="272">
        <v>24</v>
      </c>
      <c r="C29" s="4">
        <f>'[1]Tahun 6'!B32</f>
        <v>26.3</v>
      </c>
      <c r="D29" s="4">
        <f>'[1]Tahun 6'!C32</f>
        <v>56.3</v>
      </c>
      <c r="E29" s="4"/>
      <c r="F29" s="4"/>
      <c r="G29" s="4">
        <f>'[1]Tahun 6'!F32</f>
        <v>18.7</v>
      </c>
      <c r="H29" s="4">
        <f>'[1]Tahun 6'!G32</f>
        <v>18</v>
      </c>
      <c r="I29" s="4"/>
      <c r="J29" s="4">
        <f>'[1]Tahun 6'!I32</f>
        <v>1.2</v>
      </c>
      <c r="K29" s="4"/>
      <c r="L29" s="4">
        <f>'[1]Tahun 6'!K32</f>
        <v>4.8</v>
      </c>
      <c r="M29" s="4">
        <f>'[1]Tahun 6'!L32</f>
        <v>1.8</v>
      </c>
      <c r="N29" s="4">
        <f>'[1]Tahun 6'!M32</f>
        <v>1.8</v>
      </c>
    </row>
    <row r="30" spans="2:14" ht="15.5">
      <c r="B30" s="272">
        <v>25</v>
      </c>
      <c r="C30" s="4">
        <f>'[1]Tahun 6'!B33</f>
        <v>4.7</v>
      </c>
      <c r="D30" s="4"/>
      <c r="E30" s="4"/>
      <c r="F30" s="4"/>
      <c r="G30" s="4">
        <f>'[1]Tahun 6'!F33</f>
        <v>3.5</v>
      </c>
      <c r="H30" s="4"/>
      <c r="I30" s="4"/>
      <c r="J30" s="4"/>
      <c r="K30" s="4"/>
      <c r="L30" s="4"/>
      <c r="M30" s="4"/>
      <c r="N30" s="4"/>
    </row>
    <row r="31" spans="2:14" ht="15.5">
      <c r="B31" s="272">
        <v>26</v>
      </c>
      <c r="C31" s="4"/>
      <c r="D31" s="4">
        <f>'[1]Tahun 6'!C34</f>
        <v>2.4</v>
      </c>
      <c r="E31" s="4">
        <f>'[1]Tahun 6'!D34</f>
        <v>1.9</v>
      </c>
      <c r="F31" s="4"/>
      <c r="G31" s="4"/>
      <c r="H31" s="4"/>
      <c r="I31" s="4"/>
      <c r="J31" s="4"/>
      <c r="K31" s="4"/>
      <c r="L31" s="4"/>
      <c r="M31" s="4"/>
      <c r="N31" s="4">
        <f>'[1]Tahun 6'!M34</f>
        <v>4.5</v>
      </c>
    </row>
    <row r="32" spans="2:14" ht="15.5">
      <c r="B32" s="272">
        <v>27</v>
      </c>
      <c r="C32" s="4"/>
      <c r="D32" s="4"/>
      <c r="E32" s="4">
        <f>'[1]Tahun 6'!D35</f>
        <v>27.9</v>
      </c>
      <c r="F32" s="4">
        <f>'[1]Tahun 6'!E35</f>
        <v>48.3</v>
      </c>
      <c r="G32" s="4"/>
      <c r="H32" s="4"/>
      <c r="I32" s="4">
        <f>'[1]Tahun 6'!H35</f>
        <v>3.2</v>
      </c>
      <c r="J32" s="4"/>
      <c r="K32" s="4">
        <f>'[1]Tahun 6'!J35</f>
        <v>2.4</v>
      </c>
      <c r="L32" s="4">
        <f>'[1]Tahun 6'!K35</f>
        <v>2.8</v>
      </c>
      <c r="M32" s="4"/>
      <c r="N32" s="4"/>
    </row>
    <row r="33" spans="2:15" ht="15.5">
      <c r="B33" s="272">
        <v>28</v>
      </c>
      <c r="C33" s="4">
        <f>'[1]Tahun 6'!B36</f>
        <v>8.4</v>
      </c>
      <c r="D33" s="4"/>
      <c r="E33" s="4">
        <f>'[1]Tahun 6'!D36</f>
        <v>2.8</v>
      </c>
      <c r="F33" s="4"/>
      <c r="G33" s="4"/>
      <c r="H33" s="4">
        <f>'[1]Tahun 6'!G36</f>
        <v>4.5999999999999996</v>
      </c>
      <c r="I33" s="4">
        <f>'[1]Tahun 6'!H36</f>
        <v>5.8</v>
      </c>
      <c r="J33" s="4">
        <f>'[1]Tahun 6'!I36</f>
        <v>6.1</v>
      </c>
      <c r="K33" s="4"/>
      <c r="L33" s="4">
        <f>'[1]Tahun 6'!K36</f>
        <v>1.4</v>
      </c>
      <c r="M33" s="4"/>
      <c r="N33" s="4">
        <f>'[1]Tahun 6'!M36</f>
        <v>86.3</v>
      </c>
    </row>
    <row r="34" spans="2:15" ht="15.5">
      <c r="B34" s="272">
        <v>29</v>
      </c>
      <c r="C34" s="4"/>
      <c r="D34" s="4"/>
      <c r="E34" s="4"/>
      <c r="F34" s="4"/>
      <c r="G34" s="4">
        <f>'[1]Tahun 6'!F37</f>
        <v>9</v>
      </c>
      <c r="H34" s="4">
        <f>'[1]Tahun 6'!G37</f>
        <v>2.2999999999999998</v>
      </c>
      <c r="I34" s="4">
        <f>'[1]Tahun 6'!H37</f>
        <v>91.3</v>
      </c>
      <c r="J34" s="4"/>
      <c r="K34" s="4"/>
      <c r="L34" s="4"/>
      <c r="M34" s="4">
        <f>'[1]Tahun 6'!L37</f>
        <v>4</v>
      </c>
      <c r="N34" s="4">
        <f>'[1]Tahun 6'!M37</f>
        <v>16.399999999999999</v>
      </c>
    </row>
    <row r="35" spans="2:15" ht="15.5">
      <c r="B35" s="272">
        <v>30</v>
      </c>
      <c r="C35" s="4"/>
      <c r="D35" s="4"/>
      <c r="E35" s="4"/>
      <c r="F35" s="4"/>
      <c r="G35" s="4">
        <f>'[1]Tahun 6'!F38</f>
        <v>1.4</v>
      </c>
      <c r="H35" s="4"/>
      <c r="I35" s="4">
        <f>'[1]Tahun 6'!H38</f>
        <v>4.5</v>
      </c>
      <c r="J35" s="4"/>
      <c r="K35" s="4"/>
      <c r="L35" s="4"/>
      <c r="M35" s="4"/>
      <c r="N35" s="4">
        <f>'[1]Tahun 6'!M38</f>
        <v>4.2</v>
      </c>
    </row>
    <row r="36" spans="2:15" ht="15.5">
      <c r="B36" s="272">
        <v>31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>
        <f>'[1]Tahun 6'!M39</f>
        <v>28.9</v>
      </c>
    </row>
    <row r="37" spans="2:15" ht="15.5">
      <c r="B37" s="274" t="s">
        <v>13</v>
      </c>
      <c r="C37" s="273">
        <f>SUM(C6:C36)</f>
        <v>337.9</v>
      </c>
      <c r="D37" s="273">
        <f t="shared" ref="D37:N37" si="0">SUM(D6:D36)</f>
        <v>215.50000000000003</v>
      </c>
      <c r="E37" s="273">
        <f t="shared" si="0"/>
        <v>316.89999999999998</v>
      </c>
      <c r="F37" s="273">
        <f t="shared" si="0"/>
        <v>286.7</v>
      </c>
      <c r="G37" s="273">
        <f t="shared" si="0"/>
        <v>100.7</v>
      </c>
      <c r="H37" s="273">
        <f t="shared" si="0"/>
        <v>104.99999999999999</v>
      </c>
      <c r="I37" s="273">
        <f t="shared" si="0"/>
        <v>163.89999999999998</v>
      </c>
      <c r="J37" s="273">
        <f t="shared" si="0"/>
        <v>17.2</v>
      </c>
      <c r="K37" s="273">
        <f>SUM(K7:K36)</f>
        <v>22.299999999999997</v>
      </c>
      <c r="L37" s="273">
        <f t="shared" si="0"/>
        <v>21.9</v>
      </c>
      <c r="M37" s="273">
        <f t="shared" si="0"/>
        <v>94.5</v>
      </c>
      <c r="N37" s="273">
        <f t="shared" si="0"/>
        <v>380.59999999999997</v>
      </c>
    </row>
    <row r="38" spans="2:15" ht="15.5">
      <c r="B38" s="274" t="s">
        <v>16</v>
      </c>
      <c r="C38" s="289">
        <f>AVERAGE(C6:C36)</f>
        <v>18.772222222222222</v>
      </c>
      <c r="D38" s="289">
        <f t="shared" ref="D38:N38" si="1">AVERAGE(D6:D36)</f>
        <v>16.57692307692308</v>
      </c>
      <c r="E38" s="289">
        <f>AVERAGE(E6:E36)</f>
        <v>21.126666666666665</v>
      </c>
      <c r="F38" s="289">
        <f t="shared" si="1"/>
        <v>23.891666666666666</v>
      </c>
      <c r="G38" s="289">
        <f t="shared" si="1"/>
        <v>10.07</v>
      </c>
      <c r="H38" s="289">
        <f t="shared" si="1"/>
        <v>10.499999999999998</v>
      </c>
      <c r="I38" s="289">
        <f t="shared" si="1"/>
        <v>10.926666666666666</v>
      </c>
      <c r="J38" s="289">
        <f t="shared" si="1"/>
        <v>2.8666666666666667</v>
      </c>
      <c r="K38" s="289">
        <f>AVERAGE(K7:K36)</f>
        <v>3.1857142857142855</v>
      </c>
      <c r="L38" s="289">
        <f t="shared" si="1"/>
        <v>3.1285714285714286</v>
      </c>
      <c r="M38" s="289">
        <f t="shared" si="1"/>
        <v>9.4499999999999993</v>
      </c>
      <c r="N38" s="289">
        <f t="shared" si="1"/>
        <v>19.029999999999998</v>
      </c>
    </row>
    <row r="39" spans="2:15" ht="15.5">
      <c r="B39" s="274" t="s">
        <v>14</v>
      </c>
      <c r="C39" s="273">
        <f>MAX(C6:C36)</f>
        <v>80.3</v>
      </c>
      <c r="D39" s="273">
        <f t="shared" ref="D39:N39" si="2">MAX(D6:D36)</f>
        <v>56.3</v>
      </c>
      <c r="E39" s="273">
        <f t="shared" si="2"/>
        <v>133.4</v>
      </c>
      <c r="F39" s="273">
        <f t="shared" si="2"/>
        <v>65.8</v>
      </c>
      <c r="G39" s="273">
        <f t="shared" si="2"/>
        <v>45.4</v>
      </c>
      <c r="H39" s="273">
        <f t="shared" si="2"/>
        <v>24.5</v>
      </c>
      <c r="I39" s="273">
        <f t="shared" si="2"/>
        <v>91.3</v>
      </c>
      <c r="J39" s="273">
        <f t="shared" si="2"/>
        <v>6.1</v>
      </c>
      <c r="K39" s="273">
        <f>MAX(K7:K36)</f>
        <v>8.4</v>
      </c>
      <c r="L39" s="273">
        <f t="shared" si="2"/>
        <v>8.1999999999999993</v>
      </c>
      <c r="M39" s="273">
        <f t="shared" si="2"/>
        <v>27.2</v>
      </c>
      <c r="N39" s="273">
        <f t="shared" si="2"/>
        <v>86.3</v>
      </c>
      <c r="O39" s="288">
        <f>MAX(C39:N39)</f>
        <v>133.4</v>
      </c>
    </row>
    <row r="40" spans="2:15" ht="15.5">
      <c r="B40" s="274" t="s">
        <v>15</v>
      </c>
      <c r="C40" s="273">
        <f>MIN(C6:C36)</f>
        <v>0.8</v>
      </c>
      <c r="D40" s="273">
        <f t="shared" ref="D40:N40" si="3">MIN(D6:D36)</f>
        <v>2.4</v>
      </c>
      <c r="E40" s="273">
        <f t="shared" si="3"/>
        <v>1.8</v>
      </c>
      <c r="F40" s="273">
        <f t="shared" si="3"/>
        <v>2.2999999999999998</v>
      </c>
      <c r="G40" s="273">
        <f t="shared" si="3"/>
        <v>1.4</v>
      </c>
      <c r="H40" s="273">
        <f t="shared" si="3"/>
        <v>1.6</v>
      </c>
      <c r="I40" s="273">
        <f t="shared" si="3"/>
        <v>1.3</v>
      </c>
      <c r="J40" s="273">
        <f t="shared" si="3"/>
        <v>1.2</v>
      </c>
      <c r="K40" s="273">
        <f>MIN(K7:K36)</f>
        <v>1.2</v>
      </c>
      <c r="L40" s="273">
        <f t="shared" si="3"/>
        <v>1.2</v>
      </c>
      <c r="M40" s="273">
        <f t="shared" si="3"/>
        <v>1.8</v>
      </c>
      <c r="N40" s="273">
        <f t="shared" si="3"/>
        <v>1.4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O39"/>
  <sheetViews>
    <sheetView zoomScale="55" zoomScaleNormal="55" zoomScalePageLayoutView="69" workbookViewId="0">
      <selection activeCell="P46" sqref="P46"/>
    </sheetView>
  </sheetViews>
  <sheetFormatPr defaultColWidth="8.81640625" defaultRowHeight="14.5"/>
  <cols>
    <col min="2" max="2" width="9.81640625" customWidth="1"/>
  </cols>
  <sheetData>
    <row r="4" spans="2:14" ht="15.5">
      <c r="B4" s="272" t="s">
        <v>0</v>
      </c>
      <c r="C4" s="272" t="s">
        <v>1</v>
      </c>
      <c r="D4" s="272" t="s">
        <v>2</v>
      </c>
      <c r="E4" s="272" t="s">
        <v>3</v>
      </c>
      <c r="F4" s="272" t="s">
        <v>4</v>
      </c>
      <c r="G4" s="272" t="s">
        <v>5</v>
      </c>
      <c r="H4" s="272" t="s">
        <v>6</v>
      </c>
      <c r="I4" s="272" t="s">
        <v>7</v>
      </c>
      <c r="J4" s="272" t="s">
        <v>8</v>
      </c>
      <c r="K4" s="272" t="s">
        <v>9</v>
      </c>
      <c r="L4" s="272" t="s">
        <v>10</v>
      </c>
      <c r="M4" s="272" t="s">
        <v>11</v>
      </c>
      <c r="N4" s="272" t="s">
        <v>12</v>
      </c>
    </row>
    <row r="5" spans="2:14" ht="15.5">
      <c r="B5" s="272">
        <v>1</v>
      </c>
      <c r="C5" s="4">
        <f>'[1]Tahun 7'!B9</f>
        <v>24.6</v>
      </c>
      <c r="D5" s="4">
        <f>'[1]Tahun 7'!C9</f>
        <v>28.7</v>
      </c>
      <c r="E5" s="4">
        <f>'[1]Tahun 7'!D9</f>
        <v>72.2</v>
      </c>
      <c r="F5" s="4">
        <f>'[1]Tahun 7'!E9</f>
        <v>4</v>
      </c>
      <c r="G5" s="4">
        <f>'[1]Tahun 7'!F9</f>
        <v>19</v>
      </c>
      <c r="H5" s="4">
        <f>'[1]Tahun 7'!G9</f>
        <v>54.4</v>
      </c>
      <c r="I5" s="4"/>
      <c r="J5" s="4"/>
      <c r="K5" s="4"/>
      <c r="L5" s="4"/>
      <c r="M5" s="4">
        <f>'[1]Tahun 7'!L9</f>
        <v>27.1</v>
      </c>
      <c r="N5" s="4">
        <f>'[1]Tahun 7'!M9</f>
        <v>4.5</v>
      </c>
    </row>
    <row r="6" spans="2:14" ht="15.5">
      <c r="B6" s="272">
        <v>2</v>
      </c>
      <c r="C6" s="4">
        <f>'[1]Tahun 7'!B10</f>
        <v>5</v>
      </c>
      <c r="D6" s="4"/>
      <c r="E6" s="4"/>
      <c r="F6" s="4"/>
      <c r="G6" s="4"/>
      <c r="H6" s="4">
        <f>'[1]Tahun 7'!G10</f>
        <v>4.5</v>
      </c>
      <c r="I6" s="4"/>
      <c r="J6" s="4"/>
      <c r="K6" s="4">
        <f>'[1]Tahun 7'!J10</f>
        <v>10</v>
      </c>
      <c r="L6" s="4">
        <f>'[1]Tahun 7'!K10</f>
        <v>12.7</v>
      </c>
      <c r="M6" s="4"/>
      <c r="N6" s="4">
        <f>'[1]Tahun 7'!M10</f>
        <v>10</v>
      </c>
    </row>
    <row r="7" spans="2:14" ht="15.5">
      <c r="B7" s="272">
        <v>3</v>
      </c>
      <c r="C7" s="4"/>
      <c r="D7" s="4"/>
      <c r="E7" s="4"/>
      <c r="F7" s="4"/>
      <c r="G7" s="4"/>
      <c r="H7" s="4">
        <f>'[1]Tahun 7'!G11</f>
        <v>22.5</v>
      </c>
      <c r="I7" s="4"/>
      <c r="J7" s="4">
        <f>'[1]Tahun 7'!I11</f>
        <v>21.8</v>
      </c>
      <c r="K7" s="4">
        <f>'[1]Tahun 7'!J11</f>
        <v>26.9</v>
      </c>
      <c r="L7" s="4"/>
      <c r="M7" s="4">
        <f>'[1]Tahun 7'!L11</f>
        <v>4.4000000000000004</v>
      </c>
      <c r="N7" s="4"/>
    </row>
    <row r="8" spans="2:14" ht="15.5">
      <c r="B8" s="272">
        <v>4</v>
      </c>
      <c r="C8" s="4">
        <f>'[1]Tahun 7'!B12</f>
        <v>55.5</v>
      </c>
      <c r="D8" s="4"/>
      <c r="E8" s="4">
        <f>'[1]Tahun 7'!D12</f>
        <v>26.3</v>
      </c>
      <c r="F8" s="4">
        <f>'[1]Tahun 7'!E12</f>
        <v>4.8</v>
      </c>
      <c r="G8" s="4">
        <f>'[1]Tahun 7'!F12</f>
        <v>9.5</v>
      </c>
      <c r="H8" s="4">
        <f>'[1]Tahun 7'!G12</f>
        <v>11.7</v>
      </c>
      <c r="I8" s="4"/>
      <c r="J8" s="4"/>
      <c r="K8" s="4"/>
      <c r="L8" s="4">
        <f>'[1]Tahun 7'!K12</f>
        <v>13.5</v>
      </c>
      <c r="M8" s="4">
        <f>'[1]Tahun 7'!L12</f>
        <v>10.1</v>
      </c>
      <c r="N8" s="4"/>
    </row>
    <row r="9" spans="2:14" ht="15.5">
      <c r="B9" s="272">
        <v>5</v>
      </c>
      <c r="C9" s="4">
        <f>'[1]Tahun 7'!B13</f>
        <v>25.7</v>
      </c>
      <c r="D9" s="4"/>
      <c r="E9" s="4"/>
      <c r="F9" s="4">
        <f>'[1]Tahun 7'!E13</f>
        <v>1.8</v>
      </c>
      <c r="G9" s="4">
        <f>'[1]Tahun 7'!F13</f>
        <v>5.3</v>
      </c>
      <c r="H9" s="4">
        <f>'[1]Tahun 7'!G13</f>
        <v>32.299999999999997</v>
      </c>
      <c r="I9" s="4">
        <f>'[1]Tahun 7'!H13</f>
        <v>6.3</v>
      </c>
      <c r="J9" s="4"/>
      <c r="K9" s="4"/>
      <c r="L9" s="4"/>
      <c r="M9" s="4">
        <f>'[1]Tahun 7'!L13</f>
        <v>5.0999999999999996</v>
      </c>
      <c r="N9" s="4">
        <f>'[1]Tahun 7'!M13</f>
        <v>68.7</v>
      </c>
    </row>
    <row r="10" spans="2:14" ht="15.5">
      <c r="B10" s="272">
        <v>6</v>
      </c>
      <c r="C10" s="4">
        <f>'[1]Tahun 7'!B14</f>
        <v>9.6999999999999993</v>
      </c>
      <c r="D10" s="4">
        <f>'[1]Tahun 7'!C14</f>
        <v>9.6</v>
      </c>
      <c r="E10" s="4"/>
      <c r="F10" s="4">
        <f>'[1]Tahun 7'!E14</f>
        <v>1.5</v>
      </c>
      <c r="G10" s="4"/>
      <c r="H10" s="4"/>
      <c r="I10" s="4"/>
      <c r="J10" s="4"/>
      <c r="K10" s="4">
        <f>'[1]Tahun 7'!J14</f>
        <v>20.2</v>
      </c>
      <c r="L10" s="4"/>
      <c r="M10" s="4">
        <f>'[1]Tahun 7'!L14</f>
        <v>6.1</v>
      </c>
      <c r="N10" s="4">
        <f>'[1]Tahun 7'!M14</f>
        <v>12.7</v>
      </c>
    </row>
    <row r="11" spans="2:14" ht="15.5">
      <c r="B11" s="272">
        <v>7</v>
      </c>
      <c r="C11" s="4">
        <f>'[1]Tahun 7'!B15</f>
        <v>13.8</v>
      </c>
      <c r="D11" s="4"/>
      <c r="E11" s="4"/>
      <c r="F11" s="4"/>
      <c r="G11" s="4"/>
      <c r="H11" s="4">
        <f>'[1]Tahun 7'!G15</f>
        <v>23.1</v>
      </c>
      <c r="I11" s="4">
        <f>'[1]Tahun 7'!H15</f>
        <v>8.6</v>
      </c>
      <c r="J11" s="4"/>
      <c r="K11" s="4">
        <f>'[1]Tahun 7'!J15</f>
        <v>36.6</v>
      </c>
      <c r="L11" s="4">
        <f>'[1]Tahun 7'!K15</f>
        <v>13.3</v>
      </c>
      <c r="M11" s="4">
        <f>'[1]Tahun 7'!L15</f>
        <v>32.9</v>
      </c>
      <c r="N11" s="4">
        <f>'[1]Tahun 7'!M15</f>
        <v>1.5</v>
      </c>
    </row>
    <row r="12" spans="2:14" ht="15.5">
      <c r="B12" s="272">
        <v>8</v>
      </c>
      <c r="C12" s="4"/>
      <c r="D12" s="4">
        <f>'[1]Tahun 7'!C16</f>
        <v>7.1</v>
      </c>
      <c r="E12" s="4">
        <f>'[1]Tahun 7'!D16</f>
        <v>7.3</v>
      </c>
      <c r="F12" s="4"/>
      <c r="G12" s="4"/>
      <c r="H12" s="4"/>
      <c r="I12" s="4">
        <f>'[1]Tahun 7'!H16</f>
        <v>42.2</v>
      </c>
      <c r="J12" s="4"/>
      <c r="K12" s="4">
        <f>'[1]Tahun 7'!J16</f>
        <v>5.6</v>
      </c>
      <c r="L12" s="4"/>
      <c r="M12" s="4">
        <f>'[1]Tahun 7'!L16</f>
        <v>24.4</v>
      </c>
      <c r="N12" s="4">
        <f>'[1]Tahun 7'!M16</f>
        <v>66.099999999999994</v>
      </c>
    </row>
    <row r="13" spans="2:14" ht="15.5">
      <c r="B13" s="272">
        <v>9</v>
      </c>
      <c r="C13" s="4"/>
      <c r="D13" s="4"/>
      <c r="E13" s="4">
        <f>'[1]Tahun 7'!D17</f>
        <v>1.7</v>
      </c>
      <c r="F13" s="4">
        <f>'[1]Tahun 7'!E17</f>
        <v>6.2</v>
      </c>
      <c r="G13" s="4">
        <f>'[1]Tahun 7'!F17</f>
        <v>5.3</v>
      </c>
      <c r="H13" s="4"/>
      <c r="I13" s="4"/>
      <c r="J13" s="4">
        <f>'[1]Tahun 7'!I17</f>
        <v>8.1999999999999993</v>
      </c>
      <c r="K13" s="4">
        <f>'[1]Tahun 7'!J17</f>
        <v>25.9</v>
      </c>
      <c r="L13" s="4">
        <f>'[1]Tahun 7'!K17</f>
        <v>13.3</v>
      </c>
      <c r="M13" s="4">
        <f>'[1]Tahun 7'!L17</f>
        <v>19.2</v>
      </c>
      <c r="N13" s="4">
        <f>'[1]Tahun 7'!M17</f>
        <v>18.8</v>
      </c>
    </row>
    <row r="14" spans="2:14" ht="15.5">
      <c r="B14" s="272">
        <v>10</v>
      </c>
      <c r="C14" s="4"/>
      <c r="D14" s="4">
        <f>'[1]Tahun 7'!C18</f>
        <v>12.7</v>
      </c>
      <c r="E14" s="4"/>
      <c r="F14" s="4">
        <f>'[1]Tahun 7'!E18</f>
        <v>9.5</v>
      </c>
      <c r="G14" s="4"/>
      <c r="H14" s="4">
        <f>'[1]Tahun 7'!G18</f>
        <v>31.3</v>
      </c>
      <c r="I14" s="4"/>
      <c r="J14" s="4"/>
      <c r="K14" s="4"/>
      <c r="L14" s="4">
        <f>'[1]Tahun 7'!K18</f>
        <v>1.7</v>
      </c>
      <c r="M14" s="4"/>
      <c r="N14" s="4">
        <f>'[1]Tahun 7'!M18</f>
        <v>38.9</v>
      </c>
    </row>
    <row r="15" spans="2:14" ht="15.5">
      <c r="B15" s="272">
        <v>11</v>
      </c>
      <c r="C15" s="4"/>
      <c r="D15" s="4"/>
      <c r="E15" s="4"/>
      <c r="F15" s="4"/>
      <c r="G15" s="4"/>
      <c r="H15" s="4">
        <f>'[1]Tahun 7'!G19</f>
        <v>5.3</v>
      </c>
      <c r="I15" s="4">
        <f>'[1]Tahun 7'!H19</f>
        <v>27.9</v>
      </c>
      <c r="J15" s="4"/>
      <c r="K15" s="4"/>
      <c r="L15" s="4">
        <f>'[1]Tahun 7'!K19</f>
        <v>45.7</v>
      </c>
      <c r="M15" s="4"/>
      <c r="N15" s="4">
        <f>'[1]Tahun 7'!M19</f>
        <v>17.600000000000001</v>
      </c>
    </row>
    <row r="16" spans="2:14" ht="15.5">
      <c r="B16" s="272">
        <v>12</v>
      </c>
      <c r="C16" s="4"/>
      <c r="D16" s="4">
        <f>'[1]Tahun 7'!C20</f>
        <v>12</v>
      </c>
      <c r="E16" s="4">
        <f>'[1]Tahun 7'!D20</f>
        <v>65.099999999999994</v>
      </c>
      <c r="F16" s="4"/>
      <c r="G16" s="4"/>
      <c r="H16" s="4"/>
      <c r="I16" s="4"/>
      <c r="J16" s="4"/>
      <c r="K16" s="4"/>
      <c r="L16" s="4">
        <f>'[1]Tahun 7'!K20</f>
        <v>7.3</v>
      </c>
      <c r="M16" s="4">
        <f>'[1]Tahun 7'!L20</f>
        <v>33.4</v>
      </c>
      <c r="N16" s="4">
        <f>'[1]Tahun 7'!M20</f>
        <v>8.6999999999999993</v>
      </c>
    </row>
    <row r="17" spans="2:14" ht="15.5">
      <c r="B17" s="272">
        <v>13</v>
      </c>
      <c r="C17" s="4">
        <f>'[1]Tahun 7'!B21</f>
        <v>9.3000000000000007</v>
      </c>
      <c r="D17" s="4"/>
      <c r="E17" s="4">
        <f>'[1]Tahun 7'!D21</f>
        <v>6.4</v>
      </c>
      <c r="F17" s="4">
        <f>'[1]Tahun 7'!E21</f>
        <v>12.9</v>
      </c>
      <c r="G17" s="4">
        <f>'[1]Tahun 7'!F21</f>
        <v>28.7</v>
      </c>
      <c r="H17" s="4">
        <f>'[1]Tahun 7'!G21</f>
        <v>4.8</v>
      </c>
      <c r="I17" s="4"/>
      <c r="J17" s="4">
        <f>'[1]Tahun 7'!I21</f>
        <v>33.9</v>
      </c>
      <c r="K17" s="4"/>
      <c r="L17" s="4">
        <f>'[1]Tahun 7'!K21</f>
        <v>27.6</v>
      </c>
      <c r="M17" s="4">
        <f>'[1]Tahun 7'!L21</f>
        <v>46</v>
      </c>
      <c r="N17" s="4">
        <f>'[1]Tahun 7'!M21</f>
        <v>14.2</v>
      </c>
    </row>
    <row r="18" spans="2:14" ht="15.5">
      <c r="B18" s="272">
        <v>14</v>
      </c>
      <c r="C18" s="4">
        <f>'[1]Tahun 7'!B22</f>
        <v>43.2</v>
      </c>
      <c r="D18" s="4">
        <f>'[1]Tahun 7'!C22</f>
        <v>3.4</v>
      </c>
      <c r="E18" s="4">
        <f>'[1]Tahun 7'!D22</f>
        <v>1.2</v>
      </c>
      <c r="F18" s="4"/>
      <c r="G18" s="4">
        <f>'[1]Tahun 7'!F22</f>
        <v>16.100000000000001</v>
      </c>
      <c r="H18" s="4"/>
      <c r="I18" s="4"/>
      <c r="J18" s="4"/>
      <c r="K18" s="4"/>
      <c r="L18" s="4">
        <f>'[1]Tahun 7'!K22</f>
        <v>5.8</v>
      </c>
      <c r="M18" s="4"/>
      <c r="N18" s="4">
        <f>'[1]Tahun 7'!M22</f>
        <v>10</v>
      </c>
    </row>
    <row r="19" spans="2:14" ht="15.5">
      <c r="B19" s="272">
        <v>15</v>
      </c>
      <c r="C19" s="4"/>
      <c r="D19" s="4">
        <f>'[1]Tahun 7'!C23</f>
        <v>33.6</v>
      </c>
      <c r="E19" s="4">
        <f>'[1]Tahun 7'!D23</f>
        <v>9</v>
      </c>
      <c r="F19" s="4"/>
      <c r="G19" s="4">
        <f>'[1]Tahun 7'!F23</f>
        <v>1.7</v>
      </c>
      <c r="H19" s="4">
        <f>'[1]Tahun 7'!G23</f>
        <v>24.1</v>
      </c>
      <c r="I19" s="4">
        <f>'[1]Tahun 7'!H23</f>
        <v>5.6</v>
      </c>
      <c r="J19" s="4">
        <f>'[1]Tahun 7'!I23</f>
        <v>2.6</v>
      </c>
      <c r="K19" s="4"/>
      <c r="L19" s="4">
        <f>'[1]Tahun 7'!K23</f>
        <v>11.7</v>
      </c>
      <c r="M19" s="4">
        <f>'[1]Tahun 7'!L23</f>
        <v>12.7</v>
      </c>
      <c r="N19" s="4">
        <f>'[1]Tahun 7'!M23</f>
        <v>5.5</v>
      </c>
    </row>
    <row r="20" spans="2:14" ht="15.5">
      <c r="B20" s="272">
        <v>16</v>
      </c>
      <c r="C20" s="4"/>
      <c r="D20" s="4"/>
      <c r="E20" s="4"/>
      <c r="F20" s="4">
        <f>'[1]Tahun 7'!E24</f>
        <v>70</v>
      </c>
      <c r="G20" s="4"/>
      <c r="H20" s="4">
        <f>'[1]Tahun 7'!G24</f>
        <v>29.8</v>
      </c>
      <c r="I20" s="4"/>
      <c r="J20" s="4"/>
      <c r="K20" s="4">
        <f>'[1]Tahun 7'!J24</f>
        <v>1.5</v>
      </c>
      <c r="L20" s="4">
        <f>'[1]Tahun 7'!K24</f>
        <v>3</v>
      </c>
      <c r="M20" s="4"/>
      <c r="N20" s="4"/>
    </row>
    <row r="21" spans="2:14" ht="15.5">
      <c r="B21" s="272">
        <v>17</v>
      </c>
      <c r="C21" s="4"/>
      <c r="D21" s="4"/>
      <c r="E21" s="4">
        <f>'[1]Tahun 7'!D25</f>
        <v>5.8</v>
      </c>
      <c r="F21" s="4"/>
      <c r="G21" s="4"/>
      <c r="H21" s="4">
        <f>'[1]Tahun 7'!G25</f>
        <v>16.100000000000001</v>
      </c>
      <c r="I21" s="4"/>
      <c r="J21" s="4"/>
      <c r="K21" s="4"/>
      <c r="L21" s="4">
        <f>'[1]Tahun 7'!K25</f>
        <v>6.9</v>
      </c>
      <c r="M21" s="4">
        <f>'[1]Tahun 7'!L25</f>
        <v>16.2</v>
      </c>
      <c r="N21" s="4">
        <f>'[1]Tahun 7'!M25</f>
        <v>7.4</v>
      </c>
    </row>
    <row r="22" spans="2:14" ht="15.5">
      <c r="B22" s="272">
        <v>18</v>
      </c>
      <c r="C22" s="4">
        <f>'[1]Tahun 7'!B26</f>
        <v>27.8</v>
      </c>
      <c r="D22" s="4"/>
      <c r="E22" s="4">
        <f>'[1]Tahun 7'!D26</f>
        <v>9.3000000000000007</v>
      </c>
      <c r="F22" s="4">
        <f>'[1]Tahun 7'!E26</f>
        <v>4.5</v>
      </c>
      <c r="G22" s="4">
        <f>'[1]Tahun 7'!F26</f>
        <v>2.8</v>
      </c>
      <c r="H22" s="4">
        <f>'[1]Tahun 7'!G26</f>
        <v>2.9</v>
      </c>
      <c r="I22" s="4"/>
      <c r="J22" s="4"/>
      <c r="K22" s="4">
        <f>'[1]Tahun 7'!J26</f>
        <v>2.2999999999999998</v>
      </c>
      <c r="L22" s="4">
        <f>'[1]Tahun 7'!K26</f>
        <v>16.399999999999999</v>
      </c>
      <c r="M22" s="4"/>
      <c r="N22" s="4"/>
    </row>
    <row r="23" spans="2:14" ht="15.5">
      <c r="B23" s="272">
        <v>19</v>
      </c>
      <c r="C23" s="4"/>
      <c r="D23" s="4">
        <f>'[1]Tahun 7'!C27</f>
        <v>45.3</v>
      </c>
      <c r="E23" s="4">
        <f>'[1]Tahun 7'!D27</f>
        <v>9.1</v>
      </c>
      <c r="F23" s="4">
        <f>'[1]Tahun 7'!E27</f>
        <v>2.7</v>
      </c>
      <c r="G23" s="4"/>
      <c r="H23" s="4">
        <f>'[1]Tahun 7'!G27</f>
        <v>19.399999999999999</v>
      </c>
      <c r="I23" s="4">
        <f>'[1]Tahun 7'!H27</f>
        <v>12.2</v>
      </c>
      <c r="J23" s="4">
        <f>'[1]Tahun 7'!I27</f>
        <v>3.4</v>
      </c>
      <c r="K23" s="4">
        <f>'[1]Tahun 7'!J27</f>
        <v>5.5</v>
      </c>
      <c r="L23" s="4">
        <f>'[1]Tahun 7'!K27</f>
        <v>46.4</v>
      </c>
      <c r="M23" s="4">
        <f>'[1]Tahun 7'!L27</f>
        <v>18</v>
      </c>
      <c r="N23" s="4">
        <f>'[1]Tahun 7'!M27</f>
        <v>8.9</v>
      </c>
    </row>
    <row r="24" spans="2:14" ht="15.5">
      <c r="B24" s="272">
        <v>20</v>
      </c>
      <c r="C24" s="4"/>
      <c r="D24" s="4">
        <f>'[1]Tahun 7'!C28</f>
        <v>3.9</v>
      </c>
      <c r="E24" s="4">
        <f>'[1]Tahun 7'!D28</f>
        <v>60.3</v>
      </c>
      <c r="F24" s="4"/>
      <c r="G24" s="4"/>
      <c r="H24" s="4"/>
      <c r="I24" s="4"/>
      <c r="J24" s="4">
        <f>'[1]Tahun 7'!I28</f>
        <v>24.5</v>
      </c>
      <c r="K24" s="4"/>
      <c r="L24" s="4"/>
      <c r="M24" s="4">
        <f>'[1]Tahun 7'!L28</f>
        <v>21</v>
      </c>
      <c r="N24" s="4">
        <f>'[1]Tahun 7'!M28</f>
        <v>6.9</v>
      </c>
    </row>
    <row r="25" spans="2:14" ht="15.5">
      <c r="B25" s="272">
        <v>21</v>
      </c>
      <c r="C25" s="4"/>
      <c r="D25" s="4">
        <f>'[1]Tahun 7'!C29</f>
        <v>1</v>
      </c>
      <c r="E25" s="4"/>
      <c r="F25" s="4">
        <f>'[1]Tahun 7'!E29</f>
        <v>2.1</v>
      </c>
      <c r="G25" s="4">
        <f>'[1]Tahun 7'!F29</f>
        <v>71.7</v>
      </c>
      <c r="H25" s="4"/>
      <c r="I25" s="4">
        <f>'[1]Tahun 7'!H29</f>
        <v>35.5</v>
      </c>
      <c r="J25" s="4">
        <f>'[1]Tahun 7'!I29</f>
        <v>13</v>
      </c>
      <c r="K25" s="4"/>
      <c r="L25" s="4">
        <f>'[1]Tahun 7'!K29</f>
        <v>9.6</v>
      </c>
      <c r="M25" s="4"/>
      <c r="N25" s="4">
        <f>'[1]Tahun 7'!M29</f>
        <v>11.4</v>
      </c>
    </row>
    <row r="26" spans="2:14" ht="15.5">
      <c r="B26" s="272">
        <v>22</v>
      </c>
      <c r="C26" s="4">
        <f>'[1]Tahun 7'!B30</f>
        <v>34.1</v>
      </c>
      <c r="D26" s="4"/>
      <c r="E26" s="4"/>
      <c r="F26" s="4">
        <f>'[1]Tahun 7'!E30</f>
        <v>5.3</v>
      </c>
      <c r="G26" s="4">
        <f>'[1]Tahun 7'!F30</f>
        <v>114.1</v>
      </c>
      <c r="H26" s="4"/>
      <c r="I26" s="4">
        <f>'[1]Tahun 7'!H30</f>
        <v>5.3</v>
      </c>
      <c r="J26" s="4"/>
      <c r="K26" s="4"/>
      <c r="L26" s="4">
        <f>'[1]Tahun 7'!K30</f>
        <v>41.6</v>
      </c>
      <c r="M26" s="4"/>
      <c r="N26" s="4">
        <f>'[1]Tahun 7'!M30</f>
        <v>15.2</v>
      </c>
    </row>
    <row r="27" spans="2:14" ht="15.5">
      <c r="B27" s="272">
        <v>23</v>
      </c>
      <c r="C27" s="4">
        <f>'[1]Tahun 7'!B31</f>
        <v>5.5</v>
      </c>
      <c r="D27" s="4">
        <f>'[1]Tahun 7'!C31</f>
        <v>2.1</v>
      </c>
      <c r="E27" s="4"/>
      <c r="F27" s="4"/>
      <c r="G27" s="4"/>
      <c r="H27" s="4"/>
      <c r="I27" s="4"/>
      <c r="J27" s="4">
        <f>'[1]Tahun 7'!I31</f>
        <v>6.1</v>
      </c>
      <c r="K27" s="4"/>
      <c r="L27" s="4">
        <f>'[1]Tahun 7'!K31</f>
        <v>3</v>
      </c>
      <c r="M27" s="4"/>
      <c r="N27" s="4"/>
    </row>
    <row r="28" spans="2:14" ht="15.5">
      <c r="B28" s="272">
        <v>24</v>
      </c>
      <c r="C28" s="4">
        <f>'[1]Tahun 7'!B32</f>
        <v>13.8</v>
      </c>
      <c r="D28" s="4"/>
      <c r="E28" s="4">
        <f>'[1]Tahun 7'!D32</f>
        <v>10.1</v>
      </c>
      <c r="F28" s="4">
        <f>'[1]Tahun 7'!E32</f>
        <v>5.0999999999999996</v>
      </c>
      <c r="G28" s="4"/>
      <c r="H28" s="4">
        <f>'[1]Tahun 7'!G32</f>
        <v>12.8</v>
      </c>
      <c r="I28" s="4"/>
      <c r="J28" s="4">
        <f>'[1]Tahun 7'!I32</f>
        <v>24.2</v>
      </c>
      <c r="K28" s="4">
        <f>'[1]Tahun 7'!J32</f>
        <v>2.7</v>
      </c>
      <c r="L28" s="4"/>
      <c r="M28" s="4">
        <f>'[1]Tahun 7'!L32</f>
        <v>9.8000000000000007</v>
      </c>
      <c r="N28" s="4">
        <f>'[1]Tahun 7'!M32</f>
        <v>5.6</v>
      </c>
    </row>
    <row r="29" spans="2:14" ht="15.5">
      <c r="B29" s="272">
        <v>25</v>
      </c>
      <c r="C29" s="4">
        <f>'[1]Tahun 7'!B33</f>
        <v>24.2</v>
      </c>
      <c r="D29" s="4">
        <f>'[1]Tahun 7'!C33</f>
        <v>1.4</v>
      </c>
      <c r="E29" s="4">
        <f>'[1]Tahun 7'!D33</f>
        <v>17.2</v>
      </c>
      <c r="F29" s="4">
        <f>'[1]Tahun 7'!E33</f>
        <v>3.8</v>
      </c>
      <c r="G29" s="4"/>
      <c r="H29" s="4"/>
      <c r="I29" s="4"/>
      <c r="J29" s="4"/>
      <c r="K29" s="4"/>
      <c r="L29" s="4">
        <f>'[1]Tahun 7'!K33</f>
        <v>16.3</v>
      </c>
      <c r="M29" s="4"/>
      <c r="N29" s="4">
        <f>'[1]Tahun 7'!M33</f>
        <v>10.9</v>
      </c>
    </row>
    <row r="30" spans="2:14" ht="15.5">
      <c r="B30" s="272">
        <v>26</v>
      </c>
      <c r="C30" s="4"/>
      <c r="D30" s="4">
        <f>'[1]Tahun 7'!C34</f>
        <v>18.600000000000001</v>
      </c>
      <c r="E30" s="4"/>
      <c r="F30" s="4"/>
      <c r="G30" s="4"/>
      <c r="H30" s="4">
        <f>'[1]Tahun 7'!G34</f>
        <v>1.6</v>
      </c>
      <c r="I30" s="4">
        <f>'[1]Tahun 7'!H34</f>
        <v>40.1</v>
      </c>
      <c r="J30" s="4"/>
      <c r="K30" s="4"/>
      <c r="L30" s="4">
        <f>'[1]Tahun 7'!K34</f>
        <v>3</v>
      </c>
      <c r="M30" s="4"/>
      <c r="N30" s="4">
        <f>'[1]Tahun 7'!M34</f>
        <v>12.3</v>
      </c>
    </row>
    <row r="31" spans="2:14" ht="15.5">
      <c r="B31" s="272">
        <v>27</v>
      </c>
      <c r="C31" s="4">
        <f>'[1]Tahun 7'!B35</f>
        <v>5.3</v>
      </c>
      <c r="D31" s="4">
        <f>'[1]Tahun 7'!C35</f>
        <v>33.299999999999997</v>
      </c>
      <c r="E31" s="4">
        <f>'[1]Tahun 7'!D35</f>
        <v>6</v>
      </c>
      <c r="F31" s="4">
        <f>'[1]Tahun 7'!E35</f>
        <v>1.7</v>
      </c>
      <c r="G31" s="4"/>
      <c r="H31" s="4"/>
      <c r="I31" s="4">
        <f>'[1]Tahun 7'!H35</f>
        <v>15.7</v>
      </c>
      <c r="J31" s="4">
        <f>'[1]Tahun 7'!I35</f>
        <v>11.7</v>
      </c>
      <c r="K31" s="4"/>
      <c r="L31" s="4">
        <f>'[1]Tahun 7'!K35</f>
        <v>3.9</v>
      </c>
      <c r="M31" s="4"/>
      <c r="N31" s="4"/>
    </row>
    <row r="32" spans="2:14" ht="15.5">
      <c r="B32" s="272">
        <v>28</v>
      </c>
      <c r="C32" s="4">
        <f>'[1]Tahun 7'!B36</f>
        <v>45.3</v>
      </c>
      <c r="D32" s="4">
        <f>'[1]Tahun 7'!C36</f>
        <v>1.3</v>
      </c>
      <c r="E32" s="4">
        <f>'[1]Tahun 7'!D36</f>
        <v>13.6</v>
      </c>
      <c r="F32" s="4"/>
      <c r="G32" s="4"/>
      <c r="H32" s="4"/>
      <c r="I32" s="4"/>
      <c r="J32" s="4"/>
      <c r="K32" s="4"/>
      <c r="L32" s="4">
        <f>'[1]Tahun 7'!K36</f>
        <v>77.7</v>
      </c>
      <c r="M32" s="4">
        <f>'[1]Tahun 7'!L36</f>
        <v>8.8000000000000007</v>
      </c>
      <c r="N32" s="4">
        <f>'[1]Tahun 7'!M36</f>
        <v>29.7</v>
      </c>
    </row>
    <row r="33" spans="2:15" ht="15.5">
      <c r="B33" s="272">
        <v>29</v>
      </c>
      <c r="C33" s="4"/>
      <c r="D33" s="4"/>
      <c r="E33" s="4"/>
      <c r="F33" s="4">
        <f>'[1]Tahun 7'!E37</f>
        <v>2.7</v>
      </c>
      <c r="G33" s="4">
        <f>'[1]Tahun 7'!F37</f>
        <v>32.299999999999997</v>
      </c>
      <c r="H33" s="4">
        <f>'[1]Tahun 7'!G37</f>
        <v>5.0999999999999996</v>
      </c>
      <c r="I33" s="4"/>
      <c r="J33" s="4"/>
      <c r="K33" s="4"/>
      <c r="L33" s="4"/>
      <c r="M33" s="4">
        <f>'[1]Tahun 7'!L37</f>
        <v>15.4</v>
      </c>
      <c r="N33" s="4"/>
    </row>
    <row r="34" spans="2:15" ht="15.5">
      <c r="B34" s="272">
        <v>30</v>
      </c>
      <c r="C34" s="4"/>
      <c r="D34" s="4"/>
      <c r="E34" s="4"/>
      <c r="F34" s="4">
        <f>'[1]Tahun 7'!E38</f>
        <v>2.2000000000000002</v>
      </c>
      <c r="G34" s="4">
        <f>'[1]Tahun 7'!F38</f>
        <v>9.6999999999999993</v>
      </c>
      <c r="H34" s="4"/>
      <c r="I34" s="4"/>
      <c r="J34" s="4"/>
      <c r="K34" s="4"/>
      <c r="L34" s="4"/>
      <c r="M34" s="4">
        <f>'[1]Tahun 7'!L38</f>
        <v>23.7</v>
      </c>
      <c r="N34" s="4"/>
    </row>
    <row r="35" spans="2:15" ht="15.5">
      <c r="B35" s="272">
        <v>31</v>
      </c>
      <c r="C35" s="4"/>
      <c r="D35" s="4"/>
      <c r="E35" s="4"/>
      <c r="F35" s="4"/>
      <c r="G35" s="4"/>
      <c r="H35" s="4"/>
      <c r="I35" s="4">
        <f>'[1]Tahun 7'!H39</f>
        <v>13.8</v>
      </c>
      <c r="J35" s="4"/>
      <c r="K35" s="4"/>
      <c r="L35" s="4"/>
      <c r="M35" s="4"/>
      <c r="N35" s="4"/>
      <c r="O35" t="s">
        <v>17</v>
      </c>
    </row>
    <row r="36" spans="2:15" ht="15.5">
      <c r="B36" s="274" t="s">
        <v>13</v>
      </c>
      <c r="C36" s="273">
        <f>SUM(C5:C35)</f>
        <v>342.8</v>
      </c>
      <c r="D36" s="273">
        <f t="shared" ref="D36:N36" si="0">SUM(D5:D35)</f>
        <v>214</v>
      </c>
      <c r="E36" s="273">
        <f t="shared" si="0"/>
        <v>320.60000000000002</v>
      </c>
      <c r="F36" s="273">
        <f t="shared" si="0"/>
        <v>140.79999999999998</v>
      </c>
      <c r="G36" s="273">
        <f t="shared" si="0"/>
        <v>316.20000000000005</v>
      </c>
      <c r="H36" s="273">
        <f t="shared" si="0"/>
        <v>301.70000000000005</v>
      </c>
      <c r="I36" s="273">
        <f t="shared" si="0"/>
        <v>213.20000000000002</v>
      </c>
      <c r="J36" s="273">
        <f t="shared" si="0"/>
        <v>149.39999999999998</v>
      </c>
      <c r="K36" s="273">
        <f t="shared" si="0"/>
        <v>137.19999999999999</v>
      </c>
      <c r="L36" s="273">
        <f>SUM(L5:L35)</f>
        <v>380.4</v>
      </c>
      <c r="M36" s="273">
        <f>SUM(M5:M34)</f>
        <v>334.29999999999995</v>
      </c>
      <c r="N36" s="273">
        <f t="shared" si="0"/>
        <v>385.49999999999989</v>
      </c>
    </row>
    <row r="37" spans="2:15" ht="15.5">
      <c r="B37" s="274" t="s">
        <v>16</v>
      </c>
      <c r="C37" s="289">
        <f>AVERAGE(C5:C35)</f>
        <v>22.853333333333335</v>
      </c>
      <c r="D37" s="289">
        <f t="shared" ref="D37:N37" si="1">AVERAGE(D5:D35)</f>
        <v>14.266666666666667</v>
      </c>
      <c r="E37" s="289">
        <f>AVERAGE(E5:E35)</f>
        <v>20.037500000000001</v>
      </c>
      <c r="F37" s="289">
        <f t="shared" si="1"/>
        <v>8.2823529411764696</v>
      </c>
      <c r="G37" s="289">
        <f t="shared" si="1"/>
        <v>26.350000000000005</v>
      </c>
      <c r="H37" s="289">
        <f t="shared" si="1"/>
        <v>17.747058823529414</v>
      </c>
      <c r="I37" s="289">
        <f t="shared" si="1"/>
        <v>19.381818181818183</v>
      </c>
      <c r="J37" s="289">
        <f t="shared" si="1"/>
        <v>14.939999999999998</v>
      </c>
      <c r="K37" s="289">
        <f t="shared" si="1"/>
        <v>13.719999999999999</v>
      </c>
      <c r="L37" s="289">
        <f>AVERAGE(L5:L35)</f>
        <v>18.114285714285714</v>
      </c>
      <c r="M37" s="289">
        <f t="shared" si="1"/>
        <v>18.572222222222219</v>
      </c>
      <c r="N37" s="289">
        <f t="shared" si="1"/>
        <v>17.522727272727266</v>
      </c>
    </row>
    <row r="38" spans="2:15" ht="15.5">
      <c r="B38" s="274" t="s">
        <v>14</v>
      </c>
      <c r="C38" s="273">
        <f>MAX(C5:C35)</f>
        <v>55.5</v>
      </c>
      <c r="D38" s="273">
        <f t="shared" ref="D38:N38" si="2">MAX(D5:D35)</f>
        <v>45.3</v>
      </c>
      <c r="E38" s="273">
        <f t="shared" si="2"/>
        <v>72.2</v>
      </c>
      <c r="F38" s="273">
        <f t="shared" si="2"/>
        <v>70</v>
      </c>
      <c r="G38" s="273">
        <f t="shared" si="2"/>
        <v>114.1</v>
      </c>
      <c r="H38" s="273">
        <f t="shared" si="2"/>
        <v>54.4</v>
      </c>
      <c r="I38" s="273">
        <f t="shared" si="2"/>
        <v>42.2</v>
      </c>
      <c r="J38" s="273">
        <f t="shared" si="2"/>
        <v>33.9</v>
      </c>
      <c r="K38" s="273">
        <f t="shared" si="2"/>
        <v>36.6</v>
      </c>
      <c r="L38" s="273">
        <f>MAX(L5:L35)</f>
        <v>77.7</v>
      </c>
      <c r="M38" s="273">
        <f t="shared" si="2"/>
        <v>46</v>
      </c>
      <c r="N38" s="273">
        <f t="shared" si="2"/>
        <v>68.7</v>
      </c>
      <c r="O38" s="288">
        <f>MAX(C38:N38)</f>
        <v>114.1</v>
      </c>
    </row>
    <row r="39" spans="2:15" ht="15.5">
      <c r="B39" s="274" t="s">
        <v>15</v>
      </c>
      <c r="C39" s="273">
        <f>MIN(C5:C35)</f>
        <v>5</v>
      </c>
      <c r="D39" s="273">
        <f t="shared" ref="D39:N39" si="3">MIN(D5:D35)</f>
        <v>1</v>
      </c>
      <c r="E39" s="273">
        <f t="shared" si="3"/>
        <v>1.2</v>
      </c>
      <c r="F39" s="273">
        <f t="shared" si="3"/>
        <v>1.5</v>
      </c>
      <c r="G39" s="273">
        <f t="shared" si="3"/>
        <v>1.7</v>
      </c>
      <c r="H39" s="273">
        <f t="shared" si="3"/>
        <v>1.6</v>
      </c>
      <c r="I39" s="273">
        <f t="shared" si="3"/>
        <v>5.3</v>
      </c>
      <c r="J39" s="273">
        <f t="shared" si="3"/>
        <v>2.6</v>
      </c>
      <c r="K39" s="273">
        <f t="shared" si="3"/>
        <v>1.5</v>
      </c>
      <c r="L39" s="273">
        <f>MIN(L5:L35)</f>
        <v>1.7</v>
      </c>
      <c r="M39" s="273">
        <f t="shared" si="3"/>
        <v>4.4000000000000004</v>
      </c>
      <c r="N39" s="273">
        <f t="shared" si="3"/>
        <v>1.5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O39"/>
  <sheetViews>
    <sheetView zoomScale="55" zoomScaleNormal="55" zoomScalePageLayoutView="69" workbookViewId="0">
      <selection activeCell="Q26" sqref="Q26"/>
    </sheetView>
  </sheetViews>
  <sheetFormatPr defaultColWidth="8.81640625" defaultRowHeight="14.5"/>
  <cols>
    <col min="2" max="2" width="10.453125" customWidth="1"/>
  </cols>
  <sheetData>
    <row r="4" spans="2:14" ht="15.5">
      <c r="B4" s="272" t="s">
        <v>0</v>
      </c>
      <c r="C4" s="272" t="s">
        <v>1</v>
      </c>
      <c r="D4" s="272" t="s">
        <v>2</v>
      </c>
      <c r="E4" s="272" t="s">
        <v>3</v>
      </c>
      <c r="F4" s="272" t="s">
        <v>4</v>
      </c>
      <c r="G4" s="272" t="s">
        <v>5</v>
      </c>
      <c r="H4" s="272" t="s">
        <v>6</v>
      </c>
      <c r="I4" s="272" t="s">
        <v>7</v>
      </c>
      <c r="J4" s="272" t="s">
        <v>8</v>
      </c>
      <c r="K4" s="272" t="s">
        <v>9</v>
      </c>
      <c r="L4" s="272" t="s">
        <v>10</v>
      </c>
      <c r="M4" s="272" t="s">
        <v>11</v>
      </c>
      <c r="N4" s="272" t="s">
        <v>12</v>
      </c>
    </row>
    <row r="5" spans="2:14" ht="15.5">
      <c r="B5" s="272">
        <v>1</v>
      </c>
      <c r="C5" s="4">
        <f>'[1]Tahun 8'!B9</f>
        <v>28.8</v>
      </c>
      <c r="D5" s="4">
        <f>'[1]Tahun 8'!C9</f>
        <v>3.3</v>
      </c>
      <c r="E5" s="4">
        <f>'[1]Tahun 8'!D9</f>
        <v>13.8</v>
      </c>
      <c r="F5" s="4">
        <f>'[1]Tahun 8'!E9</f>
        <v>6.6</v>
      </c>
      <c r="G5" s="4"/>
      <c r="H5" s="4">
        <f>'[1]Tahun 8'!G9</f>
        <v>3.4</v>
      </c>
      <c r="I5" s="4"/>
      <c r="J5" s="4"/>
      <c r="K5" s="4">
        <f>'[1]Tahun 8'!J9</f>
        <v>7.8</v>
      </c>
      <c r="L5" s="4">
        <f>'[1]Tahun 8'!K9</f>
        <v>5.8</v>
      </c>
      <c r="M5" s="4"/>
      <c r="N5" s="4">
        <f>'[1]Tahun 8'!M9</f>
        <v>6.4</v>
      </c>
    </row>
    <row r="6" spans="2:14" ht="15.5">
      <c r="B6" s="272">
        <v>2</v>
      </c>
      <c r="C6" s="4">
        <f>'[1]Tahun 8'!B10</f>
        <v>41.3</v>
      </c>
      <c r="D6" s="4">
        <f>'[1]Tahun 8'!C10</f>
        <v>2.2000000000000002</v>
      </c>
      <c r="E6" s="4">
        <f>'[1]Tahun 8'!D10</f>
        <v>3.6</v>
      </c>
      <c r="F6" s="4">
        <f>'[1]Tahun 8'!E10</f>
        <v>3.1</v>
      </c>
      <c r="G6" s="4"/>
      <c r="H6" s="4">
        <f>'[1]Tahun 8'!G10</f>
        <v>5.8</v>
      </c>
      <c r="I6" s="4"/>
      <c r="J6" s="4"/>
      <c r="K6" s="4"/>
      <c r="L6" s="4"/>
      <c r="M6" s="4">
        <f>'[1]Tahun 8'!L10</f>
        <v>14.4</v>
      </c>
      <c r="N6" s="4">
        <f>'[1]Tahun 8'!M10</f>
        <v>8.1999999999999993</v>
      </c>
    </row>
    <row r="7" spans="2:14" ht="15.5">
      <c r="B7" s="272">
        <v>3</v>
      </c>
      <c r="C7" s="4"/>
      <c r="D7" s="4">
        <f>'[1]Tahun 8'!C11</f>
        <v>1.6</v>
      </c>
      <c r="E7" s="4">
        <f>'[1]Tahun 8'!D11</f>
        <v>13.5</v>
      </c>
      <c r="F7" s="4">
        <f>'[1]Tahun 8'!E11</f>
        <v>6.3</v>
      </c>
      <c r="G7" s="4"/>
      <c r="H7" s="4"/>
      <c r="I7" s="4"/>
      <c r="J7" s="4"/>
      <c r="K7" s="4"/>
      <c r="L7" s="4"/>
      <c r="M7" s="4"/>
      <c r="N7" s="4"/>
    </row>
    <row r="8" spans="2:14" ht="15.5">
      <c r="B8" s="272">
        <v>4</v>
      </c>
      <c r="C8" s="4"/>
      <c r="D8" s="4"/>
      <c r="E8" s="4"/>
      <c r="F8" s="4"/>
      <c r="G8" s="4"/>
      <c r="H8" s="4">
        <f>'[1]Tahun 8'!G12</f>
        <v>5.6</v>
      </c>
      <c r="I8" s="4"/>
      <c r="J8" s="4">
        <f>'[1]Tahun 8'!I12</f>
        <v>2.1</v>
      </c>
      <c r="K8" s="4"/>
      <c r="L8" s="4">
        <f>'[1]Tahun 8'!K12</f>
        <v>4.8</v>
      </c>
      <c r="M8" s="4"/>
      <c r="N8" s="4"/>
    </row>
    <row r="9" spans="2:14" ht="15.5">
      <c r="B9" s="272">
        <v>5</v>
      </c>
      <c r="C9" s="4"/>
      <c r="D9" s="4"/>
      <c r="E9" s="4"/>
      <c r="F9" s="4"/>
      <c r="G9" s="4"/>
      <c r="H9" s="4"/>
      <c r="I9" s="4"/>
      <c r="J9" s="4"/>
      <c r="K9" s="4"/>
      <c r="L9" s="4"/>
      <c r="M9" s="4">
        <f>'[1]Tahun 8'!L13</f>
        <v>31.6</v>
      </c>
      <c r="N9" s="4">
        <f>'[1]Tahun 8'!M13</f>
        <v>18.600000000000001</v>
      </c>
    </row>
    <row r="10" spans="2:14" ht="15.5">
      <c r="B10" s="272">
        <v>6</v>
      </c>
      <c r="C10" s="4"/>
      <c r="D10" s="4"/>
      <c r="E10" s="4"/>
      <c r="F10" s="4"/>
      <c r="G10" s="4">
        <f>'[1]Tahun 8'!F14</f>
        <v>4.8</v>
      </c>
      <c r="H10" s="4">
        <f>'[1]Tahun 8'!G14</f>
        <v>35.299999999999997</v>
      </c>
      <c r="I10" s="4"/>
      <c r="J10" s="4"/>
      <c r="K10" s="4">
        <f>'[1]Tahun 8'!J14</f>
        <v>2.4</v>
      </c>
      <c r="L10" s="4"/>
      <c r="M10" s="4">
        <f>'[1]Tahun 8'!L14</f>
        <v>8.6</v>
      </c>
      <c r="N10" s="4">
        <f>'[1]Tahun 8'!M14</f>
        <v>26.9</v>
      </c>
    </row>
    <row r="11" spans="2:14" ht="15.5">
      <c r="B11" s="272">
        <v>7</v>
      </c>
      <c r="C11" s="4">
        <f>'[1]Tahun 8'!B15</f>
        <v>6.4</v>
      </c>
      <c r="D11" s="4"/>
      <c r="E11" s="4"/>
      <c r="F11" s="4">
        <f>'[1]Tahun 8'!E15</f>
        <v>22.6</v>
      </c>
      <c r="G11" s="4"/>
      <c r="H11" s="4"/>
      <c r="I11" s="4"/>
      <c r="J11" s="4"/>
      <c r="K11" s="4"/>
      <c r="L11" s="4">
        <f>'[1]Tahun 8'!K15</f>
        <v>3.8</v>
      </c>
      <c r="M11" s="4"/>
      <c r="N11" s="4"/>
    </row>
    <row r="12" spans="2:14" ht="15.5">
      <c r="B12" s="272">
        <v>8</v>
      </c>
      <c r="C12" s="4"/>
      <c r="D12" s="4">
        <f>'[1]Tahun 8'!C16</f>
        <v>8.4</v>
      </c>
      <c r="E12" s="4">
        <f>'[1]Tahun 8'!D16</f>
        <v>17</v>
      </c>
      <c r="F12" s="4"/>
      <c r="G12" s="4"/>
      <c r="H12" s="4"/>
      <c r="I12" s="4">
        <f>'[1]Tahun 8'!H16</f>
        <v>7.5</v>
      </c>
      <c r="J12" s="4">
        <f>'[1]Tahun 8'!I16</f>
        <v>3.4</v>
      </c>
      <c r="K12" s="4">
        <f>'[1]Tahun 8'!J16</f>
        <v>6.6</v>
      </c>
      <c r="L12" s="4">
        <f>'[1]Tahun 8'!K16</f>
        <v>3.8</v>
      </c>
      <c r="M12" s="4">
        <f>'[1]Tahun 8'!L16</f>
        <v>18.399999999999999</v>
      </c>
      <c r="N12" s="4"/>
    </row>
    <row r="13" spans="2:14" ht="15.5">
      <c r="B13" s="272">
        <v>9</v>
      </c>
      <c r="C13" s="4"/>
      <c r="D13" s="4">
        <f>'[1]Tahun 8'!C17</f>
        <v>16.3</v>
      </c>
      <c r="E13" s="4"/>
      <c r="F13" s="4"/>
      <c r="G13" s="4"/>
      <c r="H13" s="4">
        <f>'[1]Tahun 8'!G17</f>
        <v>5.5</v>
      </c>
      <c r="I13" s="4">
        <f>'[1]Tahun 8'!H17</f>
        <v>6.4</v>
      </c>
      <c r="J13" s="4"/>
      <c r="K13" s="4"/>
      <c r="L13" s="4">
        <f>'[1]Tahun 8'!K17</f>
        <v>1</v>
      </c>
      <c r="M13" s="4"/>
      <c r="N13" s="4">
        <f>'[1]Tahun 8'!M17</f>
        <v>4.5999999999999996</v>
      </c>
    </row>
    <row r="14" spans="2:14" ht="15.5">
      <c r="B14" s="272">
        <v>10</v>
      </c>
      <c r="C14" s="4">
        <f>'[1]Tahun 8'!B18</f>
        <v>18.2</v>
      </c>
      <c r="D14" s="4">
        <f>'[1]Tahun 8'!C18</f>
        <v>26.8</v>
      </c>
      <c r="E14" s="4">
        <f>'[1]Tahun 8'!D18</f>
        <v>49.9</v>
      </c>
      <c r="F14" s="4">
        <f>'[1]Tahun 8'!E18</f>
        <v>1.8</v>
      </c>
      <c r="G14" s="4">
        <f>'[1]Tahun 8'!F18</f>
        <v>2.7</v>
      </c>
      <c r="H14" s="4"/>
      <c r="I14" s="4"/>
      <c r="J14" s="4"/>
      <c r="K14" s="4"/>
      <c r="L14" s="4">
        <f>'[1]Tahun 8'!K18</f>
        <v>1</v>
      </c>
      <c r="M14" s="4"/>
      <c r="N14" s="4"/>
    </row>
    <row r="15" spans="2:14" ht="15.5">
      <c r="B15" s="272">
        <v>11</v>
      </c>
      <c r="C15" s="4"/>
      <c r="D15" s="4"/>
      <c r="E15" s="4">
        <f>'[1]Tahun 8'!D19</f>
        <v>54.4</v>
      </c>
      <c r="F15" s="4">
        <f>'[1]Tahun 8'!E19</f>
        <v>11.4</v>
      </c>
      <c r="G15" s="4"/>
      <c r="H15" s="4"/>
      <c r="I15" s="4"/>
      <c r="J15" s="4"/>
      <c r="K15" s="4">
        <f>'[1]Tahun 8'!J19</f>
        <v>6.3</v>
      </c>
      <c r="L15" s="4"/>
      <c r="M15" s="4">
        <f>'[1]Tahun 8'!L19</f>
        <v>12.3</v>
      </c>
      <c r="N15" s="4"/>
    </row>
    <row r="16" spans="2:14" ht="15.5">
      <c r="B16" s="272">
        <v>12</v>
      </c>
      <c r="C16" s="4"/>
      <c r="D16" s="4"/>
      <c r="E16" s="4">
        <f>'[1]Tahun 8'!D20</f>
        <v>7.7</v>
      </c>
      <c r="F16" s="4"/>
      <c r="G16" s="4"/>
      <c r="H16" s="4"/>
      <c r="I16" s="4"/>
      <c r="J16" s="4"/>
      <c r="K16" s="4">
        <f>'[1]Tahun 8'!J20</f>
        <v>4.4000000000000004</v>
      </c>
      <c r="L16" s="4"/>
      <c r="M16" s="4"/>
      <c r="N16" s="4">
        <f>'[1]Tahun 8'!M20</f>
        <v>3.5</v>
      </c>
    </row>
    <row r="17" spans="2:14" ht="15.5">
      <c r="B17" s="272">
        <v>13</v>
      </c>
      <c r="C17" s="4">
        <f>'[1]Tahun 8'!B21</f>
        <v>6.5</v>
      </c>
      <c r="D17" s="4"/>
      <c r="E17" s="4"/>
      <c r="F17" s="4"/>
      <c r="G17" s="4"/>
      <c r="H17" s="4">
        <f>'[1]Tahun 8'!G21</f>
        <v>66.599999999999994</v>
      </c>
      <c r="I17" s="4"/>
      <c r="J17" s="4">
        <f>'[1]Tahun 8'!I21</f>
        <v>66</v>
      </c>
      <c r="K17" s="4">
        <f>'[1]Tahun 8'!J21</f>
        <v>11.2</v>
      </c>
      <c r="L17" s="4">
        <f>'[1]Tahun 8'!K21</f>
        <v>13.8</v>
      </c>
      <c r="M17" s="4">
        <f>'[1]Tahun 8'!L21</f>
        <v>3.4</v>
      </c>
      <c r="N17" s="4">
        <f>'[1]Tahun 8'!M21</f>
        <v>1.3</v>
      </c>
    </row>
    <row r="18" spans="2:14" ht="15.5">
      <c r="B18" s="272">
        <v>14</v>
      </c>
      <c r="C18" s="4"/>
      <c r="D18" s="4"/>
      <c r="E18" s="4">
        <f>'[1]Tahun 8'!D22</f>
        <v>21.4</v>
      </c>
      <c r="F18" s="4"/>
      <c r="G18" s="4"/>
      <c r="H18" s="4"/>
      <c r="I18" s="4">
        <f>'[1]Tahun 8'!H22</f>
        <v>6.9</v>
      </c>
      <c r="J18" s="4"/>
      <c r="K18" s="4">
        <f>'[1]Tahun 8'!J22</f>
        <v>8.6</v>
      </c>
      <c r="L18" s="4">
        <f>'[1]Tahun 8'!K22</f>
        <v>6.4</v>
      </c>
      <c r="M18" s="4">
        <f>'[1]Tahun 8'!L22</f>
        <v>13.4</v>
      </c>
      <c r="N18" s="4">
        <f>'[1]Tahun 8'!M22</f>
        <v>6.1</v>
      </c>
    </row>
    <row r="19" spans="2:14" ht="15.5">
      <c r="B19" s="272">
        <v>15</v>
      </c>
      <c r="C19" s="4"/>
      <c r="D19" s="4">
        <f>'[1]Tahun 8'!C23</f>
        <v>17.8</v>
      </c>
      <c r="E19" s="4"/>
      <c r="F19" s="4"/>
      <c r="G19" s="4"/>
      <c r="H19" s="4"/>
      <c r="I19" s="4">
        <f>'[1]Tahun 8'!H23</f>
        <v>1.1000000000000001</v>
      </c>
      <c r="J19" s="4"/>
      <c r="K19" s="4">
        <f>'[1]Tahun 8'!J23</f>
        <v>5</v>
      </c>
      <c r="L19" s="4">
        <f>'[1]Tahun 8'!K23</f>
        <v>4.5999999999999996</v>
      </c>
      <c r="M19" s="4">
        <f>'[1]Tahun 8'!L23</f>
        <v>19.600000000000001</v>
      </c>
      <c r="N19" s="4"/>
    </row>
    <row r="20" spans="2:14" ht="15.5">
      <c r="B20" s="272">
        <v>16</v>
      </c>
      <c r="C20" s="4"/>
      <c r="D20" s="4"/>
      <c r="E20" s="4"/>
      <c r="F20" s="4">
        <f>'[1]Tahun 8'!E24</f>
        <v>16.899999999999999</v>
      </c>
      <c r="G20" s="4"/>
      <c r="H20" s="4"/>
      <c r="I20" s="4"/>
      <c r="J20" s="4"/>
      <c r="K20" s="4"/>
      <c r="L20" s="4"/>
      <c r="M20" s="4"/>
      <c r="N20" s="4">
        <f>'[1]Tahun 8'!M24</f>
        <v>2.2000000000000002</v>
      </c>
    </row>
    <row r="21" spans="2:14" ht="15.5">
      <c r="B21" s="272">
        <v>17</v>
      </c>
      <c r="C21" s="4">
        <f>'[1]Tahun 8'!B25</f>
        <v>48.3</v>
      </c>
      <c r="D21" s="4"/>
      <c r="E21" s="4">
        <f>'[1]Tahun 8'!D25</f>
        <v>77.7</v>
      </c>
      <c r="F21" s="4"/>
      <c r="G21" s="4"/>
      <c r="H21" s="4"/>
      <c r="I21" s="4"/>
      <c r="J21" s="4">
        <f>'[1]Tahun 8'!I25</f>
        <v>9.9</v>
      </c>
      <c r="K21" s="4"/>
      <c r="L21" s="4"/>
      <c r="M21" s="4">
        <f>'[1]Tahun 8'!L25</f>
        <v>56.6</v>
      </c>
      <c r="N21" s="4">
        <f>'[1]Tahun 8'!M25</f>
        <v>1.3</v>
      </c>
    </row>
    <row r="22" spans="2:14" ht="15.5">
      <c r="B22" s="272">
        <v>18</v>
      </c>
      <c r="C22" s="4"/>
      <c r="D22" s="4"/>
      <c r="E22" s="4"/>
      <c r="F22" s="4">
        <f>'[1]Tahun 8'!E26</f>
        <v>60.6</v>
      </c>
      <c r="G22" s="4"/>
      <c r="H22" s="4">
        <f>'[1]Tahun 8'!G26</f>
        <v>20.100000000000001</v>
      </c>
      <c r="I22" s="4"/>
      <c r="J22" s="4"/>
      <c r="K22" s="4">
        <f>'[1]Tahun 8'!J26</f>
        <v>14.4</v>
      </c>
      <c r="L22" s="4">
        <f>'[1]Tahun 8'!K26</f>
        <v>13.6</v>
      </c>
      <c r="M22" s="4"/>
      <c r="N22" s="4"/>
    </row>
    <row r="23" spans="2:14" ht="15.5">
      <c r="B23" s="272">
        <v>19</v>
      </c>
      <c r="C23" s="4">
        <f>'[1]Tahun 8'!B27</f>
        <v>10.8</v>
      </c>
      <c r="D23" s="4">
        <f>'[1]Tahun 8'!C27</f>
        <v>5.6</v>
      </c>
      <c r="E23" s="4">
        <f>'[1]Tahun 8'!D27</f>
        <v>4.4000000000000004</v>
      </c>
      <c r="F23" s="4">
        <f>'[1]Tahun 8'!E27</f>
        <v>5.5</v>
      </c>
      <c r="G23" s="4"/>
      <c r="H23" s="4"/>
      <c r="I23" s="4"/>
      <c r="J23" s="4"/>
      <c r="K23" s="4"/>
      <c r="L23" s="4">
        <f>'[1]Tahun 8'!K27</f>
        <v>7</v>
      </c>
      <c r="M23" s="4"/>
      <c r="N23" s="4">
        <f>'[1]Tahun 8'!M27</f>
        <v>16.600000000000001</v>
      </c>
    </row>
    <row r="24" spans="2:14" ht="15.5">
      <c r="B24" s="272">
        <v>20</v>
      </c>
      <c r="C24" s="4"/>
      <c r="D24" s="4">
        <f>'[1]Tahun 8'!C28</f>
        <v>6.2</v>
      </c>
      <c r="E24" s="4">
        <f>'[1]Tahun 8'!D28</f>
        <v>3.5</v>
      </c>
      <c r="F24" s="4">
        <f>'[1]Tahun 8'!E28</f>
        <v>11.2</v>
      </c>
      <c r="G24" s="4"/>
      <c r="H24" s="4"/>
      <c r="I24" s="4"/>
      <c r="J24" s="4">
        <f>'[1]Tahun 8'!I28</f>
        <v>52</v>
      </c>
      <c r="K24" s="4"/>
      <c r="L24" s="4">
        <f>'[1]Tahun 8'!K28</f>
        <v>17.8</v>
      </c>
      <c r="M24" s="4">
        <f>'[1]Tahun 8'!L28</f>
        <v>22.4</v>
      </c>
      <c r="N24" s="4">
        <f>'[1]Tahun 8'!M28</f>
        <v>7.4</v>
      </c>
    </row>
    <row r="25" spans="2:14" ht="15.5">
      <c r="B25" s="272">
        <v>21</v>
      </c>
      <c r="C25" s="4"/>
      <c r="D25" s="4">
        <f>'[1]Tahun 8'!C29</f>
        <v>13.6</v>
      </c>
      <c r="E25" s="4">
        <f>'[1]Tahun 8'!D29</f>
        <v>8.6999999999999993</v>
      </c>
      <c r="F25" s="4">
        <f>'[1]Tahun 8'!E29</f>
        <v>27.5</v>
      </c>
      <c r="G25" s="4">
        <f>'[1]Tahun 8'!F29</f>
        <v>5.8</v>
      </c>
      <c r="H25" s="4"/>
      <c r="I25" s="4"/>
      <c r="J25" s="4"/>
      <c r="K25" s="4"/>
      <c r="L25" s="4">
        <f>'[1]Tahun 8'!K29</f>
        <v>10</v>
      </c>
      <c r="M25" s="4"/>
      <c r="N25" s="4">
        <f>'[1]Tahun 8'!M29</f>
        <v>6.5</v>
      </c>
    </row>
    <row r="26" spans="2:14" ht="15.5">
      <c r="B26" s="272">
        <v>22</v>
      </c>
      <c r="C26" s="4">
        <f>'[1]Tahun 8'!B30</f>
        <v>6.8</v>
      </c>
      <c r="D26" s="4">
        <f>'[1]Tahun 8'!C30</f>
        <v>18.899999999999999</v>
      </c>
      <c r="E26" s="4"/>
      <c r="F26" s="4"/>
      <c r="G26" s="4">
        <f>'[1]Tahun 8'!F30</f>
        <v>5.5</v>
      </c>
      <c r="H26" s="4"/>
      <c r="I26" s="4">
        <f>'[1]Tahun 8'!H30</f>
        <v>7.6</v>
      </c>
      <c r="J26" s="4">
        <f>'[1]Tahun 8'!I30</f>
        <v>4.5999999999999996</v>
      </c>
      <c r="K26" s="4"/>
      <c r="L26" s="4">
        <f>'[1]Tahun 8'!K30</f>
        <v>31.8</v>
      </c>
      <c r="M26" s="4"/>
      <c r="N26" s="4">
        <f>'[1]Tahun 8'!M30</f>
        <v>5.3</v>
      </c>
    </row>
    <row r="27" spans="2:14" ht="15.5">
      <c r="B27" s="272">
        <v>23</v>
      </c>
      <c r="C27" s="4"/>
      <c r="D27" s="4"/>
      <c r="E27" s="4"/>
      <c r="F27" s="4"/>
      <c r="G27" s="4"/>
      <c r="H27" s="4">
        <f>'[1]Tahun 8'!G31</f>
        <v>1.3</v>
      </c>
      <c r="I27" s="4"/>
      <c r="J27" s="4">
        <f>'[1]Tahun 8'!I31</f>
        <v>5.2</v>
      </c>
      <c r="K27" s="4"/>
      <c r="L27" s="4"/>
      <c r="M27" s="4"/>
      <c r="N27" s="4">
        <f>'[1]Tahun 8'!M31</f>
        <v>3.2</v>
      </c>
    </row>
    <row r="28" spans="2:14" ht="15.5">
      <c r="B28" s="272">
        <v>24</v>
      </c>
      <c r="C28" s="4"/>
      <c r="D28" s="4">
        <f>'[1]Tahun 8'!C32</f>
        <v>4.9000000000000004</v>
      </c>
      <c r="E28" s="4"/>
      <c r="F28" s="4"/>
      <c r="G28" s="4"/>
      <c r="H28" s="4"/>
      <c r="I28" s="4"/>
      <c r="J28" s="4"/>
      <c r="K28" s="4"/>
      <c r="L28" s="4"/>
      <c r="M28" s="4">
        <f>'[1]Tahun 8'!L32</f>
        <v>1.4</v>
      </c>
      <c r="N28" s="4">
        <f>'[1]Tahun 8'!M32</f>
        <v>0.8</v>
      </c>
    </row>
    <row r="29" spans="2:14" ht="15.5">
      <c r="B29" s="272">
        <v>25</v>
      </c>
      <c r="C29" s="4"/>
      <c r="D29" s="4"/>
      <c r="E29" s="4">
        <f>'[1]Tahun 8'!D33</f>
        <v>5.4</v>
      </c>
      <c r="F29" s="4">
        <f>'[1]Tahun 8'!E33</f>
        <v>28.5</v>
      </c>
      <c r="G29" s="4">
        <f>'[1]Tahun 8'!F33</f>
        <v>0.5</v>
      </c>
      <c r="H29" s="4">
        <f>'[1]Tahun 8'!G33</f>
        <v>15.4</v>
      </c>
      <c r="I29" s="4"/>
      <c r="J29" s="4">
        <f>'[1]Tahun 8'!I33</f>
        <v>25</v>
      </c>
      <c r="K29" s="4">
        <f>'[1]Tahun 8'!J33</f>
        <v>5.2</v>
      </c>
      <c r="L29" s="4">
        <f>'[1]Tahun 8'!K33</f>
        <v>12.1</v>
      </c>
      <c r="M29" s="4">
        <f>'[1]Tahun 8'!L33</f>
        <v>13.8</v>
      </c>
      <c r="N29" s="4">
        <f>'[1]Tahun 8'!M33</f>
        <v>10.199999999999999</v>
      </c>
    </row>
    <row r="30" spans="2:14" ht="15.5">
      <c r="B30" s="272">
        <v>26</v>
      </c>
      <c r="C30" s="4">
        <f>'[1]Tahun 8'!B34</f>
        <v>2.8</v>
      </c>
      <c r="D30" s="4">
        <f>'[1]Tahun 8'!C34</f>
        <v>4</v>
      </c>
      <c r="E30" s="4"/>
      <c r="F30" s="4"/>
      <c r="G30" s="4"/>
      <c r="H30" s="4"/>
      <c r="I30" s="4">
        <f>'[1]Tahun 8'!H34</f>
        <v>9.4</v>
      </c>
      <c r="J30" s="4">
        <f>'[1]Tahun 8'!I34</f>
        <v>9.8000000000000007</v>
      </c>
      <c r="K30" s="4"/>
      <c r="L30" s="4"/>
      <c r="M30" s="4"/>
      <c r="N30" s="4">
        <f>'[1]Tahun 8'!M34</f>
        <v>15.6</v>
      </c>
    </row>
    <row r="31" spans="2:14" ht="15.5">
      <c r="B31" s="272">
        <v>27</v>
      </c>
      <c r="C31" s="4">
        <f>'[1]Tahun 8'!B35</f>
        <v>6.6</v>
      </c>
      <c r="D31" s="4">
        <f>'[1]Tahun 8'!C35</f>
        <v>40.6</v>
      </c>
      <c r="E31" s="4"/>
      <c r="F31" s="4"/>
      <c r="G31" s="4">
        <f>'[1]Tahun 8'!F35</f>
        <v>22.4</v>
      </c>
      <c r="H31" s="4">
        <f>'[1]Tahun 8'!G35</f>
        <v>3.8</v>
      </c>
      <c r="I31" s="4">
        <f>'[1]Tahun 8'!H35</f>
        <v>4.2</v>
      </c>
      <c r="J31" s="4">
        <f>'[1]Tahun 8'!I35</f>
        <v>4.4000000000000004</v>
      </c>
      <c r="K31" s="4"/>
      <c r="L31" s="4"/>
      <c r="M31" s="4"/>
      <c r="N31" s="4">
        <f>'[1]Tahun 8'!M35</f>
        <v>20.3</v>
      </c>
    </row>
    <row r="32" spans="2:14" ht="15.5">
      <c r="B32" s="272">
        <v>28</v>
      </c>
      <c r="C32" s="4">
        <f>'[1]Tahun 8'!B36</f>
        <v>27.8</v>
      </c>
      <c r="D32" s="4">
        <f>'[1]Tahun 8'!C36</f>
        <v>4.4000000000000004</v>
      </c>
      <c r="E32" s="4">
        <f>'[1]Tahun 8'!D36</f>
        <v>6.6</v>
      </c>
      <c r="F32" s="4">
        <f>'[1]Tahun 8'!E36</f>
        <v>3.8</v>
      </c>
      <c r="G32" s="4"/>
      <c r="H32" s="4"/>
      <c r="I32" s="4"/>
      <c r="J32" s="4">
        <f>'[1]Tahun 8'!I36</f>
        <v>12.6</v>
      </c>
      <c r="K32" s="4">
        <f>'[1]Tahun 8'!J36</f>
        <v>2.5</v>
      </c>
      <c r="L32" s="4"/>
      <c r="M32" s="4"/>
      <c r="N32" s="4">
        <f>'[1]Tahun 8'!M36</f>
        <v>21.4</v>
      </c>
    </row>
    <row r="33" spans="2:15" ht="15.5">
      <c r="B33" s="272">
        <v>29</v>
      </c>
      <c r="C33" s="4">
        <f>'[1]Tahun 8'!B37</f>
        <v>1.4</v>
      </c>
      <c r="D33" s="4">
        <f>'[1]Tahun 8'!C37</f>
        <v>8.6</v>
      </c>
      <c r="E33" s="4"/>
      <c r="F33" s="4"/>
      <c r="G33" s="4"/>
      <c r="H33" s="4"/>
      <c r="I33" s="4"/>
      <c r="J33" s="4">
        <f>'[1]Tahun 8'!I37</f>
        <v>12.6</v>
      </c>
      <c r="K33" s="4"/>
      <c r="L33" s="4"/>
      <c r="M33" s="4"/>
      <c r="N33" s="4">
        <f>'[1]Tahun 8'!M37</f>
        <v>30</v>
      </c>
    </row>
    <row r="34" spans="2:15" ht="15.5">
      <c r="B34" s="272">
        <v>30</v>
      </c>
      <c r="C34" s="4">
        <f>'[1]Tahun 8'!B38</f>
        <v>1.8</v>
      </c>
      <c r="D34" s="4"/>
      <c r="E34" s="4">
        <f>'[1]Tahun 8'!D38</f>
        <v>44.8</v>
      </c>
      <c r="F34" s="4"/>
      <c r="G34" s="4">
        <f>'[1]Tahun 8'!F38</f>
        <v>16.399999999999999</v>
      </c>
      <c r="H34" s="4">
        <f>'[1]Tahun 8'!G38</f>
        <v>17.3</v>
      </c>
      <c r="I34" s="4"/>
      <c r="J34" s="4">
        <f>'[1]Tahun 8'!I38</f>
        <v>19.8</v>
      </c>
      <c r="K34" s="4">
        <f>'[1]Tahun 8'!J38</f>
        <v>5.2</v>
      </c>
      <c r="L34" s="4">
        <f>'[1]Tahun 8'!K38</f>
        <v>38.700000000000003</v>
      </c>
      <c r="M34" s="4">
        <f>'[1]Tahun 8'!L38</f>
        <v>2.4</v>
      </c>
      <c r="N34" s="4">
        <f>'[1]Tahun 8'!M38</f>
        <v>41.6</v>
      </c>
    </row>
    <row r="35" spans="2:15" ht="15.5">
      <c r="B35" s="272">
        <v>31</v>
      </c>
      <c r="C35" s="4">
        <f>'[1]Tahun 8'!B39</f>
        <v>43.4</v>
      </c>
      <c r="D35" s="4"/>
      <c r="E35" s="4">
        <f>'[1]Tahun 8'!D39</f>
        <v>2</v>
      </c>
      <c r="F35" s="4"/>
      <c r="G35" s="4">
        <f>'[1]Tahun 8'!F39</f>
        <v>19.600000000000001</v>
      </c>
      <c r="H35" s="4"/>
      <c r="I35" s="4"/>
      <c r="J35" s="4">
        <f>'[1]Tahun 8'!I39</f>
        <v>18.399999999999999</v>
      </c>
      <c r="K35" s="4"/>
      <c r="L35" s="4"/>
      <c r="M35" s="4"/>
      <c r="N35" s="4">
        <f>'[1]Tahun 8'!M39</f>
        <v>47.3</v>
      </c>
    </row>
    <row r="36" spans="2:15" ht="15.5">
      <c r="B36" s="274" t="s">
        <v>13</v>
      </c>
      <c r="C36" s="273">
        <f>SUM(C5:C35)</f>
        <v>250.90000000000006</v>
      </c>
      <c r="D36" s="273">
        <f t="shared" ref="D36:N36" si="0">SUM(D5:D35)</f>
        <v>183.2</v>
      </c>
      <c r="E36" s="273">
        <f t="shared" si="0"/>
        <v>334.4</v>
      </c>
      <c r="F36" s="273">
        <f t="shared" si="0"/>
        <v>205.79999999999998</v>
      </c>
      <c r="G36" s="273">
        <f t="shared" si="0"/>
        <v>77.7</v>
      </c>
      <c r="H36" s="273">
        <f t="shared" si="0"/>
        <v>180.10000000000002</v>
      </c>
      <c r="I36" s="273">
        <f t="shared" si="0"/>
        <v>43.1</v>
      </c>
      <c r="J36" s="273">
        <f t="shared" si="0"/>
        <v>245.8</v>
      </c>
      <c r="K36" s="273">
        <f t="shared" si="0"/>
        <v>79.600000000000009</v>
      </c>
      <c r="L36" s="273">
        <f t="shared" si="0"/>
        <v>176</v>
      </c>
      <c r="M36" s="273">
        <f t="shared" si="0"/>
        <v>218.30000000000004</v>
      </c>
      <c r="N36" s="273">
        <f t="shared" si="0"/>
        <v>305.3</v>
      </c>
    </row>
    <row r="37" spans="2:15" ht="15.5">
      <c r="B37" s="274" t="s">
        <v>16</v>
      </c>
      <c r="C37" s="289">
        <f>AVERAGE(C5:C35)</f>
        <v>17.921428571428574</v>
      </c>
      <c r="D37" s="289">
        <f t="shared" ref="D37:N37" si="1">AVERAGE(D5:D35)</f>
        <v>11.45</v>
      </c>
      <c r="E37" s="289">
        <f>AVERAGE(E5:E35)</f>
        <v>20.9</v>
      </c>
      <c r="F37" s="289">
        <f t="shared" si="1"/>
        <v>15.83076923076923</v>
      </c>
      <c r="G37" s="289">
        <f t="shared" si="1"/>
        <v>9.7125000000000004</v>
      </c>
      <c r="H37" s="289">
        <f t="shared" si="1"/>
        <v>16.372727272727275</v>
      </c>
      <c r="I37" s="289">
        <f t="shared" si="1"/>
        <v>6.1571428571428575</v>
      </c>
      <c r="J37" s="289">
        <f t="shared" si="1"/>
        <v>17.557142857142857</v>
      </c>
      <c r="K37" s="289">
        <f t="shared" si="1"/>
        <v>6.6333333333333337</v>
      </c>
      <c r="L37" s="289">
        <f t="shared" si="1"/>
        <v>11</v>
      </c>
      <c r="M37" s="289">
        <f t="shared" si="1"/>
        <v>16.792307692307695</v>
      </c>
      <c r="N37" s="289">
        <f t="shared" si="1"/>
        <v>13.273913043478261</v>
      </c>
    </row>
    <row r="38" spans="2:15" ht="15.5">
      <c r="B38" s="274" t="s">
        <v>14</v>
      </c>
      <c r="C38" s="273">
        <f>MAX(C5:C35)</f>
        <v>48.3</v>
      </c>
      <c r="D38" s="273">
        <f t="shared" ref="D38:N38" si="2">MAX(D5:D35)</f>
        <v>40.6</v>
      </c>
      <c r="E38" s="273">
        <f t="shared" si="2"/>
        <v>77.7</v>
      </c>
      <c r="F38" s="273">
        <f t="shared" si="2"/>
        <v>60.6</v>
      </c>
      <c r="G38" s="273">
        <f t="shared" si="2"/>
        <v>22.4</v>
      </c>
      <c r="H38" s="273">
        <f t="shared" si="2"/>
        <v>66.599999999999994</v>
      </c>
      <c r="I38" s="273">
        <f t="shared" si="2"/>
        <v>9.4</v>
      </c>
      <c r="J38" s="273">
        <f t="shared" si="2"/>
        <v>66</v>
      </c>
      <c r="K38" s="273">
        <f t="shared" si="2"/>
        <v>14.4</v>
      </c>
      <c r="L38" s="273">
        <f t="shared" si="2"/>
        <v>38.700000000000003</v>
      </c>
      <c r="M38" s="273">
        <f t="shared" si="2"/>
        <v>56.6</v>
      </c>
      <c r="N38" s="273">
        <f t="shared" si="2"/>
        <v>47.3</v>
      </c>
      <c r="O38" s="288">
        <f>MAX(C38:N38)</f>
        <v>77.7</v>
      </c>
    </row>
    <row r="39" spans="2:15" ht="15.5">
      <c r="B39" s="274" t="s">
        <v>15</v>
      </c>
      <c r="C39" s="273">
        <f>MIN(C5:C35)</f>
        <v>1.4</v>
      </c>
      <c r="D39" s="273">
        <f t="shared" ref="D39:N39" si="3">MIN(D5:D35)</f>
        <v>1.6</v>
      </c>
      <c r="E39" s="273">
        <f t="shared" si="3"/>
        <v>2</v>
      </c>
      <c r="F39" s="273">
        <f t="shared" si="3"/>
        <v>1.8</v>
      </c>
      <c r="G39" s="273">
        <f t="shared" si="3"/>
        <v>0.5</v>
      </c>
      <c r="H39" s="273">
        <f t="shared" si="3"/>
        <v>1.3</v>
      </c>
      <c r="I39" s="273">
        <f t="shared" si="3"/>
        <v>1.1000000000000001</v>
      </c>
      <c r="J39" s="273">
        <f t="shared" si="3"/>
        <v>2.1</v>
      </c>
      <c r="K39" s="273">
        <f t="shared" si="3"/>
        <v>2.4</v>
      </c>
      <c r="L39" s="273">
        <f t="shared" si="3"/>
        <v>1</v>
      </c>
      <c r="M39" s="273">
        <f t="shared" si="3"/>
        <v>1.4</v>
      </c>
      <c r="N39" s="273">
        <f t="shared" si="3"/>
        <v>0.8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O39"/>
  <sheetViews>
    <sheetView zoomScale="55" zoomScaleNormal="55" zoomScalePageLayoutView="68" workbookViewId="0">
      <selection activeCell="V14" sqref="V14"/>
    </sheetView>
  </sheetViews>
  <sheetFormatPr defaultColWidth="8.81640625" defaultRowHeight="14.5"/>
  <cols>
    <col min="2" max="2" width="9.81640625" customWidth="1"/>
  </cols>
  <sheetData>
    <row r="4" spans="2:14" ht="15.5">
      <c r="B4" s="272" t="s">
        <v>0</v>
      </c>
      <c r="C4" s="272" t="s">
        <v>1</v>
      </c>
      <c r="D4" s="272" t="s">
        <v>2</v>
      </c>
      <c r="E4" s="272" t="s">
        <v>3</v>
      </c>
      <c r="F4" s="272" t="s">
        <v>4</v>
      </c>
      <c r="G4" s="272" t="s">
        <v>5</v>
      </c>
      <c r="H4" s="272" t="s">
        <v>6</v>
      </c>
      <c r="I4" s="272" t="s">
        <v>7</v>
      </c>
      <c r="J4" s="272" t="s">
        <v>8</v>
      </c>
      <c r="K4" s="272" t="s">
        <v>9</v>
      </c>
      <c r="L4" s="272" t="s">
        <v>10</v>
      </c>
      <c r="M4" s="272" t="s">
        <v>11</v>
      </c>
      <c r="N4" s="272" t="s">
        <v>12</v>
      </c>
    </row>
    <row r="5" spans="2:14" ht="15.5">
      <c r="B5" s="272">
        <v>1</v>
      </c>
      <c r="C5" s="4"/>
      <c r="D5" s="4">
        <f>'[1]Tahun 9'!C9</f>
        <v>5.2</v>
      </c>
      <c r="E5" s="4"/>
      <c r="F5" s="4"/>
      <c r="G5" s="4"/>
      <c r="H5" s="4"/>
      <c r="I5" s="4">
        <f>'[1]Tahun 9'!H9</f>
        <v>13.4</v>
      </c>
      <c r="J5" s="4"/>
      <c r="K5" s="4">
        <f>'[1]Tahun 9'!J9</f>
        <v>15.2</v>
      </c>
      <c r="L5" s="4">
        <f>'[1]Tahun 9'!K9</f>
        <v>7.4</v>
      </c>
      <c r="M5" s="4"/>
      <c r="N5" s="4"/>
    </row>
    <row r="6" spans="2:14" ht="15.5">
      <c r="B6" s="272">
        <v>2</v>
      </c>
      <c r="C6" s="4"/>
      <c r="D6" s="4">
        <f>'[1]Tahun 9'!C10</f>
        <v>1.3</v>
      </c>
      <c r="E6" s="4"/>
      <c r="F6" s="4"/>
      <c r="G6" s="4">
        <f>'[1]Tahun 9'!F10</f>
        <v>18.8</v>
      </c>
      <c r="H6" s="4">
        <f>'[1]Tahun 9'!G10</f>
        <v>3.2</v>
      </c>
      <c r="I6" s="4"/>
      <c r="J6" s="4"/>
      <c r="K6" s="4"/>
      <c r="L6" s="4"/>
      <c r="M6" s="4"/>
      <c r="N6" s="4">
        <f>'[1]Tahun 9'!M10</f>
        <v>6.3</v>
      </c>
    </row>
    <row r="7" spans="2:14" ht="15.5">
      <c r="B7" s="272">
        <v>3</v>
      </c>
      <c r="C7" s="4"/>
      <c r="D7" s="4">
        <f>'[1]Tahun 9'!C11</f>
        <v>3.7</v>
      </c>
      <c r="E7" s="4"/>
      <c r="F7" s="4">
        <f>'[1]Tahun 9'!E11</f>
        <v>36.200000000000003</v>
      </c>
      <c r="G7" s="4">
        <f>'[1]Tahun 9'!F11</f>
        <v>4.2</v>
      </c>
      <c r="H7" s="4"/>
      <c r="I7" s="4"/>
      <c r="J7" s="4"/>
      <c r="K7" s="4"/>
      <c r="L7" s="4"/>
      <c r="M7" s="4"/>
      <c r="N7" s="4"/>
    </row>
    <row r="8" spans="2:14" ht="15.5">
      <c r="B8" s="272">
        <v>4</v>
      </c>
      <c r="C8" s="4">
        <f>'[1]Tahun 9'!B12</f>
        <v>5.5</v>
      </c>
      <c r="D8" s="4"/>
      <c r="E8" s="4"/>
      <c r="F8" s="4"/>
      <c r="G8" s="4"/>
      <c r="H8" s="4"/>
      <c r="I8" s="4"/>
      <c r="J8" s="4"/>
      <c r="K8" s="4"/>
      <c r="L8" s="4"/>
      <c r="M8" s="4">
        <f>'[1]Tahun 9'!L12</f>
        <v>16.5</v>
      </c>
      <c r="N8" s="4"/>
    </row>
    <row r="9" spans="2:14" ht="15.5">
      <c r="B9" s="272">
        <v>5</v>
      </c>
      <c r="C9" s="4"/>
      <c r="D9" s="4"/>
      <c r="E9" s="4">
        <f>'[1]Tahun 9'!D13</f>
        <v>8.8000000000000007</v>
      </c>
      <c r="F9" s="4">
        <f>'[1]Tahun 9'!E13</f>
        <v>18.2</v>
      </c>
      <c r="G9" s="4"/>
      <c r="H9" s="4"/>
      <c r="I9" s="4"/>
      <c r="J9" s="4">
        <f>'[1]Tahun 9'!I13</f>
        <v>10.5</v>
      </c>
      <c r="K9" s="4"/>
      <c r="L9" s="4"/>
      <c r="M9" s="4"/>
      <c r="N9" s="4">
        <f>'[1]Tahun 9'!M13</f>
        <v>7.4</v>
      </c>
    </row>
    <row r="10" spans="2:14" ht="15.5">
      <c r="B10" s="272">
        <v>6</v>
      </c>
      <c r="C10" s="4"/>
      <c r="D10" s="4"/>
      <c r="E10" s="4">
        <f>'[1]Tahun 9'!D14</f>
        <v>16.399999999999999</v>
      </c>
      <c r="F10" s="4">
        <f>'[1]Tahun 9'!E14</f>
        <v>30.2</v>
      </c>
      <c r="G10" s="4">
        <f>'[1]Tahun 9'!F14</f>
        <v>4.5999999999999996</v>
      </c>
      <c r="H10" s="4">
        <f>'[1]Tahun 9'!G14</f>
        <v>3.8</v>
      </c>
      <c r="I10" s="4"/>
      <c r="J10" s="4"/>
      <c r="K10" s="4">
        <f>'[1]Tahun 9'!J14</f>
        <v>90.1</v>
      </c>
      <c r="L10" s="4"/>
      <c r="M10" s="4"/>
      <c r="N10" s="4"/>
    </row>
    <row r="11" spans="2:14" ht="15.5">
      <c r="B11" s="272">
        <v>7</v>
      </c>
      <c r="C11" s="4"/>
      <c r="D11" s="4">
        <f>'[1]Tahun 9'!C15</f>
        <v>2.7</v>
      </c>
      <c r="E11" s="4"/>
      <c r="F11" s="4"/>
      <c r="G11" s="4"/>
      <c r="H11" s="4">
        <f>'[1]Tahun 9'!G15</f>
        <v>15.2</v>
      </c>
      <c r="I11" s="4"/>
      <c r="J11" s="4"/>
      <c r="K11" s="4"/>
      <c r="L11" s="4">
        <f>'[1]Tahun 9'!K15</f>
        <v>8.8000000000000007</v>
      </c>
      <c r="M11" s="4"/>
      <c r="N11" s="4">
        <f>'[1]Tahun 9'!M15</f>
        <v>4.5</v>
      </c>
    </row>
    <row r="12" spans="2:14" ht="15.5">
      <c r="B12" s="272">
        <v>8</v>
      </c>
      <c r="C12" s="4">
        <f>'[1]Tahun 9'!B16</f>
        <v>6.8</v>
      </c>
      <c r="D12" s="4"/>
      <c r="E12" s="4"/>
      <c r="F12" s="4"/>
      <c r="G12" s="4"/>
      <c r="H12" s="4"/>
      <c r="I12" s="4">
        <f>'[1]Tahun 9'!H16</f>
        <v>13.2</v>
      </c>
      <c r="J12" s="4"/>
      <c r="K12" s="4">
        <f>'[1]Tahun 9'!J16</f>
        <v>48.7</v>
      </c>
      <c r="L12" s="4"/>
      <c r="M12" s="4"/>
      <c r="N12" s="4"/>
    </row>
    <row r="13" spans="2:14" ht="15.5">
      <c r="B13" s="272">
        <v>9</v>
      </c>
      <c r="C13" s="4">
        <f>'[1]Tahun 9'!B17</f>
        <v>1.9</v>
      </c>
      <c r="D13" s="4"/>
      <c r="E13" s="4"/>
      <c r="F13" s="4">
        <f>'[1]Tahun 9'!E17</f>
        <v>13.3</v>
      </c>
      <c r="G13" s="4">
        <f>'[1]Tahun 9'!F17</f>
        <v>5.2</v>
      </c>
      <c r="H13" s="4"/>
      <c r="I13" s="4"/>
      <c r="J13" s="4"/>
      <c r="K13" s="4"/>
      <c r="L13" s="4"/>
      <c r="M13" s="4"/>
      <c r="N13" s="4">
        <f>'[1]Tahun 9'!M17</f>
        <v>15.5</v>
      </c>
    </row>
    <row r="14" spans="2:14" ht="15.5">
      <c r="B14" s="272">
        <v>10</v>
      </c>
      <c r="C14" s="4"/>
      <c r="D14" s="4">
        <f>'[1]Tahun 9'!C18</f>
        <v>2.7</v>
      </c>
      <c r="E14" s="4"/>
      <c r="F14" s="4">
        <f>'[1]Tahun 9'!E18</f>
        <v>36.6</v>
      </c>
      <c r="G14" s="4">
        <f>'[1]Tahun 9'!F18</f>
        <v>50.2</v>
      </c>
      <c r="H14" s="4"/>
      <c r="I14" s="4">
        <f>'[1]Tahun 9'!H18</f>
        <v>61.7</v>
      </c>
      <c r="J14" s="4">
        <f>'[1]Tahun 9'!I18</f>
        <v>14.9</v>
      </c>
      <c r="K14" s="4"/>
      <c r="L14" s="4"/>
      <c r="M14" s="4"/>
      <c r="N14" s="4">
        <f>'[1]Tahun 9'!M18</f>
        <v>4.3</v>
      </c>
    </row>
    <row r="15" spans="2:14" ht="15.5">
      <c r="B15" s="272">
        <v>11</v>
      </c>
      <c r="C15" s="4"/>
      <c r="D15" s="4"/>
      <c r="E15" s="4"/>
      <c r="F15" s="4">
        <f>'[1]Tahun 9'!E19</f>
        <v>140.80000000000001</v>
      </c>
      <c r="G15" s="4">
        <f>'[1]Tahun 9'!F19</f>
        <v>18.2</v>
      </c>
      <c r="H15" s="4"/>
      <c r="I15" s="4">
        <f>'[1]Tahun 9'!H19</f>
        <v>6.4</v>
      </c>
      <c r="J15" s="4"/>
      <c r="K15" s="4">
        <f>'[1]Tahun 9'!J19</f>
        <v>30.5</v>
      </c>
      <c r="L15" s="4">
        <f>'[1]Tahun 9'!K19</f>
        <v>48.2</v>
      </c>
      <c r="M15" s="4">
        <f>'[1]Tahun 9'!L19</f>
        <v>3.2</v>
      </c>
      <c r="N15" s="4"/>
    </row>
    <row r="16" spans="2:14" ht="15.5">
      <c r="B16" s="272">
        <v>12</v>
      </c>
      <c r="C16" s="4"/>
      <c r="D16" s="4"/>
      <c r="E16" s="4">
        <f>'[1]Tahun 9'!D20</f>
        <v>60.8</v>
      </c>
      <c r="F16" s="4">
        <f>'[1]Tahun 9'!E20</f>
        <v>7.9</v>
      </c>
      <c r="G16" s="4">
        <f>'[1]Tahun 9'!F20</f>
        <v>7.2</v>
      </c>
      <c r="H16" s="4">
        <f>'[1]Tahun 9'!G20</f>
        <v>3.8</v>
      </c>
      <c r="I16" s="4"/>
      <c r="J16" s="4"/>
      <c r="K16" s="4"/>
      <c r="L16" s="4">
        <f>'[1]Tahun 9'!K20</f>
        <v>11.2</v>
      </c>
      <c r="M16" s="4">
        <f>'[1]Tahun 9'!L20</f>
        <v>163.69999999999999</v>
      </c>
      <c r="N16" s="4"/>
    </row>
    <row r="17" spans="2:14" ht="15.5">
      <c r="B17" s="272">
        <v>13</v>
      </c>
      <c r="C17" s="4">
        <f>'[1]Tahun 9'!B21</f>
        <v>3.9</v>
      </c>
      <c r="D17" s="4">
        <f>'[1]Tahun 9'!C21</f>
        <v>4.9000000000000004</v>
      </c>
      <c r="E17" s="4"/>
      <c r="F17" s="4"/>
      <c r="G17" s="4">
        <f>'[1]Tahun 9'!F21</f>
        <v>8.3000000000000007</v>
      </c>
      <c r="H17" s="4">
        <f>'[1]Tahun 9'!G21</f>
        <v>19.7</v>
      </c>
      <c r="I17" s="4"/>
      <c r="J17" s="4">
        <f>'[1]Tahun 9'!I21</f>
        <v>17.7</v>
      </c>
      <c r="K17" s="4"/>
      <c r="L17" s="4"/>
      <c r="M17" s="4">
        <f>'[1]Tahun 9'!L21</f>
        <v>4.0999999999999996</v>
      </c>
      <c r="N17" s="4">
        <f>'[1]Tahun 9'!M21</f>
        <v>18.7</v>
      </c>
    </row>
    <row r="18" spans="2:14" ht="15.5">
      <c r="B18" s="272">
        <v>14</v>
      </c>
      <c r="C18" s="4">
        <f>'[1]Tahun 9'!B22</f>
        <v>1.6</v>
      </c>
      <c r="D18" s="4"/>
      <c r="E18" s="4"/>
      <c r="F18" s="4">
        <f>'[1]Tahun 9'!E22</f>
        <v>15.2</v>
      </c>
      <c r="G18" s="4"/>
      <c r="H18" s="4"/>
      <c r="I18" s="4"/>
      <c r="J18" s="4">
        <f>'[1]Tahun 9'!I22</f>
        <v>2.1</v>
      </c>
      <c r="K18" s="4"/>
      <c r="L18" s="4"/>
      <c r="M18" s="4">
        <f>'[1]Tahun 9'!L22</f>
        <v>33.799999999999997</v>
      </c>
      <c r="N18" s="4"/>
    </row>
    <row r="19" spans="2:14" ht="15.5">
      <c r="B19" s="272">
        <v>15</v>
      </c>
      <c r="C19" s="4">
        <f>'[1]Tahun 9'!B23</f>
        <v>9.9</v>
      </c>
      <c r="D19" s="4"/>
      <c r="E19" s="4"/>
      <c r="F19" s="4">
        <f>'[1]Tahun 9'!E23</f>
        <v>12.3</v>
      </c>
      <c r="G19" s="4">
        <f>'[1]Tahun 9'!F23</f>
        <v>5.8</v>
      </c>
      <c r="H19" s="4">
        <f>'[1]Tahun 9'!G23</f>
        <v>13.5</v>
      </c>
      <c r="I19" s="4">
        <f>'[1]Tahun 9'!H23</f>
        <v>16.2</v>
      </c>
      <c r="J19" s="4">
        <f>'[1]Tahun 9'!I23</f>
        <v>12.6</v>
      </c>
      <c r="K19" s="4">
        <f>'[1]Tahun 9'!J23</f>
        <v>4.5999999999999996</v>
      </c>
      <c r="L19" s="4">
        <f>'[1]Tahun 9'!K23</f>
        <v>41.3</v>
      </c>
      <c r="M19" s="4">
        <f>'[1]Tahun 9'!L23</f>
        <v>70.2</v>
      </c>
      <c r="N19" s="4"/>
    </row>
    <row r="20" spans="2:14" ht="15.5">
      <c r="B20" s="272">
        <v>16</v>
      </c>
      <c r="C20" s="4"/>
      <c r="D20" s="4">
        <f>'[1]Tahun 9'!C24</f>
        <v>6.2</v>
      </c>
      <c r="E20" s="4">
        <f>'[1]Tahun 9'!D24</f>
        <v>8.6999999999999993</v>
      </c>
      <c r="F20" s="4"/>
      <c r="G20" s="4"/>
      <c r="H20" s="4"/>
      <c r="I20" s="4"/>
      <c r="J20" s="4"/>
      <c r="K20" s="4">
        <f>'[1]Tahun 9'!J24</f>
        <v>9.4</v>
      </c>
      <c r="L20" s="4"/>
      <c r="M20" s="4">
        <f>'[1]Tahun 9'!L24</f>
        <v>33.799999999999997</v>
      </c>
      <c r="N20" s="4"/>
    </row>
    <row r="21" spans="2:14" ht="15.5">
      <c r="B21" s="272">
        <v>17</v>
      </c>
      <c r="C21" s="4"/>
      <c r="D21" s="4">
        <f>'[1]Tahun 9'!C25</f>
        <v>7.4</v>
      </c>
      <c r="E21" s="4"/>
      <c r="F21" s="4"/>
      <c r="G21" s="4"/>
      <c r="H21" s="4">
        <f>'[1]Tahun 9'!G25</f>
        <v>12.6</v>
      </c>
      <c r="I21" s="4"/>
      <c r="J21" s="4">
        <f>'[1]Tahun 9'!I25</f>
        <v>1.9</v>
      </c>
      <c r="K21" s="4">
        <f>'[1]Tahun 9'!J25</f>
        <v>42.4</v>
      </c>
      <c r="L21" s="4"/>
      <c r="M21" s="4">
        <f>'[1]Tahun 9'!L25</f>
        <v>48.8</v>
      </c>
      <c r="N21" s="4"/>
    </row>
    <row r="22" spans="2:14" ht="15.5">
      <c r="B22" s="272">
        <v>18</v>
      </c>
      <c r="C22" s="4"/>
      <c r="D22" s="4"/>
      <c r="E22" s="4">
        <f>'[1]Tahun 9'!D26</f>
        <v>2.6</v>
      </c>
      <c r="F22" s="4"/>
      <c r="G22" s="4"/>
      <c r="H22" s="4"/>
      <c r="I22" s="4"/>
      <c r="J22" s="4"/>
      <c r="K22" s="4">
        <f>'[1]Tahun 9'!J26</f>
        <v>1.4</v>
      </c>
      <c r="L22" s="4"/>
      <c r="M22" s="4"/>
      <c r="N22" s="4">
        <f>'[1]Tahun 9'!M26</f>
        <v>14.8</v>
      </c>
    </row>
    <row r="23" spans="2:14" ht="15.5">
      <c r="B23" s="272">
        <v>19</v>
      </c>
      <c r="C23" s="4">
        <f>'[1]Tahun 9'!B27</f>
        <v>6.3</v>
      </c>
      <c r="D23" s="4"/>
      <c r="E23" s="4"/>
      <c r="F23" s="4"/>
      <c r="G23" s="4"/>
      <c r="H23" s="4"/>
      <c r="I23" s="4"/>
      <c r="J23" s="4">
        <f>'[1]Tahun 9'!I27</f>
        <v>16.8</v>
      </c>
      <c r="K23" s="4">
        <f>'[1]Tahun 9'!J27</f>
        <v>28.4</v>
      </c>
      <c r="L23" s="4">
        <f>'[1]Tahun 9'!K27</f>
        <v>8.8000000000000007</v>
      </c>
      <c r="M23" s="4">
        <f>'[1]Tahun 9'!L27</f>
        <v>15</v>
      </c>
      <c r="N23" s="4">
        <f>'[1]Tahun 9'!M27</f>
        <v>25.3</v>
      </c>
    </row>
    <row r="24" spans="2:14" ht="15.5">
      <c r="B24" s="272">
        <v>20</v>
      </c>
      <c r="C24" s="4"/>
      <c r="D24" s="4"/>
      <c r="E24" s="4"/>
      <c r="F24" s="4">
        <f>'[1]Tahun 9'!E28</f>
        <v>28.7</v>
      </c>
      <c r="G24" s="4">
        <f>'[1]Tahun 9'!F28</f>
        <v>8.5</v>
      </c>
      <c r="H24" s="4">
        <f>'[1]Tahun 9'!G28</f>
        <v>10.199999999999999</v>
      </c>
      <c r="I24" s="4">
        <f>'[1]Tahun 9'!H28</f>
        <v>2.8</v>
      </c>
      <c r="J24" s="4"/>
      <c r="K24" s="4"/>
      <c r="L24" s="4"/>
      <c r="M24" s="4"/>
      <c r="N24" s="4"/>
    </row>
    <row r="25" spans="2:14" ht="15.5">
      <c r="B25" s="272">
        <v>21</v>
      </c>
      <c r="C25" s="4"/>
      <c r="D25" s="4"/>
      <c r="E25" s="4">
        <f>'[1]Tahun 9'!D29</f>
        <v>5.4</v>
      </c>
      <c r="F25" s="4">
        <f>'[1]Tahun 9'!E29</f>
        <v>22.4</v>
      </c>
      <c r="G25" s="4"/>
      <c r="H25" s="4"/>
      <c r="I25" s="4"/>
      <c r="J25" s="4"/>
      <c r="K25" s="4"/>
      <c r="L25" s="4">
        <f>'[1]Tahun 9'!K29</f>
        <v>5.8</v>
      </c>
      <c r="M25" s="4">
        <f>'[1]Tahun 9'!L29</f>
        <v>20.100000000000001</v>
      </c>
      <c r="N25" s="4"/>
    </row>
    <row r="26" spans="2:14" ht="15.5">
      <c r="B26" s="272">
        <v>22</v>
      </c>
      <c r="C26" s="4">
        <f>'[1]Tahun 9'!B30</f>
        <v>1.3</v>
      </c>
      <c r="D26" s="4"/>
      <c r="E26" s="4"/>
      <c r="F26" s="4"/>
      <c r="G26" s="4"/>
      <c r="H26" s="4"/>
      <c r="I26" s="4"/>
      <c r="J26" s="4"/>
      <c r="K26" s="4"/>
      <c r="L26" s="4"/>
      <c r="M26" s="4">
        <f>'[1]Tahun 9'!L30</f>
        <v>11.7</v>
      </c>
      <c r="N26" s="4"/>
    </row>
    <row r="27" spans="2:14" ht="15.5">
      <c r="B27" s="272">
        <v>23</v>
      </c>
      <c r="C27" s="4"/>
      <c r="D27" s="4"/>
      <c r="E27" s="4"/>
      <c r="F27" s="4"/>
      <c r="G27" s="4"/>
      <c r="H27" s="4"/>
      <c r="I27" s="4">
        <f>'[1]Tahun 9'!H31</f>
        <v>1.2</v>
      </c>
      <c r="J27" s="4"/>
      <c r="K27" s="4"/>
      <c r="L27" s="4">
        <f>'[1]Tahun 9'!K31</f>
        <v>2.6</v>
      </c>
      <c r="M27" s="4">
        <f>'[1]Tahun 9'!L31</f>
        <v>3.8</v>
      </c>
      <c r="N27" s="4">
        <f>'[1]Tahun 9'!M31</f>
        <v>12.5</v>
      </c>
    </row>
    <row r="28" spans="2:14" ht="15.5">
      <c r="B28" s="272">
        <v>24</v>
      </c>
      <c r="C28" s="4"/>
      <c r="D28" s="4"/>
      <c r="E28" s="4"/>
      <c r="F28" s="4"/>
      <c r="G28" s="4"/>
      <c r="H28" s="4"/>
      <c r="I28" s="4">
        <f>'[1]Tahun 9'!H32</f>
        <v>4.7</v>
      </c>
      <c r="J28" s="4"/>
      <c r="K28" s="4">
        <f>'[1]Tahun 9'!J32</f>
        <v>18.5</v>
      </c>
      <c r="L28" s="4">
        <f>'[1]Tahun 9'!K32</f>
        <v>5.5</v>
      </c>
      <c r="M28" s="4"/>
      <c r="N28" s="4"/>
    </row>
    <row r="29" spans="2:14" ht="15.5">
      <c r="B29" s="272">
        <v>25</v>
      </c>
      <c r="C29" s="4"/>
      <c r="D29" s="4"/>
      <c r="E29" s="4">
        <f>'[1]Tahun 9'!D33</f>
        <v>18.8</v>
      </c>
      <c r="F29" s="4"/>
      <c r="G29" s="4"/>
      <c r="H29" s="4"/>
      <c r="I29" s="4">
        <f>'[1]Tahun 9'!H33</f>
        <v>2.8</v>
      </c>
      <c r="J29" s="4"/>
      <c r="K29" s="4"/>
      <c r="L29" s="4"/>
      <c r="M29" s="4"/>
      <c r="N29" s="4">
        <f>'[1]Tahun 9'!M33</f>
        <v>25.6</v>
      </c>
    </row>
    <row r="30" spans="2:14" ht="15.5">
      <c r="B30" s="272">
        <v>26</v>
      </c>
      <c r="C30" s="4">
        <f>'[1]Tahun 9'!B34</f>
        <v>1.1000000000000001</v>
      </c>
      <c r="D30" s="4">
        <f>'[1]Tahun 9'!C34</f>
        <v>13.2</v>
      </c>
      <c r="E30" s="4">
        <f>'[1]Tahun 9'!D34</f>
        <v>38.4</v>
      </c>
      <c r="F30" s="4"/>
      <c r="G30" s="4"/>
      <c r="H30" s="4">
        <f>'[1]Tahun 9'!G34</f>
        <v>22.6</v>
      </c>
      <c r="I30" s="4">
        <f>'[1]Tahun 9'!H34</f>
        <v>71.400000000000006</v>
      </c>
      <c r="J30" s="4">
        <f>'[1]Tahun 9'!I34</f>
        <v>7.8</v>
      </c>
      <c r="K30" s="4"/>
      <c r="L30" s="4"/>
      <c r="M30" s="4">
        <f>'[1]Tahun 9'!L34</f>
        <v>5.0999999999999996</v>
      </c>
      <c r="N30" s="4">
        <f>'[1]Tahun 9'!M34</f>
        <v>14.2</v>
      </c>
    </row>
    <row r="31" spans="2:14" ht="15.5">
      <c r="B31" s="272">
        <v>27</v>
      </c>
      <c r="C31" s="4">
        <f>'[1]Tahun 9'!B35</f>
        <v>7.5</v>
      </c>
      <c r="D31" s="4">
        <f>'[1]Tahun 9'!C35</f>
        <v>2.8</v>
      </c>
      <c r="E31" s="4">
        <f>'[1]Tahun 9'!D35</f>
        <v>6.8</v>
      </c>
      <c r="F31" s="4"/>
      <c r="G31" s="4"/>
      <c r="H31" s="4">
        <f>'[1]Tahun 9'!G35</f>
        <v>4.5999999999999996</v>
      </c>
      <c r="I31" s="4">
        <f>'[1]Tahun 9'!H35</f>
        <v>20.6</v>
      </c>
      <c r="J31" s="4">
        <f>'[1]Tahun 9'!I35</f>
        <v>17.399999999999999</v>
      </c>
      <c r="K31" s="4">
        <f>'[1]Tahun 9'!J35</f>
        <v>1.8</v>
      </c>
      <c r="L31" s="4">
        <f>'[1]Tahun 9'!K35</f>
        <v>5.6</v>
      </c>
      <c r="M31" s="4">
        <f>'[1]Tahun 9'!L35</f>
        <v>15.6</v>
      </c>
      <c r="N31" s="4"/>
    </row>
    <row r="32" spans="2:14" ht="15.5">
      <c r="B32" s="272">
        <v>28</v>
      </c>
      <c r="C32" s="4">
        <f>'[1]Tahun 9'!B36</f>
        <v>21.2</v>
      </c>
      <c r="D32" s="4"/>
      <c r="E32" s="4"/>
      <c r="F32" s="4"/>
      <c r="G32" s="4">
        <f>'[1]Tahun 9'!F36</f>
        <v>6.4</v>
      </c>
      <c r="H32" s="4"/>
      <c r="I32" s="4"/>
      <c r="J32" s="4"/>
      <c r="K32" s="4"/>
      <c r="L32" s="4"/>
      <c r="M32" s="4">
        <f>'[1]Tahun 9'!L36</f>
        <v>40</v>
      </c>
      <c r="N32" s="4">
        <f>'[1]Tahun 9'!M36</f>
        <v>26.7</v>
      </c>
    </row>
    <row r="33" spans="2:15" ht="15.5">
      <c r="B33" s="272">
        <v>29</v>
      </c>
      <c r="C33" s="4">
        <f>'[1]Tahun 9'!B37</f>
        <v>7.3</v>
      </c>
      <c r="D33" s="4"/>
      <c r="E33" s="4"/>
      <c r="F33" s="4"/>
      <c r="G33" s="4"/>
      <c r="H33" s="4">
        <f>'[1]Tahun 9'!G37</f>
        <v>2.7</v>
      </c>
      <c r="I33" s="4"/>
      <c r="J33" s="4">
        <f>'[1]Tahun 9'!I37</f>
        <v>12.7</v>
      </c>
      <c r="K33" s="4"/>
      <c r="L33" s="4">
        <f>'[1]Tahun 9'!K37</f>
        <v>30</v>
      </c>
      <c r="M33" s="4"/>
      <c r="N33" s="4">
        <f>'[1]Tahun 9'!M37</f>
        <v>10</v>
      </c>
    </row>
    <row r="34" spans="2:15" ht="15.5">
      <c r="B34" s="272">
        <v>30</v>
      </c>
      <c r="C34" s="4"/>
      <c r="D34" s="4"/>
      <c r="E34" s="4">
        <f>'[1]Tahun 9'!D38</f>
        <v>31.8</v>
      </c>
      <c r="F34" s="4">
        <f>'[1]Tahun 9'!E38</f>
        <v>18.100000000000001</v>
      </c>
      <c r="G34" s="4"/>
      <c r="H34" s="4"/>
      <c r="I34" s="4"/>
      <c r="J34" s="4"/>
      <c r="K34" s="4"/>
      <c r="L34" s="4"/>
      <c r="M34" s="4">
        <f>'[1]Tahun 9'!L38</f>
        <v>33.5</v>
      </c>
      <c r="N34" s="4">
        <f>'[1]Tahun 9'!M38</f>
        <v>5.6</v>
      </c>
    </row>
    <row r="35" spans="2:15" ht="15.5">
      <c r="B35" s="272">
        <v>31</v>
      </c>
      <c r="C35" s="4"/>
      <c r="D35" s="4"/>
      <c r="E35" s="4">
        <f>'[1]Tahun 9'!D39</f>
        <v>2.8</v>
      </c>
      <c r="F35" s="4"/>
      <c r="G35" s="4"/>
      <c r="H35" s="4"/>
      <c r="I35" s="4"/>
      <c r="J35" s="4"/>
      <c r="K35" s="4"/>
      <c r="L35" s="4"/>
      <c r="M35" s="4"/>
      <c r="N35" s="4">
        <f>'[1]Tahun 9'!M39</f>
        <v>21.2</v>
      </c>
    </row>
    <row r="36" spans="2:15" ht="15.5">
      <c r="B36" s="274" t="s">
        <v>13</v>
      </c>
      <c r="C36" s="275">
        <f>SUM(C5:C35)</f>
        <v>74.3</v>
      </c>
      <c r="D36" s="275">
        <f t="shared" ref="D36:N36" si="0">SUM(D5:D35)</f>
        <v>50.099999999999994</v>
      </c>
      <c r="E36" s="275">
        <f t="shared" si="0"/>
        <v>201.30000000000004</v>
      </c>
      <c r="F36" s="275">
        <f t="shared" si="0"/>
        <v>379.9</v>
      </c>
      <c r="G36" s="275">
        <f t="shared" si="0"/>
        <v>137.4</v>
      </c>
      <c r="H36" s="275">
        <f t="shared" si="0"/>
        <v>111.89999999999999</v>
      </c>
      <c r="I36" s="275">
        <f t="shared" si="0"/>
        <v>214.4</v>
      </c>
      <c r="J36" s="275">
        <f t="shared" si="0"/>
        <v>114.39999999999999</v>
      </c>
      <c r="K36" s="275">
        <f t="shared" si="0"/>
        <v>291</v>
      </c>
      <c r="L36" s="275">
        <f t="shared" si="0"/>
        <v>175.2</v>
      </c>
      <c r="M36" s="275">
        <f t="shared" si="0"/>
        <v>518.90000000000009</v>
      </c>
      <c r="N36" s="275">
        <f t="shared" si="0"/>
        <v>212.59999999999997</v>
      </c>
    </row>
    <row r="37" spans="2:15" ht="15.5">
      <c r="B37" s="274" t="s">
        <v>16</v>
      </c>
      <c r="C37" s="276">
        <f>AVERAGE(C5:C35)</f>
        <v>6.1916666666666664</v>
      </c>
      <c r="D37" s="276">
        <f t="shared" ref="D37:N37" si="1">AVERAGE(D5:D35)</f>
        <v>5.01</v>
      </c>
      <c r="E37" s="276">
        <f>AVERAGE(E5:E35)</f>
        <v>18.300000000000004</v>
      </c>
      <c r="F37" s="276">
        <f t="shared" si="1"/>
        <v>31.658333333333331</v>
      </c>
      <c r="G37" s="276">
        <f t="shared" si="1"/>
        <v>12.490909090909092</v>
      </c>
      <c r="H37" s="276">
        <f t="shared" si="1"/>
        <v>10.172727272727272</v>
      </c>
      <c r="I37" s="276">
        <f t="shared" si="1"/>
        <v>19.490909090909092</v>
      </c>
      <c r="J37" s="276">
        <f t="shared" si="1"/>
        <v>11.44</v>
      </c>
      <c r="K37" s="276">
        <f t="shared" si="1"/>
        <v>26.454545454545453</v>
      </c>
      <c r="L37" s="276">
        <f t="shared" si="1"/>
        <v>15.927272727272726</v>
      </c>
      <c r="M37" s="276">
        <f t="shared" si="1"/>
        <v>32.431250000000006</v>
      </c>
      <c r="N37" s="276">
        <f t="shared" si="1"/>
        <v>14.17333333333333</v>
      </c>
    </row>
    <row r="38" spans="2:15" ht="15.5">
      <c r="B38" s="274" t="s">
        <v>14</v>
      </c>
      <c r="C38" s="275">
        <f>MAX(C5:C35)</f>
        <v>21.2</v>
      </c>
      <c r="D38" s="275">
        <f t="shared" ref="D38:N38" si="2">MAX(D5:D35)</f>
        <v>13.2</v>
      </c>
      <c r="E38" s="275">
        <f t="shared" si="2"/>
        <v>60.8</v>
      </c>
      <c r="F38" s="275">
        <f t="shared" si="2"/>
        <v>140.80000000000001</v>
      </c>
      <c r="G38" s="275">
        <f t="shared" si="2"/>
        <v>50.2</v>
      </c>
      <c r="H38" s="275">
        <f t="shared" si="2"/>
        <v>22.6</v>
      </c>
      <c r="I38" s="275">
        <f t="shared" si="2"/>
        <v>71.400000000000006</v>
      </c>
      <c r="J38" s="275">
        <f t="shared" si="2"/>
        <v>17.7</v>
      </c>
      <c r="K38" s="275">
        <f t="shared" si="2"/>
        <v>90.1</v>
      </c>
      <c r="L38" s="275">
        <f t="shared" si="2"/>
        <v>48.2</v>
      </c>
      <c r="M38" s="275">
        <f t="shared" si="2"/>
        <v>163.69999999999999</v>
      </c>
      <c r="N38" s="275">
        <f t="shared" si="2"/>
        <v>26.7</v>
      </c>
      <c r="O38" s="288">
        <f>MAX(C38:N38)</f>
        <v>163.69999999999999</v>
      </c>
    </row>
    <row r="39" spans="2:15" ht="15.5">
      <c r="B39" s="274" t="s">
        <v>15</v>
      </c>
      <c r="C39" s="275">
        <f>MIN(C5:C35)</f>
        <v>1.1000000000000001</v>
      </c>
      <c r="D39" s="275">
        <f t="shared" ref="D39:N39" si="3">MIN(D5:D35)</f>
        <v>1.3</v>
      </c>
      <c r="E39" s="275">
        <f t="shared" si="3"/>
        <v>2.6</v>
      </c>
      <c r="F39" s="275">
        <f t="shared" si="3"/>
        <v>7.9</v>
      </c>
      <c r="G39" s="275">
        <f t="shared" si="3"/>
        <v>4.2</v>
      </c>
      <c r="H39" s="275">
        <f t="shared" si="3"/>
        <v>2.7</v>
      </c>
      <c r="I39" s="275">
        <f t="shared" si="3"/>
        <v>1.2</v>
      </c>
      <c r="J39" s="275">
        <f t="shared" si="3"/>
        <v>1.9</v>
      </c>
      <c r="K39" s="275">
        <f t="shared" si="3"/>
        <v>1.4</v>
      </c>
      <c r="L39" s="275">
        <f t="shared" si="3"/>
        <v>2.6</v>
      </c>
      <c r="M39" s="275">
        <f t="shared" si="3"/>
        <v>3.2</v>
      </c>
      <c r="N39" s="275">
        <f t="shared" si="3"/>
        <v>4.3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uji konsistensi data</vt:lpstr>
      <vt:lpstr>Data Klimatologi</vt:lpstr>
      <vt:lpstr>pennman modifikasi</vt:lpstr>
      <vt:lpstr>blaney criddle</vt:lpstr>
      <vt:lpstr>c.h andalan &amp; efektif</vt:lpstr>
      <vt:lpstr>POLA TATA TANAM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2023-01-02T06:46:38Z</dcterms:modified>
</cp:coreProperties>
</file>