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K\Nho Khô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E10" i="2"/>
  <c r="F7" i="2"/>
  <c r="D10" i="2"/>
  <c r="D11" i="2"/>
  <c r="E11" i="2"/>
  <c r="E6" i="2" l="1"/>
  <c r="E10" i="3"/>
  <c r="C11" i="3"/>
  <c r="E11" i="3"/>
  <c r="J11" i="3" s="1"/>
  <c r="D11" i="3"/>
  <c r="J10" i="3"/>
  <c r="D10" i="3"/>
  <c r="D87" i="3"/>
  <c r="D85" i="3"/>
  <c r="I84" i="3"/>
  <c r="H84" i="3"/>
  <c r="G84" i="3"/>
  <c r="F84" i="3"/>
  <c r="E84" i="3"/>
  <c r="D83" i="3"/>
  <c r="D82" i="3"/>
  <c r="D81" i="3"/>
  <c r="D80" i="3"/>
  <c r="D79" i="3"/>
  <c r="E71" i="3"/>
  <c r="F66" i="3"/>
  <c r="H55" i="3"/>
  <c r="G50" i="3"/>
  <c r="F46" i="3"/>
  <c r="D46" i="3"/>
  <c r="E45" i="3"/>
  <c r="G45" i="3" s="1"/>
  <c r="E44" i="3"/>
  <c r="G44" i="3" s="1"/>
  <c r="E43" i="3"/>
  <c r="G43" i="3" s="1"/>
  <c r="G42" i="3"/>
  <c r="E42" i="3"/>
  <c r="I41" i="3"/>
  <c r="J41" i="3" s="1"/>
  <c r="E41" i="3"/>
  <c r="G41" i="3" s="1"/>
  <c r="G40" i="3"/>
  <c r="E40" i="3"/>
  <c r="G34" i="3"/>
  <c r="F34" i="3"/>
  <c r="E34" i="3"/>
  <c r="D34" i="3"/>
  <c r="H33" i="3"/>
  <c r="H32" i="3"/>
  <c r="H31" i="3"/>
  <c r="H30" i="3"/>
  <c r="H29" i="3"/>
  <c r="H28" i="3"/>
  <c r="H27" i="3"/>
  <c r="H26" i="3"/>
  <c r="H23" i="3"/>
  <c r="D20" i="3"/>
  <c r="K18" i="3"/>
  <c r="H18" i="3"/>
  <c r="G18" i="3"/>
  <c r="J17" i="3"/>
  <c r="I17" i="3"/>
  <c r="F17" i="3"/>
  <c r="J16" i="3"/>
  <c r="F16" i="3"/>
  <c r="I16" i="3" s="1"/>
  <c r="J15" i="3"/>
  <c r="J14" i="3"/>
  <c r="F14" i="3"/>
  <c r="I14" i="3" s="1"/>
  <c r="J13" i="3"/>
  <c r="F13" i="3"/>
  <c r="I13" i="3" s="1"/>
  <c r="J12" i="3"/>
  <c r="F12" i="3"/>
  <c r="I12" i="3" s="1"/>
  <c r="E6" i="3"/>
  <c r="J41" i="2"/>
  <c r="I41" i="2"/>
  <c r="C11" i="2" l="1"/>
  <c r="F11" i="3"/>
  <c r="I11" i="3" s="1"/>
  <c r="D18" i="3"/>
  <c r="D60" i="3" s="1"/>
  <c r="H45" i="3"/>
  <c r="C10" i="3"/>
  <c r="F10" i="3" s="1"/>
  <c r="I10" i="3" s="1"/>
  <c r="E18" i="3"/>
  <c r="I26" i="3" s="1"/>
  <c r="I28" i="3"/>
  <c r="E72" i="3"/>
  <c r="I29" i="3"/>
  <c r="E56" i="3"/>
  <c r="D72" i="3"/>
  <c r="G56" i="3"/>
  <c r="D51" i="3"/>
  <c r="I23" i="3"/>
  <c r="I27" i="3"/>
  <c r="G46" i="3"/>
  <c r="E46" i="3"/>
  <c r="H25" i="3"/>
  <c r="H34" i="3" s="1"/>
  <c r="D48" i="1"/>
  <c r="D10" i="1"/>
  <c r="E71" i="2"/>
  <c r="D46" i="2"/>
  <c r="F46" i="2"/>
  <c r="K18" i="2"/>
  <c r="H26" i="2"/>
  <c r="D20" i="2"/>
  <c r="E40" i="2"/>
  <c r="G40" i="2" s="1"/>
  <c r="F18" i="3" l="1"/>
  <c r="L18" i="3" s="1"/>
  <c r="I18" i="3"/>
  <c r="H40" i="3"/>
  <c r="H42" i="3"/>
  <c r="F56" i="3"/>
  <c r="D56" i="3"/>
  <c r="E67" i="3"/>
  <c r="H43" i="3"/>
  <c r="H46" i="3"/>
  <c r="F67" i="3"/>
  <c r="D67" i="3"/>
  <c r="G51" i="3"/>
  <c r="I32" i="3"/>
  <c r="H56" i="3"/>
  <c r="I30" i="3"/>
  <c r="I31" i="3"/>
  <c r="E61" i="3"/>
  <c r="E51" i="3"/>
  <c r="F51" i="3"/>
  <c r="H44" i="3"/>
  <c r="H41" i="3"/>
  <c r="I34" i="3"/>
  <c r="H74" i="3"/>
  <c r="E42" i="2"/>
  <c r="E43" i="2"/>
  <c r="E44" i="2"/>
  <c r="E45" i="2"/>
  <c r="E46" i="2" s="1"/>
  <c r="E41" i="2"/>
  <c r="I74" i="3" l="1"/>
  <c r="H76" i="3"/>
  <c r="H7" i="1"/>
  <c r="E10" i="1"/>
  <c r="I76" i="3" l="1"/>
  <c r="D90" i="3"/>
  <c r="G90" i="3" s="1"/>
  <c r="G89" i="3" s="1"/>
  <c r="J3" i="1"/>
  <c r="E18" i="2" l="1"/>
  <c r="D18" i="2"/>
  <c r="D60" i="2" s="1"/>
  <c r="I84" i="2"/>
  <c r="H84" i="2"/>
  <c r="G84" i="2"/>
  <c r="F84" i="2"/>
  <c r="E84" i="2"/>
  <c r="D83" i="2"/>
  <c r="D82" i="2"/>
  <c r="D81" i="2"/>
  <c r="D80" i="2"/>
  <c r="D79" i="2"/>
  <c r="F66" i="2"/>
  <c r="H55" i="2"/>
  <c r="G50" i="2"/>
  <c r="G45" i="2"/>
  <c r="G46" i="2" s="1"/>
  <c r="G44" i="2"/>
  <c r="G42" i="2"/>
  <c r="G41" i="2"/>
  <c r="G34" i="2"/>
  <c r="F34" i="2"/>
  <c r="E34" i="2"/>
  <c r="D34" i="2"/>
  <c r="H33" i="2"/>
  <c r="H25" i="2" s="1"/>
  <c r="H32" i="2"/>
  <c r="H31" i="2"/>
  <c r="H30" i="2"/>
  <c r="H29" i="2"/>
  <c r="H28" i="2"/>
  <c r="H27" i="2"/>
  <c r="H23" i="2"/>
  <c r="H18" i="2"/>
  <c r="G18" i="2"/>
  <c r="J17" i="2"/>
  <c r="F17" i="2"/>
  <c r="I17" i="2" s="1"/>
  <c r="J16" i="2"/>
  <c r="F16" i="2"/>
  <c r="I16" i="2" s="1"/>
  <c r="J15" i="2"/>
  <c r="J14" i="2"/>
  <c r="F14" i="2"/>
  <c r="I14" i="2" s="1"/>
  <c r="J13" i="2"/>
  <c r="F13" i="2"/>
  <c r="I13" i="2" s="1"/>
  <c r="J12" i="2"/>
  <c r="F12" i="2"/>
  <c r="I12" i="2" s="1"/>
  <c r="J11" i="2"/>
  <c r="F11" i="2"/>
  <c r="I11" i="2" s="1"/>
  <c r="E67" i="2" l="1"/>
  <c r="I26" i="2"/>
  <c r="H40" i="2"/>
  <c r="I27" i="2"/>
  <c r="I31" i="2"/>
  <c r="J10" i="2"/>
  <c r="I28" i="2"/>
  <c r="I32" i="2"/>
  <c r="H42" i="2"/>
  <c r="I29" i="2"/>
  <c r="G51" i="2"/>
  <c r="I30" i="2"/>
  <c r="H44" i="2"/>
  <c r="H56" i="2"/>
  <c r="E61" i="2"/>
  <c r="E72" i="2"/>
  <c r="C10" i="2"/>
  <c r="F10" i="2" s="1"/>
  <c r="F18" i="2" s="1"/>
  <c r="L18" i="2" s="1"/>
  <c r="H41" i="2"/>
  <c r="D87" i="2"/>
  <c r="D85" i="2"/>
  <c r="I23" i="2"/>
  <c r="H45" i="2"/>
  <c r="D51" i="2"/>
  <c r="G56" i="2"/>
  <c r="F67" i="2"/>
  <c r="H34" i="2"/>
  <c r="E51" i="2"/>
  <c r="D56" i="2"/>
  <c r="D72" i="2"/>
  <c r="F51" i="2"/>
  <c r="E56" i="2"/>
  <c r="D67" i="2"/>
  <c r="F56" i="2"/>
  <c r="I10" i="2" l="1"/>
  <c r="I18" i="2" s="1"/>
  <c r="I34" i="2"/>
  <c r="E33" i="1" l="1"/>
  <c r="D69" i="1" l="1"/>
  <c r="E69" i="1" s="1"/>
  <c r="C10" i="1" l="1"/>
  <c r="H53" i="1" l="1"/>
  <c r="F39" i="1"/>
  <c r="E39" i="1"/>
  <c r="J14" i="1" l="1"/>
  <c r="L11" i="1"/>
  <c r="J11" i="1" s="1"/>
  <c r="L12" i="1"/>
  <c r="J12" i="1" s="1"/>
  <c r="L13" i="1"/>
  <c r="J13" i="1" s="1"/>
  <c r="L14" i="1"/>
  <c r="L10" i="1"/>
  <c r="J10" i="1" s="1"/>
  <c r="K18" i="1"/>
  <c r="J15" i="1"/>
  <c r="J16" i="1"/>
  <c r="J17" i="1"/>
  <c r="G48" i="1"/>
  <c r="F33" i="1"/>
  <c r="G33" i="1"/>
  <c r="F13" i="1"/>
  <c r="I13" i="1" s="1"/>
  <c r="F14" i="1"/>
  <c r="I14" i="1" s="1"/>
  <c r="I82" i="1" l="1"/>
  <c r="H82" i="1"/>
  <c r="G82" i="1"/>
  <c r="F82" i="1"/>
  <c r="E82" i="1"/>
  <c r="D81" i="1" s="1"/>
  <c r="D80" i="1"/>
  <c r="D79" i="1"/>
  <c r="D78" i="1"/>
  <c r="D77" i="1"/>
  <c r="F64" i="1"/>
  <c r="F44" i="1"/>
  <c r="E44" i="1"/>
  <c r="D44" i="1"/>
  <c r="G43" i="1"/>
  <c r="G42" i="1"/>
  <c r="G41" i="1"/>
  <c r="G40" i="1"/>
  <c r="G39" i="1"/>
  <c r="G44" i="1" s="1"/>
  <c r="D33" i="1"/>
  <c r="H32" i="1"/>
  <c r="H31" i="1"/>
  <c r="H30" i="1"/>
  <c r="H29" i="1"/>
  <c r="H28" i="1"/>
  <c r="H27" i="1"/>
  <c r="H26" i="1"/>
  <c r="H23" i="1"/>
  <c r="H18" i="1"/>
  <c r="G18" i="1"/>
  <c r="E18" i="1"/>
  <c r="D18" i="1"/>
  <c r="F17" i="1"/>
  <c r="I17" i="1" s="1"/>
  <c r="F16" i="1"/>
  <c r="I16" i="1" s="1"/>
  <c r="F12" i="1"/>
  <c r="I12" i="1" s="1"/>
  <c r="F11" i="1"/>
  <c r="I11" i="1" s="1"/>
  <c r="F10" i="1"/>
  <c r="E65" i="1" l="1"/>
  <c r="D82" i="1"/>
  <c r="D85" i="1" s="1"/>
  <c r="D58" i="1"/>
  <c r="I26" i="1"/>
  <c r="D54" i="1"/>
  <c r="I31" i="1"/>
  <c r="H43" i="1"/>
  <c r="G54" i="1"/>
  <c r="I28" i="1"/>
  <c r="H41" i="1"/>
  <c r="E49" i="1"/>
  <c r="I30" i="1"/>
  <c r="H42" i="1"/>
  <c r="I27" i="1"/>
  <c r="H40" i="1"/>
  <c r="D49" i="1"/>
  <c r="D70" i="1"/>
  <c r="F18" i="1"/>
  <c r="L18" i="1" s="1"/>
  <c r="I23" i="1"/>
  <c r="I29" i="1"/>
  <c r="H44" i="1"/>
  <c r="H54" i="1"/>
  <c r="F65" i="1"/>
  <c r="I10" i="1"/>
  <c r="I18" i="1" s="1"/>
  <c r="H25" i="1"/>
  <c r="H33" i="1" s="1"/>
  <c r="H39" i="1"/>
  <c r="F49" i="1"/>
  <c r="E54" i="1"/>
  <c r="D65" i="1"/>
  <c r="E70" i="1"/>
  <c r="G49" i="1"/>
  <c r="F54" i="1"/>
  <c r="E58" i="1" l="1"/>
  <c r="H72" i="1" s="1"/>
  <c r="H70" i="1" s="1"/>
  <c r="I70" i="1" s="1"/>
  <c r="D83" i="1"/>
  <c r="I33" i="1"/>
  <c r="E59" i="1" l="1"/>
  <c r="E7" i="1"/>
  <c r="I72" i="1"/>
  <c r="H74" i="1"/>
  <c r="K74" i="1" l="1"/>
  <c r="J74" i="1"/>
  <c r="I74" i="1"/>
  <c r="D88" i="1"/>
  <c r="G88" i="1" s="1"/>
  <c r="G87" i="1" s="1"/>
  <c r="G43" i="2"/>
  <c r="H43" i="2" s="1"/>
  <c r="H46" i="2" l="1"/>
  <c r="H74" i="2"/>
  <c r="H76" i="2" l="1"/>
  <c r="D90" i="2" s="1"/>
  <c r="I74" i="2"/>
  <c r="G90" i="2" l="1"/>
  <c r="G89" i="2" s="1"/>
  <c r="I76" i="2"/>
</calcChain>
</file>

<file path=xl/comments1.xml><?xml version="1.0" encoding="utf-8"?>
<comments xmlns="http://schemas.openxmlformats.org/spreadsheetml/2006/main">
  <authors>
    <author>THUY</author>
    <author>mst_dehq</author>
    <author>Long keng</author>
  </authors>
  <commentList>
    <comment ref="D9" authorId="0" shapeId="0">
      <text>
        <r>
          <rPr>
            <sz val="12"/>
            <color indexed="81"/>
            <rFont val="Tahoma"/>
            <family val="2"/>
          </rPr>
          <t>Tấn : Nhập số trước thuế ( lấy Dso mua chia 1.1 )</t>
        </r>
      </text>
    </comment>
    <comment ref="E9" authorId="0" shapeId="0">
      <text>
        <r>
          <rPr>
            <sz val="12"/>
            <color indexed="81"/>
            <rFont val="Tahoma"/>
            <family val="2"/>
          </rPr>
          <t>Tấn : Nhập số trước thuế ( lấy Dso bán chia 1.1 )</t>
        </r>
      </text>
    </comment>
    <comment ref="C39" authorId="0" shapeId="0">
      <text>
        <r>
          <rPr>
            <sz val="11"/>
            <color indexed="81"/>
            <rFont val="Tahoma"/>
            <family val="2"/>
          </rPr>
          <t xml:space="preserve">Theo giá thuê thực tế của Thị Trường tại Khu vực NPP , ko tính khấu hao và bảo trì
</t>
        </r>
      </text>
    </comment>
    <comment ref="D48" authorId="1" shapeId="0">
      <text>
        <r>
          <rPr>
            <sz val="11"/>
            <color indexed="81"/>
            <rFont val="Tahoma"/>
            <family val="2"/>
          </rPr>
          <t xml:space="preserve">Truong hop NPP tu dau tu xay dung Kho thi van tinh Chi phi Thue Kho theo giá thị trường , không tính khấu hao
</t>
        </r>
      </text>
    </comment>
    <comment ref="D64" authorId="2" shapeId="0">
      <text>
        <r>
          <rPr>
            <b/>
            <sz val="9"/>
            <color indexed="81"/>
            <rFont val="Tahoma"/>
            <family val="2"/>
          </rPr>
          <t xml:space="preserve">tiền in bao bì
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Lãi vay thực tế chi trả cho Ngân Hàng , phục vụ Kd của Masan ( có chứng từ đầy đủ và hợp lệ )</t>
        </r>
      </text>
    </comment>
    <comment ref="C79" authorId="0" shapeId="0">
      <text>
        <r>
          <rPr>
            <sz val="14"/>
            <color indexed="81"/>
            <rFont val="Tahoma"/>
            <family val="2"/>
          </rPr>
          <t>Tấn : Theo số liệu Báo Cáo Tuần gời Giàu</t>
        </r>
      </text>
    </comment>
    <comment ref="C81" authorId="1" shapeId="0">
      <text>
        <r>
          <rPr>
            <sz val="10"/>
            <color indexed="81"/>
            <rFont val="Arial"/>
            <family val="2"/>
          </rPr>
          <t>Tien da chuyen cho Masan nhung hang chua nhap Kho NPP</t>
        </r>
      </text>
    </comment>
  </commentList>
</comments>
</file>

<file path=xl/comments2.xml><?xml version="1.0" encoding="utf-8"?>
<comments xmlns="http://schemas.openxmlformats.org/spreadsheetml/2006/main">
  <authors>
    <author>THUY</author>
    <author>Long keng</author>
    <author>mst_dehq</author>
  </authors>
  <commentList>
    <comment ref="D9" authorId="0" shapeId="0">
      <text>
        <r>
          <rPr>
            <sz val="12"/>
            <color indexed="81"/>
            <rFont val="Tahoma"/>
            <family val="2"/>
          </rPr>
          <t>Tấn : Nhập số trước thuế ( lấy Dso mua chia 1.1 )</t>
        </r>
      </text>
    </comment>
    <comment ref="E9" authorId="0" shapeId="0">
      <text>
        <r>
          <rPr>
            <sz val="12"/>
            <color indexed="81"/>
            <rFont val="Tahoma"/>
            <family val="2"/>
          </rPr>
          <t>Tấn : Nhập số trước thuế ( lấy Dso bán chia 1.1 )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 xml:space="preserve">12% thuế nhập khẩu
80tr vận tải đường biển
</t>
        </r>
      </text>
    </comment>
    <comment ref="B41" authorId="0" shapeId="0">
      <text>
        <r>
          <rPr>
            <sz val="11"/>
            <color indexed="81"/>
            <rFont val="Tahoma"/>
            <family val="2"/>
          </rPr>
          <t xml:space="preserve">Theo giá thuê thực tế của Thị Trường tại Khu vực NPP , ko tính khấu hao và bảo trì
</t>
        </r>
      </text>
    </comment>
    <comment ref="D50" authorId="2" shapeId="0">
      <text>
        <r>
          <rPr>
            <sz val="11"/>
            <color indexed="81"/>
            <rFont val="Tahoma"/>
            <family val="2"/>
          </rPr>
          <t xml:space="preserve">Truong hop NPP tu dau tu xay dung Kho thi van tinh Chi phi Thue Kho theo giá thị trường , không tính khấu hao
</t>
        </r>
      </text>
    </comment>
    <comment ref="D66" authorId="1" shapeId="0">
      <text>
        <r>
          <rPr>
            <b/>
            <sz val="9"/>
            <color indexed="81"/>
            <rFont val="Tahoma"/>
            <family val="2"/>
          </rPr>
          <t xml:space="preserve">tiền in bao bì
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Lãi vay thực tế chi trả cho Ngân Hàng , phục vụ Kd ( có chứng từ đầy đủ và hợp lệ )</t>
        </r>
      </text>
    </comment>
    <comment ref="C81" authorId="0" shapeId="0">
      <text>
        <r>
          <rPr>
            <sz val="14"/>
            <color indexed="81"/>
            <rFont val="Tahoma"/>
            <family val="2"/>
          </rPr>
          <t>Tấn : Theo số liệu Báo Cáo Tuần</t>
        </r>
      </text>
    </comment>
    <comment ref="C83" authorId="2" shapeId="0">
      <text>
        <r>
          <rPr>
            <sz val="10"/>
            <color indexed="81"/>
            <rFont val="Arial"/>
            <family val="2"/>
          </rPr>
          <t>Tien da chuyen nhung hang chua nhap Kho NPP</t>
        </r>
      </text>
    </comment>
  </commentList>
</comments>
</file>

<file path=xl/comments3.xml><?xml version="1.0" encoding="utf-8"?>
<comments xmlns="http://schemas.openxmlformats.org/spreadsheetml/2006/main">
  <authors>
    <author>THUY</author>
    <author>Long keng</author>
    <author>mst_dehq</author>
  </authors>
  <commentList>
    <comment ref="D9" authorId="0" shapeId="0">
      <text>
        <r>
          <rPr>
            <sz val="12"/>
            <color indexed="81"/>
            <rFont val="Tahoma"/>
            <family val="2"/>
          </rPr>
          <t>Tấn : Nhập số trước thuế ( lấy Dso mua chia 1.1 )</t>
        </r>
      </text>
    </comment>
    <comment ref="E9" authorId="0" shapeId="0">
      <text>
        <r>
          <rPr>
            <sz val="12"/>
            <color indexed="81"/>
            <rFont val="Tahoma"/>
            <family val="2"/>
          </rPr>
          <t>Tấn : Nhập số trước thuế ( lấy Dso bán chia 1.1 )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 xml:space="preserve">12% thuế nhập khẩu
80tr vận tải đường biển
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 xml:space="preserve">12% thuế nhập khẩu
80tr vận tải đường biển
</t>
        </r>
      </text>
    </comment>
    <comment ref="B41" authorId="0" shapeId="0">
      <text>
        <r>
          <rPr>
            <sz val="11"/>
            <color indexed="81"/>
            <rFont val="Tahoma"/>
            <family val="2"/>
          </rPr>
          <t xml:space="preserve">Theo giá thuê thực tế của Thị Trường tại Khu vực NPP , ko tính khấu hao và bảo trì
</t>
        </r>
      </text>
    </comment>
    <comment ref="D50" authorId="2" shapeId="0">
      <text>
        <r>
          <rPr>
            <sz val="11"/>
            <color indexed="81"/>
            <rFont val="Tahoma"/>
            <family val="2"/>
          </rPr>
          <t xml:space="preserve">Truong hop NPP tu dau tu xay dung Kho thi van tinh Chi phi Thue Kho theo giá thị trường , không tính khấu hao
</t>
        </r>
      </text>
    </comment>
    <comment ref="D66" authorId="1" shapeId="0">
      <text>
        <r>
          <rPr>
            <b/>
            <sz val="9"/>
            <color indexed="81"/>
            <rFont val="Tahoma"/>
            <family val="2"/>
          </rPr>
          <t xml:space="preserve">tiền in bao bì
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Lãi vay thực tế chi trả cho Ngân Hàng , phục vụ Kd ( có chứng từ đầy đủ và hợp lệ )</t>
        </r>
      </text>
    </comment>
    <comment ref="C81" authorId="0" shapeId="0">
      <text>
        <r>
          <rPr>
            <sz val="14"/>
            <color indexed="81"/>
            <rFont val="Tahoma"/>
            <family val="2"/>
          </rPr>
          <t>Tấn : Theo số liệu Báo Cáo Tuần</t>
        </r>
      </text>
    </comment>
    <comment ref="C83" authorId="2" shapeId="0">
      <text>
        <r>
          <rPr>
            <sz val="10"/>
            <color indexed="81"/>
            <rFont val="Arial"/>
            <family val="2"/>
          </rPr>
          <t>Tien da chuyen nhung hang chua nhap Kho NPP</t>
        </r>
      </text>
    </comment>
  </commentList>
</comments>
</file>

<file path=xl/sharedStrings.xml><?xml version="1.0" encoding="utf-8"?>
<sst xmlns="http://schemas.openxmlformats.org/spreadsheetml/2006/main" count="337" uniqueCount="108">
  <si>
    <t>BẢNG PHÂN TÍCH HIỆU QUẢ KINH DOANH NPP</t>
  </si>
  <si>
    <t>Tháng : 2</t>
  </si>
  <si>
    <t xml:space="preserve">Khu vực : </t>
  </si>
  <si>
    <t xml:space="preserve">Nhà Phân phối :  </t>
  </si>
  <si>
    <t>Giám sát KD :</t>
  </si>
  <si>
    <t>Ngày Lập :</t>
  </si>
  <si>
    <t>1. Doanh số &amp; lãi gộp :</t>
  </si>
  <si>
    <t>Stt</t>
  </si>
  <si>
    <t xml:space="preserve">Nghành Hàng </t>
  </si>
  <si>
    <t xml:space="preserve">% Chiết Khấu </t>
  </si>
  <si>
    <t xml:space="preserve">Doanh số Mua vào </t>
  </si>
  <si>
    <t>Doanh số Bán ra</t>
  </si>
  <si>
    <t>Chiết Khấu trực tiếp trên hoá đơn</t>
  </si>
  <si>
    <t xml:space="preserve">Chiết Khấu khác </t>
  </si>
  <si>
    <t xml:space="preserve">Thưởng và hỗ trợ khác </t>
  </si>
  <si>
    <t>Tổng lãi Gộp</t>
  </si>
  <si>
    <t>TỔNG CỘNG</t>
  </si>
  <si>
    <t>2. Chi phí :</t>
  </si>
  <si>
    <t>2.1 Chi phí nhân sự :</t>
  </si>
  <si>
    <t>Số lượng</t>
  </si>
  <si>
    <t>Lương cơ bản</t>
  </si>
  <si>
    <t>Thưởng</t>
  </si>
  <si>
    <t>Phúc lợi</t>
  </si>
  <si>
    <t>Tổng Cộng</t>
  </si>
  <si>
    <t>% / Doanh số</t>
  </si>
  <si>
    <t>Nhân viên giao hàng</t>
  </si>
  <si>
    <t>Nhân sự gián tiếp</t>
  </si>
  <si>
    <t>Tài xế</t>
  </si>
  <si>
    <t>Tổ trưởng</t>
  </si>
  <si>
    <t>Điều hành NPP</t>
  </si>
  <si>
    <t>Kế toán</t>
  </si>
  <si>
    <t>Thủ kho</t>
  </si>
  <si>
    <t>Thu ngân</t>
  </si>
  <si>
    <t xml:space="preserve">Khác </t>
  </si>
  <si>
    <t>2.2 Chi phí vận chuyển :</t>
  </si>
  <si>
    <t>Chi phí</t>
  </si>
  <si>
    <t>Thuê</t>
  </si>
  <si>
    <t>Nhiên liệu</t>
  </si>
  <si>
    <t>Tổng cộng</t>
  </si>
  <si>
    <t>Xe tải</t>
  </si>
  <si>
    <t>Ba gác máy/đạp</t>
  </si>
  <si>
    <t>Gắn máy</t>
  </si>
  <si>
    <t>Cầu đường - Bến bãi</t>
  </si>
  <si>
    <t>Phương tiện khác</t>
  </si>
  <si>
    <t>2.3 Chi phí  thuê kho</t>
  </si>
  <si>
    <t>Thuê kho - văn phòng</t>
  </si>
  <si>
    <t>Bốc xếp</t>
  </si>
  <si>
    <t>Phí khác</t>
  </si>
  <si>
    <t>% / Doanh số Bán Ra</t>
  </si>
  <si>
    <t>2.4 Chi phí văn phòng :</t>
  </si>
  <si>
    <t>Điện, nước</t>
  </si>
  <si>
    <t>Photo/Fax</t>
  </si>
  <si>
    <t>Văn phòng phẩm</t>
  </si>
  <si>
    <t>2.5 Chi phí chuyển tiền</t>
  </si>
  <si>
    <t>Doanh số Mua có VAT</t>
  </si>
  <si>
    <t xml:space="preserve">Chi phí chuyển tiền </t>
  </si>
  <si>
    <t>2.6 Chi phí khác</t>
  </si>
  <si>
    <t>CK thị trường</t>
  </si>
  <si>
    <t xml:space="preserve">Hỗ trợ phát triển TT + khác </t>
  </si>
  <si>
    <t>2.7 Vốn vay ngân hàng</t>
  </si>
  <si>
    <t>Số tiền vay</t>
  </si>
  <si>
    <t>Lãi vay</t>
  </si>
  <si>
    <t>Tổng chi phí (2) :</t>
  </si>
  <si>
    <t xml:space="preserve">3. Lãi Ròng trước thuế (3=1-2): </t>
  </si>
  <si>
    <t>4. Vốn hoạt động  (Working Capital)</t>
  </si>
  <si>
    <t>Trung bình</t>
  </si>
  <si>
    <t>Tuần 1</t>
  </si>
  <si>
    <t>Tuần 2</t>
  </si>
  <si>
    <t>Tuần 3</t>
  </si>
  <si>
    <t>Tuần 4</t>
  </si>
  <si>
    <t>Tuần 5</t>
  </si>
  <si>
    <t>Doanh số tuần</t>
  </si>
  <si>
    <t>Thị trường nợ</t>
  </si>
  <si>
    <t>Hàng tồn kho</t>
  </si>
  <si>
    <t>Công nợ CK &amp; KM NPP</t>
  </si>
  <si>
    <t>Tiền hàng đang chuyển</t>
  </si>
  <si>
    <t>Vốn hoạt động</t>
  </si>
  <si>
    <t>Vốn Chủ Sở Hữu</t>
  </si>
  <si>
    <t>5. Vốn chủ sở hữu ( Equity Capital : 5= 4 - 2.7)</t>
  </si>
  <si>
    <t>6. Tỉ lệ thu hồi vốn chủ sở  hữu  ( Return On Equity: 6=3/5)</t>
  </si>
  <si>
    <t>R.O.E / tháng:</t>
  </si>
  <si>
    <t>R.O.I Ước tính năm :</t>
  </si>
  <si>
    <t>7. Những vấn đề cần giải quyết :</t>
  </si>
  <si>
    <t>Ý kiến NPP</t>
  </si>
  <si>
    <t>Ý kiến GSKD</t>
  </si>
  <si>
    <t>1. Công nợ thị trường</t>
  </si>
  <si>
    <t>2. Hàng tồn kho</t>
  </si>
  <si>
    <t>3. Nợ công ty</t>
  </si>
  <si>
    <t>4. Vốn hoạt động</t>
  </si>
  <si>
    <t>5. Nhân lực</t>
  </si>
  <si>
    <t>6. Vấn đề khác</t>
  </si>
  <si>
    <t>Chữ ký NPP</t>
  </si>
  <si>
    <t>Chữ ký GSKD</t>
  </si>
  <si>
    <t xml:space="preserve"> </t>
  </si>
  <si>
    <t>Nho khô</t>
  </si>
  <si>
    <t>tổng chi</t>
  </si>
  <si>
    <t>giá nhập</t>
  </si>
  <si>
    <t>Đơn giá</t>
  </si>
  <si>
    <t xml:space="preserve">Tháng : </t>
  </si>
  <si>
    <t>BẢNG PHÂN TÍCH HIỆU QUẢ KINH DOANH</t>
  </si>
  <si>
    <t>R.O.E / Kỳ:</t>
  </si>
  <si>
    <t>(Return on Investment)</t>
  </si>
  <si>
    <t>Vận tải quốc tế</t>
  </si>
  <si>
    <t>Công nhân</t>
  </si>
  <si>
    <t>Bao bì</t>
  </si>
  <si>
    <t>Nho khô loại 1</t>
  </si>
  <si>
    <t>Nho khô loại 2</t>
  </si>
  <si>
    <t>Hạt Mơ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</si>
</sst>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_);_(* \(#,##0\);_(* \-??_);_(@_)"/>
  </numFmts>
  <fonts count="26">
    <font>
      <sz val="11"/>
      <color theme="1"/>
      <name val="Calibri"/>
      <family val="2"/>
      <scheme val="minor"/>
    </font>
    <font>
      <sz val="10"/>
      <name val="VNI-Times"/>
    </font>
    <font>
      <b/>
      <sz val="18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i/>
      <u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color indexed="63"/>
      <name val="Arial"/>
      <family val="2"/>
    </font>
    <font>
      <sz val="12"/>
      <color indexed="8"/>
      <name val="Arial"/>
      <family val="2"/>
    </font>
    <font>
      <b/>
      <sz val="12"/>
      <color rgb="FF00B0F0"/>
      <name val="Arial"/>
      <family val="2"/>
    </font>
    <font>
      <b/>
      <sz val="12"/>
      <color indexed="30"/>
      <name val="Arial"/>
      <family val="2"/>
    </font>
    <font>
      <sz val="12"/>
      <color indexed="30"/>
      <name val="Arial"/>
      <family val="2"/>
    </font>
    <font>
      <sz val="12"/>
      <color rgb="FF00B0F0"/>
      <name val="Arial"/>
      <family val="2"/>
    </font>
    <font>
      <sz val="14"/>
      <name val="VNI-Times"/>
    </font>
    <font>
      <sz val="12"/>
      <name val="VNI-Times"/>
    </font>
    <font>
      <sz val="12"/>
      <color indexed="81"/>
      <name val="Tahoma"/>
      <family val="2"/>
    </font>
    <font>
      <sz val="11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Tahoma"/>
      <family val="2"/>
    </font>
    <font>
      <sz val="10"/>
      <color indexed="81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14" fontId="7" fillId="0" borderId="0" xfId="1" applyNumberFormat="1" applyFont="1" applyAlignment="1">
      <alignment vertical="center"/>
    </xf>
    <xf numFmtId="0" fontId="9" fillId="0" borderId="0" xfId="1" applyFont="1" applyAlignment="1">
      <alignment vertical="center"/>
    </xf>
    <xf numFmtId="164" fontId="3" fillId="0" borderId="0" xfId="2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165" fontId="3" fillId="0" borderId="1" xfId="3" applyNumberFormat="1" applyFont="1" applyBorder="1" applyAlignment="1">
      <alignment vertical="center"/>
    </xf>
    <xf numFmtId="164" fontId="3" fillId="0" borderId="1" xfId="2" applyNumberFormat="1" applyFont="1" applyBorder="1" applyAlignment="1">
      <alignment vertical="center"/>
    </xf>
    <xf numFmtId="164" fontId="3" fillId="0" borderId="1" xfId="2" applyNumberFormat="1" applyFont="1" applyBorder="1"/>
    <xf numFmtId="0" fontId="11" fillId="0" borderId="0" xfId="2" applyNumberFormat="1" applyFont="1" applyFill="1" applyBorder="1"/>
    <xf numFmtId="43" fontId="3" fillId="0" borderId="0" xfId="0" applyNumberFormat="1" applyFont="1"/>
    <xf numFmtId="165" fontId="12" fillId="0" borderId="1" xfId="3" applyNumberFormat="1" applyFont="1" applyFill="1" applyBorder="1" applyAlignment="1" applyProtection="1">
      <alignment vertical="center"/>
      <protection locked="0"/>
    </xf>
    <xf numFmtId="164" fontId="3" fillId="0" borderId="3" xfId="2" applyNumberFormat="1" applyFont="1" applyBorder="1" applyAlignment="1">
      <alignment vertical="center"/>
    </xf>
    <xf numFmtId="165" fontId="13" fillId="0" borderId="1" xfId="3" applyNumberFormat="1" applyFont="1" applyFill="1" applyBorder="1" applyAlignment="1" applyProtection="1">
      <alignment vertical="center"/>
      <protection locked="0"/>
    </xf>
    <xf numFmtId="166" fontId="13" fillId="0" borderId="1" xfId="2" applyNumberFormat="1" applyFont="1" applyFill="1" applyBorder="1" applyAlignment="1" applyProtection="1">
      <alignment vertical="center"/>
      <protection locked="0"/>
    </xf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4" fontId="14" fillId="0" borderId="1" xfId="2" applyNumberFormat="1" applyFont="1" applyFill="1" applyBorder="1" applyAlignment="1">
      <alignment vertical="center"/>
    </xf>
    <xf numFmtId="164" fontId="14" fillId="3" borderId="1" xfId="2" applyNumberFormat="1" applyFont="1" applyFill="1" applyBorder="1" applyAlignment="1">
      <alignment vertical="center"/>
    </xf>
    <xf numFmtId="0" fontId="15" fillId="0" borderId="0" xfId="2" applyNumberFormat="1" applyFont="1" applyFill="1" applyBorder="1"/>
    <xf numFmtId="0" fontId="16" fillId="0" borderId="0" xfId="0" applyFont="1"/>
    <xf numFmtId="0" fontId="11" fillId="0" borderId="0" xfId="0" applyFont="1" applyFill="1" applyBorder="1" applyAlignment="1">
      <alignment horizontal="center" vertical="center"/>
    </xf>
    <xf numFmtId="164" fontId="11" fillId="0" borderId="0" xfId="2" applyNumberFormat="1" applyFont="1" applyFill="1" applyBorder="1" applyAlignment="1">
      <alignment vertical="center"/>
    </xf>
    <xf numFmtId="0" fontId="3" fillId="0" borderId="0" xfId="0" applyFont="1" applyFill="1"/>
    <xf numFmtId="0" fontId="11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164" fontId="3" fillId="0" borderId="0" xfId="2" applyNumberFormat="1" applyFont="1" applyBorder="1" applyAlignment="1">
      <alignment vertical="center"/>
    </xf>
    <xf numFmtId="164" fontId="11" fillId="0" borderId="0" xfId="2" applyNumberFormat="1" applyFont="1" applyBorder="1" applyAlignment="1">
      <alignment horizontal="left" vertical="center"/>
    </xf>
    <xf numFmtId="164" fontId="4" fillId="0" borderId="0" xfId="2" applyNumberFormat="1" applyFont="1" applyBorder="1" applyAlignment="1">
      <alignment vertical="center"/>
    </xf>
    <xf numFmtId="0" fontId="11" fillId="4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3" fontId="4" fillId="0" borderId="1" xfId="1" applyNumberFormat="1" applyFont="1" applyBorder="1" applyAlignment="1">
      <alignment horizontal="right" vertical="center"/>
    </xf>
    <xf numFmtId="10" fontId="17" fillId="0" borderId="1" xfId="3" applyNumberFormat="1" applyFont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0" fontId="3" fillId="0" borderId="4" xfId="1" applyFont="1" applyBorder="1" applyAlignment="1">
      <alignment horizontal="center" vertical="center"/>
    </xf>
    <xf numFmtId="3" fontId="4" fillId="0" borderId="4" xfId="1" applyNumberFormat="1" applyFont="1" applyBorder="1" applyAlignment="1">
      <alignment horizontal="right" vertical="center"/>
    </xf>
    <xf numFmtId="10" fontId="17" fillId="0" borderId="4" xfId="3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right" vertical="center"/>
    </xf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3" fontId="4" fillId="5" borderId="1" xfId="1" applyNumberFormat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3" fontId="4" fillId="0" borderId="0" xfId="1" applyNumberFormat="1" applyFont="1" applyBorder="1" applyAlignment="1">
      <alignment horizontal="center" vertical="center"/>
    </xf>
    <xf numFmtId="10" fontId="11" fillId="0" borderId="0" xfId="3" applyNumberFormat="1" applyFont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vertical="center"/>
    </xf>
    <xf numFmtId="0" fontId="11" fillId="4" borderId="8" xfId="1" applyFont="1" applyFill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3" fontId="3" fillId="0" borderId="1" xfId="1" applyNumberFormat="1" applyFont="1" applyBorder="1" applyAlignment="1">
      <alignment vertical="center"/>
    </xf>
    <xf numFmtId="3" fontId="11" fillId="0" borderId="1" xfId="2" applyNumberFormat="1" applyFont="1" applyBorder="1" applyAlignment="1">
      <alignment vertical="center"/>
    </xf>
    <xf numFmtId="10" fontId="17" fillId="0" borderId="1" xfId="3" applyNumberFormat="1" applyFont="1" applyBorder="1" applyAlignment="1">
      <alignment vertical="center"/>
    </xf>
    <xf numFmtId="3" fontId="3" fillId="0" borderId="1" xfId="1" applyNumberFormat="1" applyFont="1" applyFill="1" applyBorder="1" applyAlignment="1">
      <alignment vertical="center"/>
    </xf>
    <xf numFmtId="10" fontId="3" fillId="0" borderId="0" xfId="3" applyNumberFormat="1" applyFont="1" applyBorder="1" applyAlignment="1">
      <alignment vertical="center"/>
    </xf>
    <xf numFmtId="0" fontId="11" fillId="4" borderId="1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3" fontId="3" fillId="0" borderId="1" xfId="2" applyNumberFormat="1" applyFont="1" applyBorder="1" applyAlignment="1">
      <alignment vertical="center"/>
    </xf>
    <xf numFmtId="10" fontId="3" fillId="0" borderId="7" xfId="3" applyNumberFormat="1" applyFont="1" applyFill="1" applyBorder="1" applyAlignment="1">
      <alignment vertical="center" wrapText="1"/>
    </xf>
    <xf numFmtId="43" fontId="3" fillId="0" borderId="7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3" fontId="3" fillId="5" borderId="1" xfId="2" applyNumberFormat="1" applyFont="1" applyFill="1" applyBorder="1" applyAlignment="1">
      <alignment vertical="center"/>
    </xf>
    <xf numFmtId="3" fontId="3" fillId="0" borderId="0" xfId="1" applyNumberFormat="1" applyFont="1" applyBorder="1" applyAlignment="1">
      <alignment horizontal="right" vertical="center"/>
    </xf>
    <xf numFmtId="0" fontId="11" fillId="0" borderId="0" xfId="1" applyFont="1" applyAlignment="1">
      <alignment vertical="center"/>
    </xf>
    <xf numFmtId="0" fontId="11" fillId="2" borderId="1" xfId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10" fontId="17" fillId="0" borderId="8" xfId="3" applyNumberFormat="1" applyFont="1" applyBorder="1" applyAlignment="1">
      <alignment horizontal="center" vertical="center"/>
    </xf>
    <xf numFmtId="3" fontId="3" fillId="5" borderId="1" xfId="1" applyNumberFormat="1" applyFont="1" applyFill="1" applyBorder="1" applyAlignment="1">
      <alignment horizontal="center" vertical="center"/>
    </xf>
    <xf numFmtId="3" fontId="3" fillId="0" borderId="1" xfId="2" applyNumberFormat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3" fontId="18" fillId="6" borderId="1" xfId="1" applyNumberFormat="1" applyFont="1" applyFill="1" applyBorder="1" applyAlignment="1">
      <alignment vertical="center"/>
    </xf>
    <xf numFmtId="3" fontId="19" fillId="5" borderId="1" xfId="1" applyNumberFormat="1" applyFont="1" applyFill="1" applyBorder="1" applyAlignment="1">
      <alignment vertical="center"/>
    </xf>
    <xf numFmtId="10" fontId="17" fillId="0" borderId="2" xfId="3" applyNumberFormat="1" applyFont="1" applyBorder="1" applyAlignment="1">
      <alignment vertical="center"/>
    </xf>
    <xf numFmtId="3" fontId="11" fillId="7" borderId="1" xfId="1" applyNumberFormat="1" applyFont="1" applyFill="1" applyBorder="1" applyAlignment="1">
      <alignment vertical="center"/>
    </xf>
    <xf numFmtId="10" fontId="14" fillId="0" borderId="1" xfId="3" applyNumberFormat="1" applyFont="1" applyBorder="1" applyAlignment="1">
      <alignment horizontal="right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3" fontId="3" fillId="0" borderId="1" xfId="2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vertical="center"/>
    </xf>
    <xf numFmtId="164" fontId="3" fillId="5" borderId="1" xfId="2" applyNumberFormat="1" applyFont="1" applyFill="1" applyBorder="1" applyAlignment="1">
      <alignment vertical="center"/>
    </xf>
    <xf numFmtId="3" fontId="3" fillId="8" borderId="1" xfId="2" applyNumberFormat="1" applyFont="1" applyFill="1" applyBorder="1" applyAlignment="1">
      <alignment horizontal="right" vertical="center"/>
    </xf>
    <xf numFmtId="164" fontId="3" fillId="8" borderId="1" xfId="2" applyNumberFormat="1" applyFont="1" applyFill="1" applyBorder="1" applyAlignment="1">
      <alignment horizontal="right" vertical="center"/>
    </xf>
    <xf numFmtId="3" fontId="3" fillId="0" borderId="0" xfId="1" applyNumberFormat="1" applyFont="1" applyAlignment="1">
      <alignment vertical="center"/>
    </xf>
    <xf numFmtId="164" fontId="3" fillId="0" borderId="1" xfId="2" applyNumberFormat="1" applyFont="1" applyBorder="1" applyAlignment="1">
      <alignment horizontal="right" vertical="center"/>
    </xf>
    <xf numFmtId="0" fontId="11" fillId="0" borderId="2" xfId="1" applyFont="1" applyBorder="1" applyAlignment="1">
      <alignment horizontal="left" vertical="center" wrapText="1"/>
    </xf>
    <xf numFmtId="3" fontId="11" fillId="0" borderId="1" xfId="2" applyNumberFormat="1" applyFont="1" applyFill="1" applyBorder="1" applyAlignment="1">
      <alignment horizontal="right" vertical="center"/>
    </xf>
    <xf numFmtId="3" fontId="11" fillId="0" borderId="1" xfId="2" applyNumberFormat="1" applyFont="1" applyBorder="1" applyAlignment="1">
      <alignment horizontal="right" vertical="center"/>
    </xf>
    <xf numFmtId="3" fontId="11" fillId="6" borderId="1" xfId="2" applyNumberFormat="1" applyFont="1" applyFill="1" applyBorder="1" applyAlignment="1">
      <alignment horizontal="right" vertical="center"/>
    </xf>
    <xf numFmtId="3" fontId="11" fillId="6" borderId="1" xfId="1" applyNumberFormat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10" fontId="14" fillId="7" borderId="1" xfId="1" applyNumberFormat="1" applyFont="1" applyFill="1" applyBorder="1" applyAlignment="1">
      <alignment vertical="center"/>
    </xf>
    <xf numFmtId="0" fontId="11" fillId="0" borderId="0" xfId="1" applyFont="1" applyBorder="1" applyAlignment="1">
      <alignment horizontal="center" vertical="center"/>
    </xf>
    <xf numFmtId="0" fontId="3" fillId="9" borderId="0" xfId="1" applyFont="1" applyFill="1" applyAlignment="1">
      <alignment vertical="center"/>
    </xf>
    <xf numFmtId="43" fontId="16" fillId="0" borderId="0" xfId="0" applyNumberFormat="1" applyFont="1"/>
    <xf numFmtId="3" fontId="3" fillId="0" borderId="0" xfId="4" applyNumberFormat="1" applyFont="1" applyAlignment="1">
      <alignment vertical="center"/>
    </xf>
    <xf numFmtId="10" fontId="3" fillId="0" borderId="0" xfId="5" applyNumberFormat="1" applyFont="1" applyAlignment="1">
      <alignment vertical="center"/>
    </xf>
    <xf numFmtId="10" fontId="3" fillId="0" borderId="0" xfId="1" applyNumberFormat="1" applyFont="1" applyAlignment="1">
      <alignment vertical="center"/>
    </xf>
    <xf numFmtId="43" fontId="3" fillId="0" borderId="1" xfId="0" applyNumberFormat="1" applyFont="1" applyBorder="1"/>
    <xf numFmtId="164" fontId="3" fillId="0" borderId="0" xfId="1" applyNumberFormat="1" applyFont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43" fontId="3" fillId="0" borderId="0" xfId="1" applyNumberFormat="1" applyFont="1" applyAlignment="1">
      <alignment vertical="center"/>
    </xf>
    <xf numFmtId="0" fontId="11" fillId="4" borderId="5" xfId="1" applyFont="1" applyFill="1" applyBorder="1" applyAlignment="1">
      <alignment horizontal="center" vertical="center"/>
    </xf>
    <xf numFmtId="0" fontId="11" fillId="4" borderId="8" xfId="1" applyFont="1" applyFill="1" applyBorder="1" applyAlignment="1">
      <alignment horizontal="center" vertical="center"/>
    </xf>
    <xf numFmtId="164" fontId="3" fillId="0" borderId="2" xfId="4" applyNumberFormat="1" applyFont="1" applyBorder="1" applyAlignment="1">
      <alignment vertical="center"/>
    </xf>
    <xf numFmtId="164" fontId="4" fillId="0" borderId="1" xfId="4" applyNumberFormat="1" applyFont="1" applyBorder="1" applyAlignment="1">
      <alignment horizontal="center" vertical="center"/>
    </xf>
    <xf numFmtId="164" fontId="3" fillId="0" borderId="0" xfId="4" applyNumberFormat="1" applyFont="1" applyAlignment="1">
      <alignment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4" borderId="5" xfId="1" applyFont="1" applyFill="1" applyBorder="1" applyAlignment="1">
      <alignment horizontal="center" vertical="center"/>
    </xf>
    <xf numFmtId="0" fontId="11" fillId="4" borderId="8" xfId="1" applyFont="1" applyFill="1" applyBorder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3" fillId="10" borderId="10" xfId="1" applyFont="1" applyFill="1" applyBorder="1" applyAlignment="1">
      <alignment horizontal="left" vertical="center"/>
    </xf>
    <xf numFmtId="164" fontId="3" fillId="10" borderId="10" xfId="4" applyNumberFormat="1" applyFont="1" applyFill="1" applyBorder="1" applyAlignment="1">
      <alignment horizontal="center" vertical="center"/>
    </xf>
    <xf numFmtId="164" fontId="3" fillId="10" borderId="1" xfId="1" applyNumberFormat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164" fontId="3" fillId="10" borderId="8" xfId="4" applyNumberFormat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11" fillId="4" borderId="8" xfId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11" fillId="4" borderId="6" xfId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</cellXfs>
  <cellStyles count="6">
    <cellStyle name="Comma" xfId="4" builtinId="3"/>
    <cellStyle name="Comma 2" xfId="2"/>
    <cellStyle name="Normal" xfId="0" builtinId="0"/>
    <cellStyle name="Normal_Stock control C02-2003" xfId="1"/>
    <cellStyle name="Percent" xfId="5" builtinId="5"/>
    <cellStyle name="Percent 2 1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6"/>
  <sheetViews>
    <sheetView workbookViewId="0">
      <selection activeCell="D32" sqref="D32"/>
    </sheetView>
  </sheetViews>
  <sheetFormatPr defaultRowHeight="15"/>
  <cols>
    <col min="1" max="1" width="10.85546875" style="1" customWidth="1"/>
    <col min="2" max="2" width="29.28515625" style="1" customWidth="1"/>
    <col min="3" max="3" width="25.28515625" style="1" customWidth="1"/>
    <col min="4" max="4" width="22.7109375" style="1" customWidth="1"/>
    <col min="5" max="5" width="20.28515625" style="1" customWidth="1"/>
    <col min="6" max="6" width="21.28515625" style="1" customWidth="1"/>
    <col min="7" max="7" width="17.28515625" style="1" customWidth="1"/>
    <col min="8" max="8" width="19" style="1" customWidth="1"/>
    <col min="9" max="9" width="20" style="1" customWidth="1"/>
    <col min="10" max="10" width="11.5703125" style="1" customWidth="1"/>
    <col min="11" max="12" width="21.42578125" style="1" bestFit="1" customWidth="1"/>
    <col min="13" max="14" width="9.140625" style="1"/>
    <col min="15" max="15" width="10.28515625" style="1" bestFit="1" customWidth="1"/>
    <col min="16" max="16" width="11.5703125" style="1" bestFit="1" customWidth="1"/>
    <col min="17" max="17" width="19.5703125" style="1" customWidth="1"/>
    <col min="18" max="18" width="9.140625" style="1"/>
    <col min="19" max="19" width="11.5703125" style="1" bestFit="1" customWidth="1"/>
    <col min="20" max="256" width="9.140625" style="1"/>
    <col min="257" max="257" width="11" style="1" customWidth="1"/>
    <col min="258" max="258" width="37.85546875" style="1" customWidth="1"/>
    <col min="259" max="259" width="27.7109375" style="1" customWidth="1"/>
    <col min="260" max="260" width="25.140625" style="1" customWidth="1"/>
    <col min="261" max="261" width="30.7109375" style="1" customWidth="1"/>
    <col min="262" max="262" width="23.5703125" style="1" customWidth="1"/>
    <col min="263" max="263" width="21.42578125" style="1" customWidth="1"/>
    <col min="264" max="264" width="22.85546875" style="1" customWidth="1"/>
    <col min="265" max="265" width="20" style="1" customWidth="1"/>
    <col min="266" max="266" width="11.5703125" style="1" customWidth="1"/>
    <col min="267" max="268" width="21.42578125" style="1" bestFit="1" customWidth="1"/>
    <col min="269" max="270" width="9.140625" style="1"/>
    <col min="271" max="271" width="10.28515625" style="1" bestFit="1" customWidth="1"/>
    <col min="272" max="272" width="11.5703125" style="1" bestFit="1" customWidth="1"/>
    <col min="273" max="273" width="19.5703125" style="1" customWidth="1"/>
    <col min="274" max="274" width="9.140625" style="1"/>
    <col min="275" max="275" width="11.5703125" style="1" bestFit="1" customWidth="1"/>
    <col min="276" max="512" width="9.140625" style="1"/>
    <col min="513" max="513" width="11" style="1" customWidth="1"/>
    <col min="514" max="514" width="37.85546875" style="1" customWidth="1"/>
    <col min="515" max="515" width="27.7109375" style="1" customWidth="1"/>
    <col min="516" max="516" width="25.140625" style="1" customWidth="1"/>
    <col min="517" max="517" width="30.7109375" style="1" customWidth="1"/>
    <col min="518" max="518" width="23.5703125" style="1" customWidth="1"/>
    <col min="519" max="519" width="21.42578125" style="1" customWidth="1"/>
    <col min="520" max="520" width="22.85546875" style="1" customWidth="1"/>
    <col min="521" max="521" width="20" style="1" customWidth="1"/>
    <col min="522" max="522" width="11.5703125" style="1" customWidth="1"/>
    <col min="523" max="524" width="21.42578125" style="1" bestFit="1" customWidth="1"/>
    <col min="525" max="526" width="9.140625" style="1"/>
    <col min="527" max="527" width="10.28515625" style="1" bestFit="1" customWidth="1"/>
    <col min="528" max="528" width="11.5703125" style="1" bestFit="1" customWidth="1"/>
    <col min="529" max="529" width="19.5703125" style="1" customWidth="1"/>
    <col min="530" max="530" width="9.140625" style="1"/>
    <col min="531" max="531" width="11.5703125" style="1" bestFit="1" customWidth="1"/>
    <col min="532" max="768" width="9.140625" style="1"/>
    <col min="769" max="769" width="11" style="1" customWidth="1"/>
    <col min="770" max="770" width="37.85546875" style="1" customWidth="1"/>
    <col min="771" max="771" width="27.7109375" style="1" customWidth="1"/>
    <col min="772" max="772" width="25.140625" style="1" customWidth="1"/>
    <col min="773" max="773" width="30.7109375" style="1" customWidth="1"/>
    <col min="774" max="774" width="23.5703125" style="1" customWidth="1"/>
    <col min="775" max="775" width="21.42578125" style="1" customWidth="1"/>
    <col min="776" max="776" width="22.85546875" style="1" customWidth="1"/>
    <col min="777" max="777" width="20" style="1" customWidth="1"/>
    <col min="778" max="778" width="11.5703125" style="1" customWidth="1"/>
    <col min="779" max="780" width="21.42578125" style="1" bestFit="1" customWidth="1"/>
    <col min="781" max="782" width="9.140625" style="1"/>
    <col min="783" max="783" width="10.28515625" style="1" bestFit="1" customWidth="1"/>
    <col min="784" max="784" width="11.5703125" style="1" bestFit="1" customWidth="1"/>
    <col min="785" max="785" width="19.5703125" style="1" customWidth="1"/>
    <col min="786" max="786" width="9.140625" style="1"/>
    <col min="787" max="787" width="11.5703125" style="1" bestFit="1" customWidth="1"/>
    <col min="788" max="1024" width="9.140625" style="1"/>
    <col min="1025" max="1025" width="11" style="1" customWidth="1"/>
    <col min="1026" max="1026" width="37.85546875" style="1" customWidth="1"/>
    <col min="1027" max="1027" width="27.7109375" style="1" customWidth="1"/>
    <col min="1028" max="1028" width="25.140625" style="1" customWidth="1"/>
    <col min="1029" max="1029" width="30.7109375" style="1" customWidth="1"/>
    <col min="1030" max="1030" width="23.5703125" style="1" customWidth="1"/>
    <col min="1031" max="1031" width="21.42578125" style="1" customWidth="1"/>
    <col min="1032" max="1032" width="22.85546875" style="1" customWidth="1"/>
    <col min="1033" max="1033" width="20" style="1" customWidth="1"/>
    <col min="1034" max="1034" width="11.5703125" style="1" customWidth="1"/>
    <col min="1035" max="1036" width="21.42578125" style="1" bestFit="1" customWidth="1"/>
    <col min="1037" max="1038" width="9.140625" style="1"/>
    <col min="1039" max="1039" width="10.28515625" style="1" bestFit="1" customWidth="1"/>
    <col min="1040" max="1040" width="11.5703125" style="1" bestFit="1" customWidth="1"/>
    <col min="1041" max="1041" width="19.5703125" style="1" customWidth="1"/>
    <col min="1042" max="1042" width="9.140625" style="1"/>
    <col min="1043" max="1043" width="11.5703125" style="1" bestFit="1" customWidth="1"/>
    <col min="1044" max="1280" width="9.140625" style="1"/>
    <col min="1281" max="1281" width="11" style="1" customWidth="1"/>
    <col min="1282" max="1282" width="37.85546875" style="1" customWidth="1"/>
    <col min="1283" max="1283" width="27.7109375" style="1" customWidth="1"/>
    <col min="1284" max="1284" width="25.140625" style="1" customWidth="1"/>
    <col min="1285" max="1285" width="30.7109375" style="1" customWidth="1"/>
    <col min="1286" max="1286" width="23.5703125" style="1" customWidth="1"/>
    <col min="1287" max="1287" width="21.42578125" style="1" customWidth="1"/>
    <col min="1288" max="1288" width="22.85546875" style="1" customWidth="1"/>
    <col min="1289" max="1289" width="20" style="1" customWidth="1"/>
    <col min="1290" max="1290" width="11.5703125" style="1" customWidth="1"/>
    <col min="1291" max="1292" width="21.42578125" style="1" bestFit="1" customWidth="1"/>
    <col min="1293" max="1294" width="9.140625" style="1"/>
    <col min="1295" max="1295" width="10.28515625" style="1" bestFit="1" customWidth="1"/>
    <col min="1296" max="1296" width="11.5703125" style="1" bestFit="1" customWidth="1"/>
    <col min="1297" max="1297" width="19.5703125" style="1" customWidth="1"/>
    <col min="1298" max="1298" width="9.140625" style="1"/>
    <col min="1299" max="1299" width="11.5703125" style="1" bestFit="1" customWidth="1"/>
    <col min="1300" max="1536" width="9.140625" style="1"/>
    <col min="1537" max="1537" width="11" style="1" customWidth="1"/>
    <col min="1538" max="1538" width="37.85546875" style="1" customWidth="1"/>
    <col min="1539" max="1539" width="27.7109375" style="1" customWidth="1"/>
    <col min="1540" max="1540" width="25.140625" style="1" customWidth="1"/>
    <col min="1541" max="1541" width="30.7109375" style="1" customWidth="1"/>
    <col min="1542" max="1542" width="23.5703125" style="1" customWidth="1"/>
    <col min="1543" max="1543" width="21.42578125" style="1" customWidth="1"/>
    <col min="1544" max="1544" width="22.85546875" style="1" customWidth="1"/>
    <col min="1545" max="1545" width="20" style="1" customWidth="1"/>
    <col min="1546" max="1546" width="11.5703125" style="1" customWidth="1"/>
    <col min="1547" max="1548" width="21.42578125" style="1" bestFit="1" customWidth="1"/>
    <col min="1549" max="1550" width="9.140625" style="1"/>
    <col min="1551" max="1551" width="10.28515625" style="1" bestFit="1" customWidth="1"/>
    <col min="1552" max="1552" width="11.5703125" style="1" bestFit="1" customWidth="1"/>
    <col min="1553" max="1553" width="19.5703125" style="1" customWidth="1"/>
    <col min="1554" max="1554" width="9.140625" style="1"/>
    <col min="1555" max="1555" width="11.5703125" style="1" bestFit="1" customWidth="1"/>
    <col min="1556" max="1792" width="9.140625" style="1"/>
    <col min="1793" max="1793" width="11" style="1" customWidth="1"/>
    <col min="1794" max="1794" width="37.85546875" style="1" customWidth="1"/>
    <col min="1795" max="1795" width="27.7109375" style="1" customWidth="1"/>
    <col min="1796" max="1796" width="25.140625" style="1" customWidth="1"/>
    <col min="1797" max="1797" width="30.7109375" style="1" customWidth="1"/>
    <col min="1798" max="1798" width="23.5703125" style="1" customWidth="1"/>
    <col min="1799" max="1799" width="21.42578125" style="1" customWidth="1"/>
    <col min="1800" max="1800" width="22.85546875" style="1" customWidth="1"/>
    <col min="1801" max="1801" width="20" style="1" customWidth="1"/>
    <col min="1802" max="1802" width="11.5703125" style="1" customWidth="1"/>
    <col min="1803" max="1804" width="21.42578125" style="1" bestFit="1" customWidth="1"/>
    <col min="1805" max="1806" width="9.140625" style="1"/>
    <col min="1807" max="1807" width="10.28515625" style="1" bestFit="1" customWidth="1"/>
    <col min="1808" max="1808" width="11.5703125" style="1" bestFit="1" customWidth="1"/>
    <col min="1809" max="1809" width="19.5703125" style="1" customWidth="1"/>
    <col min="1810" max="1810" width="9.140625" style="1"/>
    <col min="1811" max="1811" width="11.5703125" style="1" bestFit="1" customWidth="1"/>
    <col min="1812" max="2048" width="9.140625" style="1"/>
    <col min="2049" max="2049" width="11" style="1" customWidth="1"/>
    <col min="2050" max="2050" width="37.85546875" style="1" customWidth="1"/>
    <col min="2051" max="2051" width="27.7109375" style="1" customWidth="1"/>
    <col min="2052" max="2052" width="25.140625" style="1" customWidth="1"/>
    <col min="2053" max="2053" width="30.7109375" style="1" customWidth="1"/>
    <col min="2054" max="2054" width="23.5703125" style="1" customWidth="1"/>
    <col min="2055" max="2055" width="21.42578125" style="1" customWidth="1"/>
    <col min="2056" max="2056" width="22.85546875" style="1" customWidth="1"/>
    <col min="2057" max="2057" width="20" style="1" customWidth="1"/>
    <col min="2058" max="2058" width="11.5703125" style="1" customWidth="1"/>
    <col min="2059" max="2060" width="21.42578125" style="1" bestFit="1" customWidth="1"/>
    <col min="2061" max="2062" width="9.140625" style="1"/>
    <col min="2063" max="2063" width="10.28515625" style="1" bestFit="1" customWidth="1"/>
    <col min="2064" max="2064" width="11.5703125" style="1" bestFit="1" customWidth="1"/>
    <col min="2065" max="2065" width="19.5703125" style="1" customWidth="1"/>
    <col min="2066" max="2066" width="9.140625" style="1"/>
    <col min="2067" max="2067" width="11.5703125" style="1" bestFit="1" customWidth="1"/>
    <col min="2068" max="2304" width="9.140625" style="1"/>
    <col min="2305" max="2305" width="11" style="1" customWidth="1"/>
    <col min="2306" max="2306" width="37.85546875" style="1" customWidth="1"/>
    <col min="2307" max="2307" width="27.7109375" style="1" customWidth="1"/>
    <col min="2308" max="2308" width="25.140625" style="1" customWidth="1"/>
    <col min="2309" max="2309" width="30.7109375" style="1" customWidth="1"/>
    <col min="2310" max="2310" width="23.5703125" style="1" customWidth="1"/>
    <col min="2311" max="2311" width="21.42578125" style="1" customWidth="1"/>
    <col min="2312" max="2312" width="22.85546875" style="1" customWidth="1"/>
    <col min="2313" max="2313" width="20" style="1" customWidth="1"/>
    <col min="2314" max="2314" width="11.5703125" style="1" customWidth="1"/>
    <col min="2315" max="2316" width="21.42578125" style="1" bestFit="1" customWidth="1"/>
    <col min="2317" max="2318" width="9.140625" style="1"/>
    <col min="2319" max="2319" width="10.28515625" style="1" bestFit="1" customWidth="1"/>
    <col min="2320" max="2320" width="11.5703125" style="1" bestFit="1" customWidth="1"/>
    <col min="2321" max="2321" width="19.5703125" style="1" customWidth="1"/>
    <col min="2322" max="2322" width="9.140625" style="1"/>
    <col min="2323" max="2323" width="11.5703125" style="1" bestFit="1" customWidth="1"/>
    <col min="2324" max="2560" width="9.140625" style="1"/>
    <col min="2561" max="2561" width="11" style="1" customWidth="1"/>
    <col min="2562" max="2562" width="37.85546875" style="1" customWidth="1"/>
    <col min="2563" max="2563" width="27.7109375" style="1" customWidth="1"/>
    <col min="2564" max="2564" width="25.140625" style="1" customWidth="1"/>
    <col min="2565" max="2565" width="30.7109375" style="1" customWidth="1"/>
    <col min="2566" max="2566" width="23.5703125" style="1" customWidth="1"/>
    <col min="2567" max="2567" width="21.42578125" style="1" customWidth="1"/>
    <col min="2568" max="2568" width="22.85546875" style="1" customWidth="1"/>
    <col min="2569" max="2569" width="20" style="1" customWidth="1"/>
    <col min="2570" max="2570" width="11.5703125" style="1" customWidth="1"/>
    <col min="2571" max="2572" width="21.42578125" style="1" bestFit="1" customWidth="1"/>
    <col min="2573" max="2574" width="9.140625" style="1"/>
    <col min="2575" max="2575" width="10.28515625" style="1" bestFit="1" customWidth="1"/>
    <col min="2576" max="2576" width="11.5703125" style="1" bestFit="1" customWidth="1"/>
    <col min="2577" max="2577" width="19.5703125" style="1" customWidth="1"/>
    <col min="2578" max="2578" width="9.140625" style="1"/>
    <col min="2579" max="2579" width="11.5703125" style="1" bestFit="1" customWidth="1"/>
    <col min="2580" max="2816" width="9.140625" style="1"/>
    <col min="2817" max="2817" width="11" style="1" customWidth="1"/>
    <col min="2818" max="2818" width="37.85546875" style="1" customWidth="1"/>
    <col min="2819" max="2819" width="27.7109375" style="1" customWidth="1"/>
    <col min="2820" max="2820" width="25.140625" style="1" customWidth="1"/>
    <col min="2821" max="2821" width="30.7109375" style="1" customWidth="1"/>
    <col min="2822" max="2822" width="23.5703125" style="1" customWidth="1"/>
    <col min="2823" max="2823" width="21.42578125" style="1" customWidth="1"/>
    <col min="2824" max="2824" width="22.85546875" style="1" customWidth="1"/>
    <col min="2825" max="2825" width="20" style="1" customWidth="1"/>
    <col min="2826" max="2826" width="11.5703125" style="1" customWidth="1"/>
    <col min="2827" max="2828" width="21.42578125" style="1" bestFit="1" customWidth="1"/>
    <col min="2829" max="2830" width="9.140625" style="1"/>
    <col min="2831" max="2831" width="10.28515625" style="1" bestFit="1" customWidth="1"/>
    <col min="2832" max="2832" width="11.5703125" style="1" bestFit="1" customWidth="1"/>
    <col min="2833" max="2833" width="19.5703125" style="1" customWidth="1"/>
    <col min="2834" max="2834" width="9.140625" style="1"/>
    <col min="2835" max="2835" width="11.5703125" style="1" bestFit="1" customWidth="1"/>
    <col min="2836" max="3072" width="9.140625" style="1"/>
    <col min="3073" max="3073" width="11" style="1" customWidth="1"/>
    <col min="3074" max="3074" width="37.85546875" style="1" customWidth="1"/>
    <col min="3075" max="3075" width="27.7109375" style="1" customWidth="1"/>
    <col min="3076" max="3076" width="25.140625" style="1" customWidth="1"/>
    <col min="3077" max="3077" width="30.7109375" style="1" customWidth="1"/>
    <col min="3078" max="3078" width="23.5703125" style="1" customWidth="1"/>
    <col min="3079" max="3079" width="21.42578125" style="1" customWidth="1"/>
    <col min="3080" max="3080" width="22.85546875" style="1" customWidth="1"/>
    <col min="3081" max="3081" width="20" style="1" customWidth="1"/>
    <col min="3082" max="3082" width="11.5703125" style="1" customWidth="1"/>
    <col min="3083" max="3084" width="21.42578125" style="1" bestFit="1" customWidth="1"/>
    <col min="3085" max="3086" width="9.140625" style="1"/>
    <col min="3087" max="3087" width="10.28515625" style="1" bestFit="1" customWidth="1"/>
    <col min="3088" max="3088" width="11.5703125" style="1" bestFit="1" customWidth="1"/>
    <col min="3089" max="3089" width="19.5703125" style="1" customWidth="1"/>
    <col min="3090" max="3090" width="9.140625" style="1"/>
    <col min="3091" max="3091" width="11.5703125" style="1" bestFit="1" customWidth="1"/>
    <col min="3092" max="3328" width="9.140625" style="1"/>
    <col min="3329" max="3329" width="11" style="1" customWidth="1"/>
    <col min="3330" max="3330" width="37.85546875" style="1" customWidth="1"/>
    <col min="3331" max="3331" width="27.7109375" style="1" customWidth="1"/>
    <col min="3332" max="3332" width="25.140625" style="1" customWidth="1"/>
    <col min="3333" max="3333" width="30.7109375" style="1" customWidth="1"/>
    <col min="3334" max="3334" width="23.5703125" style="1" customWidth="1"/>
    <col min="3335" max="3335" width="21.42578125" style="1" customWidth="1"/>
    <col min="3336" max="3336" width="22.85546875" style="1" customWidth="1"/>
    <col min="3337" max="3337" width="20" style="1" customWidth="1"/>
    <col min="3338" max="3338" width="11.5703125" style="1" customWidth="1"/>
    <col min="3339" max="3340" width="21.42578125" style="1" bestFit="1" customWidth="1"/>
    <col min="3341" max="3342" width="9.140625" style="1"/>
    <col min="3343" max="3343" width="10.28515625" style="1" bestFit="1" customWidth="1"/>
    <col min="3344" max="3344" width="11.5703125" style="1" bestFit="1" customWidth="1"/>
    <col min="3345" max="3345" width="19.5703125" style="1" customWidth="1"/>
    <col min="3346" max="3346" width="9.140625" style="1"/>
    <col min="3347" max="3347" width="11.5703125" style="1" bestFit="1" customWidth="1"/>
    <col min="3348" max="3584" width="9.140625" style="1"/>
    <col min="3585" max="3585" width="11" style="1" customWidth="1"/>
    <col min="3586" max="3586" width="37.85546875" style="1" customWidth="1"/>
    <col min="3587" max="3587" width="27.7109375" style="1" customWidth="1"/>
    <col min="3588" max="3588" width="25.140625" style="1" customWidth="1"/>
    <col min="3589" max="3589" width="30.7109375" style="1" customWidth="1"/>
    <col min="3590" max="3590" width="23.5703125" style="1" customWidth="1"/>
    <col min="3591" max="3591" width="21.42578125" style="1" customWidth="1"/>
    <col min="3592" max="3592" width="22.85546875" style="1" customWidth="1"/>
    <col min="3593" max="3593" width="20" style="1" customWidth="1"/>
    <col min="3594" max="3594" width="11.5703125" style="1" customWidth="1"/>
    <col min="3595" max="3596" width="21.42578125" style="1" bestFit="1" customWidth="1"/>
    <col min="3597" max="3598" width="9.140625" style="1"/>
    <col min="3599" max="3599" width="10.28515625" style="1" bestFit="1" customWidth="1"/>
    <col min="3600" max="3600" width="11.5703125" style="1" bestFit="1" customWidth="1"/>
    <col min="3601" max="3601" width="19.5703125" style="1" customWidth="1"/>
    <col min="3602" max="3602" width="9.140625" style="1"/>
    <col min="3603" max="3603" width="11.5703125" style="1" bestFit="1" customWidth="1"/>
    <col min="3604" max="3840" width="9.140625" style="1"/>
    <col min="3841" max="3841" width="11" style="1" customWidth="1"/>
    <col min="3842" max="3842" width="37.85546875" style="1" customWidth="1"/>
    <col min="3843" max="3843" width="27.7109375" style="1" customWidth="1"/>
    <col min="3844" max="3844" width="25.140625" style="1" customWidth="1"/>
    <col min="3845" max="3845" width="30.7109375" style="1" customWidth="1"/>
    <col min="3846" max="3846" width="23.5703125" style="1" customWidth="1"/>
    <col min="3847" max="3847" width="21.42578125" style="1" customWidth="1"/>
    <col min="3848" max="3848" width="22.85546875" style="1" customWidth="1"/>
    <col min="3849" max="3849" width="20" style="1" customWidth="1"/>
    <col min="3850" max="3850" width="11.5703125" style="1" customWidth="1"/>
    <col min="3851" max="3852" width="21.42578125" style="1" bestFit="1" customWidth="1"/>
    <col min="3853" max="3854" width="9.140625" style="1"/>
    <col min="3855" max="3855" width="10.28515625" style="1" bestFit="1" customWidth="1"/>
    <col min="3856" max="3856" width="11.5703125" style="1" bestFit="1" customWidth="1"/>
    <col min="3857" max="3857" width="19.5703125" style="1" customWidth="1"/>
    <col min="3858" max="3858" width="9.140625" style="1"/>
    <col min="3859" max="3859" width="11.5703125" style="1" bestFit="1" customWidth="1"/>
    <col min="3860" max="4096" width="9.140625" style="1"/>
    <col min="4097" max="4097" width="11" style="1" customWidth="1"/>
    <col min="4098" max="4098" width="37.85546875" style="1" customWidth="1"/>
    <col min="4099" max="4099" width="27.7109375" style="1" customWidth="1"/>
    <col min="4100" max="4100" width="25.140625" style="1" customWidth="1"/>
    <col min="4101" max="4101" width="30.7109375" style="1" customWidth="1"/>
    <col min="4102" max="4102" width="23.5703125" style="1" customWidth="1"/>
    <col min="4103" max="4103" width="21.42578125" style="1" customWidth="1"/>
    <col min="4104" max="4104" width="22.85546875" style="1" customWidth="1"/>
    <col min="4105" max="4105" width="20" style="1" customWidth="1"/>
    <col min="4106" max="4106" width="11.5703125" style="1" customWidth="1"/>
    <col min="4107" max="4108" width="21.42578125" style="1" bestFit="1" customWidth="1"/>
    <col min="4109" max="4110" width="9.140625" style="1"/>
    <col min="4111" max="4111" width="10.28515625" style="1" bestFit="1" customWidth="1"/>
    <col min="4112" max="4112" width="11.5703125" style="1" bestFit="1" customWidth="1"/>
    <col min="4113" max="4113" width="19.5703125" style="1" customWidth="1"/>
    <col min="4114" max="4114" width="9.140625" style="1"/>
    <col min="4115" max="4115" width="11.5703125" style="1" bestFit="1" customWidth="1"/>
    <col min="4116" max="4352" width="9.140625" style="1"/>
    <col min="4353" max="4353" width="11" style="1" customWidth="1"/>
    <col min="4354" max="4354" width="37.85546875" style="1" customWidth="1"/>
    <col min="4355" max="4355" width="27.7109375" style="1" customWidth="1"/>
    <col min="4356" max="4356" width="25.140625" style="1" customWidth="1"/>
    <col min="4357" max="4357" width="30.7109375" style="1" customWidth="1"/>
    <col min="4358" max="4358" width="23.5703125" style="1" customWidth="1"/>
    <col min="4359" max="4359" width="21.42578125" style="1" customWidth="1"/>
    <col min="4360" max="4360" width="22.85546875" style="1" customWidth="1"/>
    <col min="4361" max="4361" width="20" style="1" customWidth="1"/>
    <col min="4362" max="4362" width="11.5703125" style="1" customWidth="1"/>
    <col min="4363" max="4364" width="21.42578125" style="1" bestFit="1" customWidth="1"/>
    <col min="4365" max="4366" width="9.140625" style="1"/>
    <col min="4367" max="4367" width="10.28515625" style="1" bestFit="1" customWidth="1"/>
    <col min="4368" max="4368" width="11.5703125" style="1" bestFit="1" customWidth="1"/>
    <col min="4369" max="4369" width="19.5703125" style="1" customWidth="1"/>
    <col min="4370" max="4370" width="9.140625" style="1"/>
    <col min="4371" max="4371" width="11.5703125" style="1" bestFit="1" customWidth="1"/>
    <col min="4372" max="4608" width="9.140625" style="1"/>
    <col min="4609" max="4609" width="11" style="1" customWidth="1"/>
    <col min="4610" max="4610" width="37.85546875" style="1" customWidth="1"/>
    <col min="4611" max="4611" width="27.7109375" style="1" customWidth="1"/>
    <col min="4612" max="4612" width="25.140625" style="1" customWidth="1"/>
    <col min="4613" max="4613" width="30.7109375" style="1" customWidth="1"/>
    <col min="4614" max="4614" width="23.5703125" style="1" customWidth="1"/>
    <col min="4615" max="4615" width="21.42578125" style="1" customWidth="1"/>
    <col min="4616" max="4616" width="22.85546875" style="1" customWidth="1"/>
    <col min="4617" max="4617" width="20" style="1" customWidth="1"/>
    <col min="4618" max="4618" width="11.5703125" style="1" customWidth="1"/>
    <col min="4619" max="4620" width="21.42578125" style="1" bestFit="1" customWidth="1"/>
    <col min="4621" max="4622" width="9.140625" style="1"/>
    <col min="4623" max="4623" width="10.28515625" style="1" bestFit="1" customWidth="1"/>
    <col min="4624" max="4624" width="11.5703125" style="1" bestFit="1" customWidth="1"/>
    <col min="4625" max="4625" width="19.5703125" style="1" customWidth="1"/>
    <col min="4626" max="4626" width="9.140625" style="1"/>
    <col min="4627" max="4627" width="11.5703125" style="1" bestFit="1" customWidth="1"/>
    <col min="4628" max="4864" width="9.140625" style="1"/>
    <col min="4865" max="4865" width="11" style="1" customWidth="1"/>
    <col min="4866" max="4866" width="37.85546875" style="1" customWidth="1"/>
    <col min="4867" max="4867" width="27.7109375" style="1" customWidth="1"/>
    <col min="4868" max="4868" width="25.140625" style="1" customWidth="1"/>
    <col min="4869" max="4869" width="30.7109375" style="1" customWidth="1"/>
    <col min="4870" max="4870" width="23.5703125" style="1" customWidth="1"/>
    <col min="4871" max="4871" width="21.42578125" style="1" customWidth="1"/>
    <col min="4872" max="4872" width="22.85546875" style="1" customWidth="1"/>
    <col min="4873" max="4873" width="20" style="1" customWidth="1"/>
    <col min="4874" max="4874" width="11.5703125" style="1" customWidth="1"/>
    <col min="4875" max="4876" width="21.42578125" style="1" bestFit="1" customWidth="1"/>
    <col min="4877" max="4878" width="9.140625" style="1"/>
    <col min="4879" max="4879" width="10.28515625" style="1" bestFit="1" customWidth="1"/>
    <col min="4880" max="4880" width="11.5703125" style="1" bestFit="1" customWidth="1"/>
    <col min="4881" max="4881" width="19.5703125" style="1" customWidth="1"/>
    <col min="4882" max="4882" width="9.140625" style="1"/>
    <col min="4883" max="4883" width="11.5703125" style="1" bestFit="1" customWidth="1"/>
    <col min="4884" max="5120" width="9.140625" style="1"/>
    <col min="5121" max="5121" width="11" style="1" customWidth="1"/>
    <col min="5122" max="5122" width="37.85546875" style="1" customWidth="1"/>
    <col min="5123" max="5123" width="27.7109375" style="1" customWidth="1"/>
    <col min="5124" max="5124" width="25.140625" style="1" customWidth="1"/>
    <col min="5125" max="5125" width="30.7109375" style="1" customWidth="1"/>
    <col min="5126" max="5126" width="23.5703125" style="1" customWidth="1"/>
    <col min="5127" max="5127" width="21.42578125" style="1" customWidth="1"/>
    <col min="5128" max="5128" width="22.85546875" style="1" customWidth="1"/>
    <col min="5129" max="5129" width="20" style="1" customWidth="1"/>
    <col min="5130" max="5130" width="11.5703125" style="1" customWidth="1"/>
    <col min="5131" max="5132" width="21.42578125" style="1" bestFit="1" customWidth="1"/>
    <col min="5133" max="5134" width="9.140625" style="1"/>
    <col min="5135" max="5135" width="10.28515625" style="1" bestFit="1" customWidth="1"/>
    <col min="5136" max="5136" width="11.5703125" style="1" bestFit="1" customWidth="1"/>
    <col min="5137" max="5137" width="19.5703125" style="1" customWidth="1"/>
    <col min="5138" max="5138" width="9.140625" style="1"/>
    <col min="5139" max="5139" width="11.5703125" style="1" bestFit="1" customWidth="1"/>
    <col min="5140" max="5376" width="9.140625" style="1"/>
    <col min="5377" max="5377" width="11" style="1" customWidth="1"/>
    <col min="5378" max="5378" width="37.85546875" style="1" customWidth="1"/>
    <col min="5379" max="5379" width="27.7109375" style="1" customWidth="1"/>
    <col min="5380" max="5380" width="25.140625" style="1" customWidth="1"/>
    <col min="5381" max="5381" width="30.7109375" style="1" customWidth="1"/>
    <col min="5382" max="5382" width="23.5703125" style="1" customWidth="1"/>
    <col min="5383" max="5383" width="21.42578125" style="1" customWidth="1"/>
    <col min="5384" max="5384" width="22.85546875" style="1" customWidth="1"/>
    <col min="5385" max="5385" width="20" style="1" customWidth="1"/>
    <col min="5386" max="5386" width="11.5703125" style="1" customWidth="1"/>
    <col min="5387" max="5388" width="21.42578125" style="1" bestFit="1" customWidth="1"/>
    <col min="5389" max="5390" width="9.140625" style="1"/>
    <col min="5391" max="5391" width="10.28515625" style="1" bestFit="1" customWidth="1"/>
    <col min="5392" max="5392" width="11.5703125" style="1" bestFit="1" customWidth="1"/>
    <col min="5393" max="5393" width="19.5703125" style="1" customWidth="1"/>
    <col min="5394" max="5394" width="9.140625" style="1"/>
    <col min="5395" max="5395" width="11.5703125" style="1" bestFit="1" customWidth="1"/>
    <col min="5396" max="5632" width="9.140625" style="1"/>
    <col min="5633" max="5633" width="11" style="1" customWidth="1"/>
    <col min="5634" max="5634" width="37.85546875" style="1" customWidth="1"/>
    <col min="5635" max="5635" width="27.7109375" style="1" customWidth="1"/>
    <col min="5636" max="5636" width="25.140625" style="1" customWidth="1"/>
    <col min="5637" max="5637" width="30.7109375" style="1" customWidth="1"/>
    <col min="5638" max="5638" width="23.5703125" style="1" customWidth="1"/>
    <col min="5639" max="5639" width="21.42578125" style="1" customWidth="1"/>
    <col min="5640" max="5640" width="22.85546875" style="1" customWidth="1"/>
    <col min="5641" max="5641" width="20" style="1" customWidth="1"/>
    <col min="5642" max="5642" width="11.5703125" style="1" customWidth="1"/>
    <col min="5643" max="5644" width="21.42578125" style="1" bestFit="1" customWidth="1"/>
    <col min="5645" max="5646" width="9.140625" style="1"/>
    <col min="5647" max="5647" width="10.28515625" style="1" bestFit="1" customWidth="1"/>
    <col min="5648" max="5648" width="11.5703125" style="1" bestFit="1" customWidth="1"/>
    <col min="5649" max="5649" width="19.5703125" style="1" customWidth="1"/>
    <col min="5650" max="5650" width="9.140625" style="1"/>
    <col min="5651" max="5651" width="11.5703125" style="1" bestFit="1" customWidth="1"/>
    <col min="5652" max="5888" width="9.140625" style="1"/>
    <col min="5889" max="5889" width="11" style="1" customWidth="1"/>
    <col min="5890" max="5890" width="37.85546875" style="1" customWidth="1"/>
    <col min="5891" max="5891" width="27.7109375" style="1" customWidth="1"/>
    <col min="5892" max="5892" width="25.140625" style="1" customWidth="1"/>
    <col min="5893" max="5893" width="30.7109375" style="1" customWidth="1"/>
    <col min="5894" max="5894" width="23.5703125" style="1" customWidth="1"/>
    <col min="5895" max="5895" width="21.42578125" style="1" customWidth="1"/>
    <col min="5896" max="5896" width="22.85546875" style="1" customWidth="1"/>
    <col min="5897" max="5897" width="20" style="1" customWidth="1"/>
    <col min="5898" max="5898" width="11.5703125" style="1" customWidth="1"/>
    <col min="5899" max="5900" width="21.42578125" style="1" bestFit="1" customWidth="1"/>
    <col min="5901" max="5902" width="9.140625" style="1"/>
    <col min="5903" max="5903" width="10.28515625" style="1" bestFit="1" customWidth="1"/>
    <col min="5904" max="5904" width="11.5703125" style="1" bestFit="1" customWidth="1"/>
    <col min="5905" max="5905" width="19.5703125" style="1" customWidth="1"/>
    <col min="5906" max="5906" width="9.140625" style="1"/>
    <col min="5907" max="5907" width="11.5703125" style="1" bestFit="1" customWidth="1"/>
    <col min="5908" max="6144" width="9.140625" style="1"/>
    <col min="6145" max="6145" width="11" style="1" customWidth="1"/>
    <col min="6146" max="6146" width="37.85546875" style="1" customWidth="1"/>
    <col min="6147" max="6147" width="27.7109375" style="1" customWidth="1"/>
    <col min="6148" max="6148" width="25.140625" style="1" customWidth="1"/>
    <col min="6149" max="6149" width="30.7109375" style="1" customWidth="1"/>
    <col min="6150" max="6150" width="23.5703125" style="1" customWidth="1"/>
    <col min="6151" max="6151" width="21.42578125" style="1" customWidth="1"/>
    <col min="6152" max="6152" width="22.85546875" style="1" customWidth="1"/>
    <col min="6153" max="6153" width="20" style="1" customWidth="1"/>
    <col min="6154" max="6154" width="11.5703125" style="1" customWidth="1"/>
    <col min="6155" max="6156" width="21.42578125" style="1" bestFit="1" customWidth="1"/>
    <col min="6157" max="6158" width="9.140625" style="1"/>
    <col min="6159" max="6159" width="10.28515625" style="1" bestFit="1" customWidth="1"/>
    <col min="6160" max="6160" width="11.5703125" style="1" bestFit="1" customWidth="1"/>
    <col min="6161" max="6161" width="19.5703125" style="1" customWidth="1"/>
    <col min="6162" max="6162" width="9.140625" style="1"/>
    <col min="6163" max="6163" width="11.5703125" style="1" bestFit="1" customWidth="1"/>
    <col min="6164" max="6400" width="9.140625" style="1"/>
    <col min="6401" max="6401" width="11" style="1" customWidth="1"/>
    <col min="6402" max="6402" width="37.85546875" style="1" customWidth="1"/>
    <col min="6403" max="6403" width="27.7109375" style="1" customWidth="1"/>
    <col min="6404" max="6404" width="25.140625" style="1" customWidth="1"/>
    <col min="6405" max="6405" width="30.7109375" style="1" customWidth="1"/>
    <col min="6406" max="6406" width="23.5703125" style="1" customWidth="1"/>
    <col min="6407" max="6407" width="21.42578125" style="1" customWidth="1"/>
    <col min="6408" max="6408" width="22.85546875" style="1" customWidth="1"/>
    <col min="6409" max="6409" width="20" style="1" customWidth="1"/>
    <col min="6410" max="6410" width="11.5703125" style="1" customWidth="1"/>
    <col min="6411" max="6412" width="21.42578125" style="1" bestFit="1" customWidth="1"/>
    <col min="6413" max="6414" width="9.140625" style="1"/>
    <col min="6415" max="6415" width="10.28515625" style="1" bestFit="1" customWidth="1"/>
    <col min="6416" max="6416" width="11.5703125" style="1" bestFit="1" customWidth="1"/>
    <col min="6417" max="6417" width="19.5703125" style="1" customWidth="1"/>
    <col min="6418" max="6418" width="9.140625" style="1"/>
    <col min="6419" max="6419" width="11.5703125" style="1" bestFit="1" customWidth="1"/>
    <col min="6420" max="6656" width="9.140625" style="1"/>
    <col min="6657" max="6657" width="11" style="1" customWidth="1"/>
    <col min="6658" max="6658" width="37.85546875" style="1" customWidth="1"/>
    <col min="6659" max="6659" width="27.7109375" style="1" customWidth="1"/>
    <col min="6660" max="6660" width="25.140625" style="1" customWidth="1"/>
    <col min="6661" max="6661" width="30.7109375" style="1" customWidth="1"/>
    <col min="6662" max="6662" width="23.5703125" style="1" customWidth="1"/>
    <col min="6663" max="6663" width="21.42578125" style="1" customWidth="1"/>
    <col min="6664" max="6664" width="22.85546875" style="1" customWidth="1"/>
    <col min="6665" max="6665" width="20" style="1" customWidth="1"/>
    <col min="6666" max="6666" width="11.5703125" style="1" customWidth="1"/>
    <col min="6667" max="6668" width="21.42578125" style="1" bestFit="1" customWidth="1"/>
    <col min="6669" max="6670" width="9.140625" style="1"/>
    <col min="6671" max="6671" width="10.28515625" style="1" bestFit="1" customWidth="1"/>
    <col min="6672" max="6672" width="11.5703125" style="1" bestFit="1" customWidth="1"/>
    <col min="6673" max="6673" width="19.5703125" style="1" customWidth="1"/>
    <col min="6674" max="6674" width="9.140625" style="1"/>
    <col min="6675" max="6675" width="11.5703125" style="1" bestFit="1" customWidth="1"/>
    <col min="6676" max="6912" width="9.140625" style="1"/>
    <col min="6913" max="6913" width="11" style="1" customWidth="1"/>
    <col min="6914" max="6914" width="37.85546875" style="1" customWidth="1"/>
    <col min="6915" max="6915" width="27.7109375" style="1" customWidth="1"/>
    <col min="6916" max="6916" width="25.140625" style="1" customWidth="1"/>
    <col min="6917" max="6917" width="30.7109375" style="1" customWidth="1"/>
    <col min="6918" max="6918" width="23.5703125" style="1" customWidth="1"/>
    <col min="6919" max="6919" width="21.42578125" style="1" customWidth="1"/>
    <col min="6920" max="6920" width="22.85546875" style="1" customWidth="1"/>
    <col min="6921" max="6921" width="20" style="1" customWidth="1"/>
    <col min="6922" max="6922" width="11.5703125" style="1" customWidth="1"/>
    <col min="6923" max="6924" width="21.42578125" style="1" bestFit="1" customWidth="1"/>
    <col min="6925" max="6926" width="9.140625" style="1"/>
    <col min="6927" max="6927" width="10.28515625" style="1" bestFit="1" customWidth="1"/>
    <col min="6928" max="6928" width="11.5703125" style="1" bestFit="1" customWidth="1"/>
    <col min="6929" max="6929" width="19.5703125" style="1" customWidth="1"/>
    <col min="6930" max="6930" width="9.140625" style="1"/>
    <col min="6931" max="6931" width="11.5703125" style="1" bestFit="1" customWidth="1"/>
    <col min="6932" max="7168" width="9.140625" style="1"/>
    <col min="7169" max="7169" width="11" style="1" customWidth="1"/>
    <col min="7170" max="7170" width="37.85546875" style="1" customWidth="1"/>
    <col min="7171" max="7171" width="27.7109375" style="1" customWidth="1"/>
    <col min="7172" max="7172" width="25.140625" style="1" customWidth="1"/>
    <col min="7173" max="7173" width="30.7109375" style="1" customWidth="1"/>
    <col min="7174" max="7174" width="23.5703125" style="1" customWidth="1"/>
    <col min="7175" max="7175" width="21.42578125" style="1" customWidth="1"/>
    <col min="7176" max="7176" width="22.85546875" style="1" customWidth="1"/>
    <col min="7177" max="7177" width="20" style="1" customWidth="1"/>
    <col min="7178" max="7178" width="11.5703125" style="1" customWidth="1"/>
    <col min="7179" max="7180" width="21.42578125" style="1" bestFit="1" customWidth="1"/>
    <col min="7181" max="7182" width="9.140625" style="1"/>
    <col min="7183" max="7183" width="10.28515625" style="1" bestFit="1" customWidth="1"/>
    <col min="7184" max="7184" width="11.5703125" style="1" bestFit="1" customWidth="1"/>
    <col min="7185" max="7185" width="19.5703125" style="1" customWidth="1"/>
    <col min="7186" max="7186" width="9.140625" style="1"/>
    <col min="7187" max="7187" width="11.5703125" style="1" bestFit="1" customWidth="1"/>
    <col min="7188" max="7424" width="9.140625" style="1"/>
    <col min="7425" max="7425" width="11" style="1" customWidth="1"/>
    <col min="7426" max="7426" width="37.85546875" style="1" customWidth="1"/>
    <col min="7427" max="7427" width="27.7109375" style="1" customWidth="1"/>
    <col min="7428" max="7428" width="25.140625" style="1" customWidth="1"/>
    <col min="7429" max="7429" width="30.7109375" style="1" customWidth="1"/>
    <col min="7430" max="7430" width="23.5703125" style="1" customWidth="1"/>
    <col min="7431" max="7431" width="21.42578125" style="1" customWidth="1"/>
    <col min="7432" max="7432" width="22.85546875" style="1" customWidth="1"/>
    <col min="7433" max="7433" width="20" style="1" customWidth="1"/>
    <col min="7434" max="7434" width="11.5703125" style="1" customWidth="1"/>
    <col min="7435" max="7436" width="21.42578125" style="1" bestFit="1" customWidth="1"/>
    <col min="7437" max="7438" width="9.140625" style="1"/>
    <col min="7439" max="7439" width="10.28515625" style="1" bestFit="1" customWidth="1"/>
    <col min="7440" max="7440" width="11.5703125" style="1" bestFit="1" customWidth="1"/>
    <col min="7441" max="7441" width="19.5703125" style="1" customWidth="1"/>
    <col min="7442" max="7442" width="9.140625" style="1"/>
    <col min="7443" max="7443" width="11.5703125" style="1" bestFit="1" customWidth="1"/>
    <col min="7444" max="7680" width="9.140625" style="1"/>
    <col min="7681" max="7681" width="11" style="1" customWidth="1"/>
    <col min="7682" max="7682" width="37.85546875" style="1" customWidth="1"/>
    <col min="7683" max="7683" width="27.7109375" style="1" customWidth="1"/>
    <col min="7684" max="7684" width="25.140625" style="1" customWidth="1"/>
    <col min="7685" max="7685" width="30.7109375" style="1" customWidth="1"/>
    <col min="7686" max="7686" width="23.5703125" style="1" customWidth="1"/>
    <col min="7687" max="7687" width="21.42578125" style="1" customWidth="1"/>
    <col min="7688" max="7688" width="22.85546875" style="1" customWidth="1"/>
    <col min="7689" max="7689" width="20" style="1" customWidth="1"/>
    <col min="7690" max="7690" width="11.5703125" style="1" customWidth="1"/>
    <col min="7691" max="7692" width="21.42578125" style="1" bestFit="1" customWidth="1"/>
    <col min="7693" max="7694" width="9.140625" style="1"/>
    <col min="7695" max="7695" width="10.28515625" style="1" bestFit="1" customWidth="1"/>
    <col min="7696" max="7696" width="11.5703125" style="1" bestFit="1" customWidth="1"/>
    <col min="7697" max="7697" width="19.5703125" style="1" customWidth="1"/>
    <col min="7698" max="7698" width="9.140625" style="1"/>
    <col min="7699" max="7699" width="11.5703125" style="1" bestFit="1" customWidth="1"/>
    <col min="7700" max="7936" width="9.140625" style="1"/>
    <col min="7937" max="7937" width="11" style="1" customWidth="1"/>
    <col min="7938" max="7938" width="37.85546875" style="1" customWidth="1"/>
    <col min="7939" max="7939" width="27.7109375" style="1" customWidth="1"/>
    <col min="7940" max="7940" width="25.140625" style="1" customWidth="1"/>
    <col min="7941" max="7941" width="30.7109375" style="1" customWidth="1"/>
    <col min="7942" max="7942" width="23.5703125" style="1" customWidth="1"/>
    <col min="7943" max="7943" width="21.42578125" style="1" customWidth="1"/>
    <col min="7944" max="7944" width="22.85546875" style="1" customWidth="1"/>
    <col min="7945" max="7945" width="20" style="1" customWidth="1"/>
    <col min="7946" max="7946" width="11.5703125" style="1" customWidth="1"/>
    <col min="7947" max="7948" width="21.42578125" style="1" bestFit="1" customWidth="1"/>
    <col min="7949" max="7950" width="9.140625" style="1"/>
    <col min="7951" max="7951" width="10.28515625" style="1" bestFit="1" customWidth="1"/>
    <col min="7952" max="7952" width="11.5703125" style="1" bestFit="1" customWidth="1"/>
    <col min="7953" max="7953" width="19.5703125" style="1" customWidth="1"/>
    <col min="7954" max="7954" width="9.140625" style="1"/>
    <col min="7955" max="7955" width="11.5703125" style="1" bestFit="1" customWidth="1"/>
    <col min="7956" max="8192" width="9.140625" style="1"/>
    <col min="8193" max="8193" width="11" style="1" customWidth="1"/>
    <col min="8194" max="8194" width="37.85546875" style="1" customWidth="1"/>
    <col min="8195" max="8195" width="27.7109375" style="1" customWidth="1"/>
    <col min="8196" max="8196" width="25.140625" style="1" customWidth="1"/>
    <col min="8197" max="8197" width="30.7109375" style="1" customWidth="1"/>
    <col min="8198" max="8198" width="23.5703125" style="1" customWidth="1"/>
    <col min="8199" max="8199" width="21.42578125" style="1" customWidth="1"/>
    <col min="8200" max="8200" width="22.85546875" style="1" customWidth="1"/>
    <col min="8201" max="8201" width="20" style="1" customWidth="1"/>
    <col min="8202" max="8202" width="11.5703125" style="1" customWidth="1"/>
    <col min="8203" max="8204" width="21.42578125" style="1" bestFit="1" customWidth="1"/>
    <col min="8205" max="8206" width="9.140625" style="1"/>
    <col min="8207" max="8207" width="10.28515625" style="1" bestFit="1" customWidth="1"/>
    <col min="8208" max="8208" width="11.5703125" style="1" bestFit="1" customWidth="1"/>
    <col min="8209" max="8209" width="19.5703125" style="1" customWidth="1"/>
    <col min="8210" max="8210" width="9.140625" style="1"/>
    <col min="8211" max="8211" width="11.5703125" style="1" bestFit="1" customWidth="1"/>
    <col min="8212" max="8448" width="9.140625" style="1"/>
    <col min="8449" max="8449" width="11" style="1" customWidth="1"/>
    <col min="8450" max="8450" width="37.85546875" style="1" customWidth="1"/>
    <col min="8451" max="8451" width="27.7109375" style="1" customWidth="1"/>
    <col min="8452" max="8452" width="25.140625" style="1" customWidth="1"/>
    <col min="8453" max="8453" width="30.7109375" style="1" customWidth="1"/>
    <col min="8454" max="8454" width="23.5703125" style="1" customWidth="1"/>
    <col min="8455" max="8455" width="21.42578125" style="1" customWidth="1"/>
    <col min="8456" max="8456" width="22.85546875" style="1" customWidth="1"/>
    <col min="8457" max="8457" width="20" style="1" customWidth="1"/>
    <col min="8458" max="8458" width="11.5703125" style="1" customWidth="1"/>
    <col min="8459" max="8460" width="21.42578125" style="1" bestFit="1" customWidth="1"/>
    <col min="8461" max="8462" width="9.140625" style="1"/>
    <col min="8463" max="8463" width="10.28515625" style="1" bestFit="1" customWidth="1"/>
    <col min="8464" max="8464" width="11.5703125" style="1" bestFit="1" customWidth="1"/>
    <col min="8465" max="8465" width="19.5703125" style="1" customWidth="1"/>
    <col min="8466" max="8466" width="9.140625" style="1"/>
    <col min="8467" max="8467" width="11.5703125" style="1" bestFit="1" customWidth="1"/>
    <col min="8468" max="8704" width="9.140625" style="1"/>
    <col min="8705" max="8705" width="11" style="1" customWidth="1"/>
    <col min="8706" max="8706" width="37.85546875" style="1" customWidth="1"/>
    <col min="8707" max="8707" width="27.7109375" style="1" customWidth="1"/>
    <col min="8708" max="8708" width="25.140625" style="1" customWidth="1"/>
    <col min="8709" max="8709" width="30.7109375" style="1" customWidth="1"/>
    <col min="8710" max="8710" width="23.5703125" style="1" customWidth="1"/>
    <col min="8711" max="8711" width="21.42578125" style="1" customWidth="1"/>
    <col min="8712" max="8712" width="22.85546875" style="1" customWidth="1"/>
    <col min="8713" max="8713" width="20" style="1" customWidth="1"/>
    <col min="8714" max="8714" width="11.5703125" style="1" customWidth="1"/>
    <col min="8715" max="8716" width="21.42578125" style="1" bestFit="1" customWidth="1"/>
    <col min="8717" max="8718" width="9.140625" style="1"/>
    <col min="8719" max="8719" width="10.28515625" style="1" bestFit="1" customWidth="1"/>
    <col min="8720" max="8720" width="11.5703125" style="1" bestFit="1" customWidth="1"/>
    <col min="8721" max="8721" width="19.5703125" style="1" customWidth="1"/>
    <col min="8722" max="8722" width="9.140625" style="1"/>
    <col min="8723" max="8723" width="11.5703125" style="1" bestFit="1" customWidth="1"/>
    <col min="8724" max="8960" width="9.140625" style="1"/>
    <col min="8961" max="8961" width="11" style="1" customWidth="1"/>
    <col min="8962" max="8962" width="37.85546875" style="1" customWidth="1"/>
    <col min="8963" max="8963" width="27.7109375" style="1" customWidth="1"/>
    <col min="8964" max="8964" width="25.140625" style="1" customWidth="1"/>
    <col min="8965" max="8965" width="30.7109375" style="1" customWidth="1"/>
    <col min="8966" max="8966" width="23.5703125" style="1" customWidth="1"/>
    <col min="8967" max="8967" width="21.42578125" style="1" customWidth="1"/>
    <col min="8968" max="8968" width="22.85546875" style="1" customWidth="1"/>
    <col min="8969" max="8969" width="20" style="1" customWidth="1"/>
    <col min="8970" max="8970" width="11.5703125" style="1" customWidth="1"/>
    <col min="8971" max="8972" width="21.42578125" style="1" bestFit="1" customWidth="1"/>
    <col min="8973" max="8974" width="9.140625" style="1"/>
    <col min="8975" max="8975" width="10.28515625" style="1" bestFit="1" customWidth="1"/>
    <col min="8976" max="8976" width="11.5703125" style="1" bestFit="1" customWidth="1"/>
    <col min="8977" max="8977" width="19.5703125" style="1" customWidth="1"/>
    <col min="8978" max="8978" width="9.140625" style="1"/>
    <col min="8979" max="8979" width="11.5703125" style="1" bestFit="1" customWidth="1"/>
    <col min="8980" max="9216" width="9.140625" style="1"/>
    <col min="9217" max="9217" width="11" style="1" customWidth="1"/>
    <col min="9218" max="9218" width="37.85546875" style="1" customWidth="1"/>
    <col min="9219" max="9219" width="27.7109375" style="1" customWidth="1"/>
    <col min="9220" max="9220" width="25.140625" style="1" customWidth="1"/>
    <col min="9221" max="9221" width="30.7109375" style="1" customWidth="1"/>
    <col min="9222" max="9222" width="23.5703125" style="1" customWidth="1"/>
    <col min="9223" max="9223" width="21.42578125" style="1" customWidth="1"/>
    <col min="9224" max="9224" width="22.85546875" style="1" customWidth="1"/>
    <col min="9225" max="9225" width="20" style="1" customWidth="1"/>
    <col min="9226" max="9226" width="11.5703125" style="1" customWidth="1"/>
    <col min="9227" max="9228" width="21.42578125" style="1" bestFit="1" customWidth="1"/>
    <col min="9229" max="9230" width="9.140625" style="1"/>
    <col min="9231" max="9231" width="10.28515625" style="1" bestFit="1" customWidth="1"/>
    <col min="9232" max="9232" width="11.5703125" style="1" bestFit="1" customWidth="1"/>
    <col min="9233" max="9233" width="19.5703125" style="1" customWidth="1"/>
    <col min="9234" max="9234" width="9.140625" style="1"/>
    <col min="9235" max="9235" width="11.5703125" style="1" bestFit="1" customWidth="1"/>
    <col min="9236" max="9472" width="9.140625" style="1"/>
    <col min="9473" max="9473" width="11" style="1" customWidth="1"/>
    <col min="9474" max="9474" width="37.85546875" style="1" customWidth="1"/>
    <col min="9475" max="9475" width="27.7109375" style="1" customWidth="1"/>
    <col min="9476" max="9476" width="25.140625" style="1" customWidth="1"/>
    <col min="9477" max="9477" width="30.7109375" style="1" customWidth="1"/>
    <col min="9478" max="9478" width="23.5703125" style="1" customWidth="1"/>
    <col min="9479" max="9479" width="21.42578125" style="1" customWidth="1"/>
    <col min="9480" max="9480" width="22.85546875" style="1" customWidth="1"/>
    <col min="9481" max="9481" width="20" style="1" customWidth="1"/>
    <col min="9482" max="9482" width="11.5703125" style="1" customWidth="1"/>
    <col min="9483" max="9484" width="21.42578125" style="1" bestFit="1" customWidth="1"/>
    <col min="9485" max="9486" width="9.140625" style="1"/>
    <col min="9487" max="9487" width="10.28515625" style="1" bestFit="1" customWidth="1"/>
    <col min="9488" max="9488" width="11.5703125" style="1" bestFit="1" customWidth="1"/>
    <col min="9489" max="9489" width="19.5703125" style="1" customWidth="1"/>
    <col min="9490" max="9490" width="9.140625" style="1"/>
    <col min="9491" max="9491" width="11.5703125" style="1" bestFit="1" customWidth="1"/>
    <col min="9492" max="9728" width="9.140625" style="1"/>
    <col min="9729" max="9729" width="11" style="1" customWidth="1"/>
    <col min="9730" max="9730" width="37.85546875" style="1" customWidth="1"/>
    <col min="9731" max="9731" width="27.7109375" style="1" customWidth="1"/>
    <col min="9732" max="9732" width="25.140625" style="1" customWidth="1"/>
    <col min="9733" max="9733" width="30.7109375" style="1" customWidth="1"/>
    <col min="9734" max="9734" width="23.5703125" style="1" customWidth="1"/>
    <col min="9735" max="9735" width="21.42578125" style="1" customWidth="1"/>
    <col min="9736" max="9736" width="22.85546875" style="1" customWidth="1"/>
    <col min="9737" max="9737" width="20" style="1" customWidth="1"/>
    <col min="9738" max="9738" width="11.5703125" style="1" customWidth="1"/>
    <col min="9739" max="9740" width="21.42578125" style="1" bestFit="1" customWidth="1"/>
    <col min="9741" max="9742" width="9.140625" style="1"/>
    <col min="9743" max="9743" width="10.28515625" style="1" bestFit="1" customWidth="1"/>
    <col min="9744" max="9744" width="11.5703125" style="1" bestFit="1" customWidth="1"/>
    <col min="9745" max="9745" width="19.5703125" style="1" customWidth="1"/>
    <col min="9746" max="9746" width="9.140625" style="1"/>
    <col min="9747" max="9747" width="11.5703125" style="1" bestFit="1" customWidth="1"/>
    <col min="9748" max="9984" width="9.140625" style="1"/>
    <col min="9985" max="9985" width="11" style="1" customWidth="1"/>
    <col min="9986" max="9986" width="37.85546875" style="1" customWidth="1"/>
    <col min="9987" max="9987" width="27.7109375" style="1" customWidth="1"/>
    <col min="9988" max="9988" width="25.140625" style="1" customWidth="1"/>
    <col min="9989" max="9989" width="30.7109375" style="1" customWidth="1"/>
    <col min="9990" max="9990" width="23.5703125" style="1" customWidth="1"/>
    <col min="9991" max="9991" width="21.42578125" style="1" customWidth="1"/>
    <col min="9992" max="9992" width="22.85546875" style="1" customWidth="1"/>
    <col min="9993" max="9993" width="20" style="1" customWidth="1"/>
    <col min="9994" max="9994" width="11.5703125" style="1" customWidth="1"/>
    <col min="9995" max="9996" width="21.42578125" style="1" bestFit="1" customWidth="1"/>
    <col min="9997" max="9998" width="9.140625" style="1"/>
    <col min="9999" max="9999" width="10.28515625" style="1" bestFit="1" customWidth="1"/>
    <col min="10000" max="10000" width="11.5703125" style="1" bestFit="1" customWidth="1"/>
    <col min="10001" max="10001" width="19.5703125" style="1" customWidth="1"/>
    <col min="10002" max="10002" width="9.140625" style="1"/>
    <col min="10003" max="10003" width="11.5703125" style="1" bestFit="1" customWidth="1"/>
    <col min="10004" max="10240" width="9.140625" style="1"/>
    <col min="10241" max="10241" width="11" style="1" customWidth="1"/>
    <col min="10242" max="10242" width="37.85546875" style="1" customWidth="1"/>
    <col min="10243" max="10243" width="27.7109375" style="1" customWidth="1"/>
    <col min="10244" max="10244" width="25.140625" style="1" customWidth="1"/>
    <col min="10245" max="10245" width="30.7109375" style="1" customWidth="1"/>
    <col min="10246" max="10246" width="23.5703125" style="1" customWidth="1"/>
    <col min="10247" max="10247" width="21.42578125" style="1" customWidth="1"/>
    <col min="10248" max="10248" width="22.85546875" style="1" customWidth="1"/>
    <col min="10249" max="10249" width="20" style="1" customWidth="1"/>
    <col min="10250" max="10250" width="11.5703125" style="1" customWidth="1"/>
    <col min="10251" max="10252" width="21.42578125" style="1" bestFit="1" customWidth="1"/>
    <col min="10253" max="10254" width="9.140625" style="1"/>
    <col min="10255" max="10255" width="10.28515625" style="1" bestFit="1" customWidth="1"/>
    <col min="10256" max="10256" width="11.5703125" style="1" bestFit="1" customWidth="1"/>
    <col min="10257" max="10257" width="19.5703125" style="1" customWidth="1"/>
    <col min="10258" max="10258" width="9.140625" style="1"/>
    <col min="10259" max="10259" width="11.5703125" style="1" bestFit="1" customWidth="1"/>
    <col min="10260" max="10496" width="9.140625" style="1"/>
    <col min="10497" max="10497" width="11" style="1" customWidth="1"/>
    <col min="10498" max="10498" width="37.85546875" style="1" customWidth="1"/>
    <col min="10499" max="10499" width="27.7109375" style="1" customWidth="1"/>
    <col min="10500" max="10500" width="25.140625" style="1" customWidth="1"/>
    <col min="10501" max="10501" width="30.7109375" style="1" customWidth="1"/>
    <col min="10502" max="10502" width="23.5703125" style="1" customWidth="1"/>
    <col min="10503" max="10503" width="21.42578125" style="1" customWidth="1"/>
    <col min="10504" max="10504" width="22.85546875" style="1" customWidth="1"/>
    <col min="10505" max="10505" width="20" style="1" customWidth="1"/>
    <col min="10506" max="10506" width="11.5703125" style="1" customWidth="1"/>
    <col min="10507" max="10508" width="21.42578125" style="1" bestFit="1" customWidth="1"/>
    <col min="10509" max="10510" width="9.140625" style="1"/>
    <col min="10511" max="10511" width="10.28515625" style="1" bestFit="1" customWidth="1"/>
    <col min="10512" max="10512" width="11.5703125" style="1" bestFit="1" customWidth="1"/>
    <col min="10513" max="10513" width="19.5703125" style="1" customWidth="1"/>
    <col min="10514" max="10514" width="9.140625" style="1"/>
    <col min="10515" max="10515" width="11.5703125" style="1" bestFit="1" customWidth="1"/>
    <col min="10516" max="10752" width="9.140625" style="1"/>
    <col min="10753" max="10753" width="11" style="1" customWidth="1"/>
    <col min="10754" max="10754" width="37.85546875" style="1" customWidth="1"/>
    <col min="10755" max="10755" width="27.7109375" style="1" customWidth="1"/>
    <col min="10756" max="10756" width="25.140625" style="1" customWidth="1"/>
    <col min="10757" max="10757" width="30.7109375" style="1" customWidth="1"/>
    <col min="10758" max="10758" width="23.5703125" style="1" customWidth="1"/>
    <col min="10759" max="10759" width="21.42578125" style="1" customWidth="1"/>
    <col min="10760" max="10760" width="22.85546875" style="1" customWidth="1"/>
    <col min="10761" max="10761" width="20" style="1" customWidth="1"/>
    <col min="10762" max="10762" width="11.5703125" style="1" customWidth="1"/>
    <col min="10763" max="10764" width="21.42578125" style="1" bestFit="1" customWidth="1"/>
    <col min="10765" max="10766" width="9.140625" style="1"/>
    <col min="10767" max="10767" width="10.28515625" style="1" bestFit="1" customWidth="1"/>
    <col min="10768" max="10768" width="11.5703125" style="1" bestFit="1" customWidth="1"/>
    <col min="10769" max="10769" width="19.5703125" style="1" customWidth="1"/>
    <col min="10770" max="10770" width="9.140625" style="1"/>
    <col min="10771" max="10771" width="11.5703125" style="1" bestFit="1" customWidth="1"/>
    <col min="10772" max="11008" width="9.140625" style="1"/>
    <col min="11009" max="11009" width="11" style="1" customWidth="1"/>
    <col min="11010" max="11010" width="37.85546875" style="1" customWidth="1"/>
    <col min="11011" max="11011" width="27.7109375" style="1" customWidth="1"/>
    <col min="11012" max="11012" width="25.140625" style="1" customWidth="1"/>
    <col min="11013" max="11013" width="30.7109375" style="1" customWidth="1"/>
    <col min="11014" max="11014" width="23.5703125" style="1" customWidth="1"/>
    <col min="11015" max="11015" width="21.42578125" style="1" customWidth="1"/>
    <col min="11016" max="11016" width="22.85546875" style="1" customWidth="1"/>
    <col min="11017" max="11017" width="20" style="1" customWidth="1"/>
    <col min="11018" max="11018" width="11.5703125" style="1" customWidth="1"/>
    <col min="11019" max="11020" width="21.42578125" style="1" bestFit="1" customWidth="1"/>
    <col min="11021" max="11022" width="9.140625" style="1"/>
    <col min="11023" max="11023" width="10.28515625" style="1" bestFit="1" customWidth="1"/>
    <col min="11024" max="11024" width="11.5703125" style="1" bestFit="1" customWidth="1"/>
    <col min="11025" max="11025" width="19.5703125" style="1" customWidth="1"/>
    <col min="11026" max="11026" width="9.140625" style="1"/>
    <col min="11027" max="11027" width="11.5703125" style="1" bestFit="1" customWidth="1"/>
    <col min="11028" max="11264" width="9.140625" style="1"/>
    <col min="11265" max="11265" width="11" style="1" customWidth="1"/>
    <col min="11266" max="11266" width="37.85546875" style="1" customWidth="1"/>
    <col min="11267" max="11267" width="27.7109375" style="1" customWidth="1"/>
    <col min="11268" max="11268" width="25.140625" style="1" customWidth="1"/>
    <col min="11269" max="11269" width="30.7109375" style="1" customWidth="1"/>
    <col min="11270" max="11270" width="23.5703125" style="1" customWidth="1"/>
    <col min="11271" max="11271" width="21.42578125" style="1" customWidth="1"/>
    <col min="11272" max="11272" width="22.85546875" style="1" customWidth="1"/>
    <col min="11273" max="11273" width="20" style="1" customWidth="1"/>
    <col min="11274" max="11274" width="11.5703125" style="1" customWidth="1"/>
    <col min="11275" max="11276" width="21.42578125" style="1" bestFit="1" customWidth="1"/>
    <col min="11277" max="11278" width="9.140625" style="1"/>
    <col min="11279" max="11279" width="10.28515625" style="1" bestFit="1" customWidth="1"/>
    <col min="11280" max="11280" width="11.5703125" style="1" bestFit="1" customWidth="1"/>
    <col min="11281" max="11281" width="19.5703125" style="1" customWidth="1"/>
    <col min="11282" max="11282" width="9.140625" style="1"/>
    <col min="11283" max="11283" width="11.5703125" style="1" bestFit="1" customWidth="1"/>
    <col min="11284" max="11520" width="9.140625" style="1"/>
    <col min="11521" max="11521" width="11" style="1" customWidth="1"/>
    <col min="11522" max="11522" width="37.85546875" style="1" customWidth="1"/>
    <col min="11523" max="11523" width="27.7109375" style="1" customWidth="1"/>
    <col min="11524" max="11524" width="25.140625" style="1" customWidth="1"/>
    <col min="11525" max="11525" width="30.7109375" style="1" customWidth="1"/>
    <col min="11526" max="11526" width="23.5703125" style="1" customWidth="1"/>
    <col min="11527" max="11527" width="21.42578125" style="1" customWidth="1"/>
    <col min="11528" max="11528" width="22.85546875" style="1" customWidth="1"/>
    <col min="11529" max="11529" width="20" style="1" customWidth="1"/>
    <col min="11530" max="11530" width="11.5703125" style="1" customWidth="1"/>
    <col min="11531" max="11532" width="21.42578125" style="1" bestFit="1" customWidth="1"/>
    <col min="11533" max="11534" width="9.140625" style="1"/>
    <col min="11535" max="11535" width="10.28515625" style="1" bestFit="1" customWidth="1"/>
    <col min="11536" max="11536" width="11.5703125" style="1" bestFit="1" customWidth="1"/>
    <col min="11537" max="11537" width="19.5703125" style="1" customWidth="1"/>
    <col min="11538" max="11538" width="9.140625" style="1"/>
    <col min="11539" max="11539" width="11.5703125" style="1" bestFit="1" customWidth="1"/>
    <col min="11540" max="11776" width="9.140625" style="1"/>
    <col min="11777" max="11777" width="11" style="1" customWidth="1"/>
    <col min="11778" max="11778" width="37.85546875" style="1" customWidth="1"/>
    <col min="11779" max="11779" width="27.7109375" style="1" customWidth="1"/>
    <col min="11780" max="11780" width="25.140625" style="1" customWidth="1"/>
    <col min="11781" max="11781" width="30.7109375" style="1" customWidth="1"/>
    <col min="11782" max="11782" width="23.5703125" style="1" customWidth="1"/>
    <col min="11783" max="11783" width="21.42578125" style="1" customWidth="1"/>
    <col min="11784" max="11784" width="22.85546875" style="1" customWidth="1"/>
    <col min="11785" max="11785" width="20" style="1" customWidth="1"/>
    <col min="11786" max="11786" width="11.5703125" style="1" customWidth="1"/>
    <col min="11787" max="11788" width="21.42578125" style="1" bestFit="1" customWidth="1"/>
    <col min="11789" max="11790" width="9.140625" style="1"/>
    <col min="11791" max="11791" width="10.28515625" style="1" bestFit="1" customWidth="1"/>
    <col min="11792" max="11792" width="11.5703125" style="1" bestFit="1" customWidth="1"/>
    <col min="11793" max="11793" width="19.5703125" style="1" customWidth="1"/>
    <col min="11794" max="11794" width="9.140625" style="1"/>
    <col min="11795" max="11795" width="11.5703125" style="1" bestFit="1" customWidth="1"/>
    <col min="11796" max="12032" width="9.140625" style="1"/>
    <col min="12033" max="12033" width="11" style="1" customWidth="1"/>
    <col min="12034" max="12034" width="37.85546875" style="1" customWidth="1"/>
    <col min="12035" max="12035" width="27.7109375" style="1" customWidth="1"/>
    <col min="12036" max="12036" width="25.140625" style="1" customWidth="1"/>
    <col min="12037" max="12037" width="30.7109375" style="1" customWidth="1"/>
    <col min="12038" max="12038" width="23.5703125" style="1" customWidth="1"/>
    <col min="12039" max="12039" width="21.42578125" style="1" customWidth="1"/>
    <col min="12040" max="12040" width="22.85546875" style="1" customWidth="1"/>
    <col min="12041" max="12041" width="20" style="1" customWidth="1"/>
    <col min="12042" max="12042" width="11.5703125" style="1" customWidth="1"/>
    <col min="12043" max="12044" width="21.42578125" style="1" bestFit="1" customWidth="1"/>
    <col min="12045" max="12046" width="9.140625" style="1"/>
    <col min="12047" max="12047" width="10.28515625" style="1" bestFit="1" customWidth="1"/>
    <col min="12048" max="12048" width="11.5703125" style="1" bestFit="1" customWidth="1"/>
    <col min="12049" max="12049" width="19.5703125" style="1" customWidth="1"/>
    <col min="12050" max="12050" width="9.140625" style="1"/>
    <col min="12051" max="12051" width="11.5703125" style="1" bestFit="1" customWidth="1"/>
    <col min="12052" max="12288" width="9.140625" style="1"/>
    <col min="12289" max="12289" width="11" style="1" customWidth="1"/>
    <col min="12290" max="12290" width="37.85546875" style="1" customWidth="1"/>
    <col min="12291" max="12291" width="27.7109375" style="1" customWidth="1"/>
    <col min="12292" max="12292" width="25.140625" style="1" customWidth="1"/>
    <col min="12293" max="12293" width="30.7109375" style="1" customWidth="1"/>
    <col min="12294" max="12294" width="23.5703125" style="1" customWidth="1"/>
    <col min="12295" max="12295" width="21.42578125" style="1" customWidth="1"/>
    <col min="12296" max="12296" width="22.85546875" style="1" customWidth="1"/>
    <col min="12297" max="12297" width="20" style="1" customWidth="1"/>
    <col min="12298" max="12298" width="11.5703125" style="1" customWidth="1"/>
    <col min="12299" max="12300" width="21.42578125" style="1" bestFit="1" customWidth="1"/>
    <col min="12301" max="12302" width="9.140625" style="1"/>
    <col min="12303" max="12303" width="10.28515625" style="1" bestFit="1" customWidth="1"/>
    <col min="12304" max="12304" width="11.5703125" style="1" bestFit="1" customWidth="1"/>
    <col min="12305" max="12305" width="19.5703125" style="1" customWidth="1"/>
    <col min="12306" max="12306" width="9.140625" style="1"/>
    <col min="12307" max="12307" width="11.5703125" style="1" bestFit="1" customWidth="1"/>
    <col min="12308" max="12544" width="9.140625" style="1"/>
    <col min="12545" max="12545" width="11" style="1" customWidth="1"/>
    <col min="12546" max="12546" width="37.85546875" style="1" customWidth="1"/>
    <col min="12547" max="12547" width="27.7109375" style="1" customWidth="1"/>
    <col min="12548" max="12548" width="25.140625" style="1" customWidth="1"/>
    <col min="12549" max="12549" width="30.7109375" style="1" customWidth="1"/>
    <col min="12550" max="12550" width="23.5703125" style="1" customWidth="1"/>
    <col min="12551" max="12551" width="21.42578125" style="1" customWidth="1"/>
    <col min="12552" max="12552" width="22.85546875" style="1" customWidth="1"/>
    <col min="12553" max="12553" width="20" style="1" customWidth="1"/>
    <col min="12554" max="12554" width="11.5703125" style="1" customWidth="1"/>
    <col min="12555" max="12556" width="21.42578125" style="1" bestFit="1" customWidth="1"/>
    <col min="12557" max="12558" width="9.140625" style="1"/>
    <col min="12559" max="12559" width="10.28515625" style="1" bestFit="1" customWidth="1"/>
    <col min="12560" max="12560" width="11.5703125" style="1" bestFit="1" customWidth="1"/>
    <col min="12561" max="12561" width="19.5703125" style="1" customWidth="1"/>
    <col min="12562" max="12562" width="9.140625" style="1"/>
    <col min="12563" max="12563" width="11.5703125" style="1" bestFit="1" customWidth="1"/>
    <col min="12564" max="12800" width="9.140625" style="1"/>
    <col min="12801" max="12801" width="11" style="1" customWidth="1"/>
    <col min="12802" max="12802" width="37.85546875" style="1" customWidth="1"/>
    <col min="12803" max="12803" width="27.7109375" style="1" customWidth="1"/>
    <col min="12804" max="12804" width="25.140625" style="1" customWidth="1"/>
    <col min="12805" max="12805" width="30.7109375" style="1" customWidth="1"/>
    <col min="12806" max="12806" width="23.5703125" style="1" customWidth="1"/>
    <col min="12807" max="12807" width="21.42578125" style="1" customWidth="1"/>
    <col min="12808" max="12808" width="22.85546875" style="1" customWidth="1"/>
    <col min="12809" max="12809" width="20" style="1" customWidth="1"/>
    <col min="12810" max="12810" width="11.5703125" style="1" customWidth="1"/>
    <col min="12811" max="12812" width="21.42578125" style="1" bestFit="1" customWidth="1"/>
    <col min="12813" max="12814" width="9.140625" style="1"/>
    <col min="12815" max="12815" width="10.28515625" style="1" bestFit="1" customWidth="1"/>
    <col min="12816" max="12816" width="11.5703125" style="1" bestFit="1" customWidth="1"/>
    <col min="12817" max="12817" width="19.5703125" style="1" customWidth="1"/>
    <col min="12818" max="12818" width="9.140625" style="1"/>
    <col min="12819" max="12819" width="11.5703125" style="1" bestFit="1" customWidth="1"/>
    <col min="12820" max="13056" width="9.140625" style="1"/>
    <col min="13057" max="13057" width="11" style="1" customWidth="1"/>
    <col min="13058" max="13058" width="37.85546875" style="1" customWidth="1"/>
    <col min="13059" max="13059" width="27.7109375" style="1" customWidth="1"/>
    <col min="13060" max="13060" width="25.140625" style="1" customWidth="1"/>
    <col min="13061" max="13061" width="30.7109375" style="1" customWidth="1"/>
    <col min="13062" max="13062" width="23.5703125" style="1" customWidth="1"/>
    <col min="13063" max="13063" width="21.42578125" style="1" customWidth="1"/>
    <col min="13064" max="13064" width="22.85546875" style="1" customWidth="1"/>
    <col min="13065" max="13065" width="20" style="1" customWidth="1"/>
    <col min="13066" max="13066" width="11.5703125" style="1" customWidth="1"/>
    <col min="13067" max="13068" width="21.42578125" style="1" bestFit="1" customWidth="1"/>
    <col min="13069" max="13070" width="9.140625" style="1"/>
    <col min="13071" max="13071" width="10.28515625" style="1" bestFit="1" customWidth="1"/>
    <col min="13072" max="13072" width="11.5703125" style="1" bestFit="1" customWidth="1"/>
    <col min="13073" max="13073" width="19.5703125" style="1" customWidth="1"/>
    <col min="13074" max="13074" width="9.140625" style="1"/>
    <col min="13075" max="13075" width="11.5703125" style="1" bestFit="1" customWidth="1"/>
    <col min="13076" max="13312" width="9.140625" style="1"/>
    <col min="13313" max="13313" width="11" style="1" customWidth="1"/>
    <col min="13314" max="13314" width="37.85546875" style="1" customWidth="1"/>
    <col min="13315" max="13315" width="27.7109375" style="1" customWidth="1"/>
    <col min="13316" max="13316" width="25.140625" style="1" customWidth="1"/>
    <col min="13317" max="13317" width="30.7109375" style="1" customWidth="1"/>
    <col min="13318" max="13318" width="23.5703125" style="1" customWidth="1"/>
    <col min="13319" max="13319" width="21.42578125" style="1" customWidth="1"/>
    <col min="13320" max="13320" width="22.85546875" style="1" customWidth="1"/>
    <col min="13321" max="13321" width="20" style="1" customWidth="1"/>
    <col min="13322" max="13322" width="11.5703125" style="1" customWidth="1"/>
    <col min="13323" max="13324" width="21.42578125" style="1" bestFit="1" customWidth="1"/>
    <col min="13325" max="13326" width="9.140625" style="1"/>
    <col min="13327" max="13327" width="10.28515625" style="1" bestFit="1" customWidth="1"/>
    <col min="13328" max="13328" width="11.5703125" style="1" bestFit="1" customWidth="1"/>
    <col min="13329" max="13329" width="19.5703125" style="1" customWidth="1"/>
    <col min="13330" max="13330" width="9.140625" style="1"/>
    <col min="13331" max="13331" width="11.5703125" style="1" bestFit="1" customWidth="1"/>
    <col min="13332" max="13568" width="9.140625" style="1"/>
    <col min="13569" max="13569" width="11" style="1" customWidth="1"/>
    <col min="13570" max="13570" width="37.85546875" style="1" customWidth="1"/>
    <col min="13571" max="13571" width="27.7109375" style="1" customWidth="1"/>
    <col min="13572" max="13572" width="25.140625" style="1" customWidth="1"/>
    <col min="13573" max="13573" width="30.7109375" style="1" customWidth="1"/>
    <col min="13574" max="13574" width="23.5703125" style="1" customWidth="1"/>
    <col min="13575" max="13575" width="21.42578125" style="1" customWidth="1"/>
    <col min="13576" max="13576" width="22.85546875" style="1" customWidth="1"/>
    <col min="13577" max="13577" width="20" style="1" customWidth="1"/>
    <col min="13578" max="13578" width="11.5703125" style="1" customWidth="1"/>
    <col min="13579" max="13580" width="21.42578125" style="1" bestFit="1" customWidth="1"/>
    <col min="13581" max="13582" width="9.140625" style="1"/>
    <col min="13583" max="13583" width="10.28515625" style="1" bestFit="1" customWidth="1"/>
    <col min="13584" max="13584" width="11.5703125" style="1" bestFit="1" customWidth="1"/>
    <col min="13585" max="13585" width="19.5703125" style="1" customWidth="1"/>
    <col min="13586" max="13586" width="9.140625" style="1"/>
    <col min="13587" max="13587" width="11.5703125" style="1" bestFit="1" customWidth="1"/>
    <col min="13588" max="13824" width="9.140625" style="1"/>
    <col min="13825" max="13825" width="11" style="1" customWidth="1"/>
    <col min="13826" max="13826" width="37.85546875" style="1" customWidth="1"/>
    <col min="13827" max="13827" width="27.7109375" style="1" customWidth="1"/>
    <col min="13828" max="13828" width="25.140625" style="1" customWidth="1"/>
    <col min="13829" max="13829" width="30.7109375" style="1" customWidth="1"/>
    <col min="13830" max="13830" width="23.5703125" style="1" customWidth="1"/>
    <col min="13831" max="13831" width="21.42578125" style="1" customWidth="1"/>
    <col min="13832" max="13832" width="22.85546875" style="1" customWidth="1"/>
    <col min="13833" max="13833" width="20" style="1" customWidth="1"/>
    <col min="13834" max="13834" width="11.5703125" style="1" customWidth="1"/>
    <col min="13835" max="13836" width="21.42578125" style="1" bestFit="1" customWidth="1"/>
    <col min="13837" max="13838" width="9.140625" style="1"/>
    <col min="13839" max="13839" width="10.28515625" style="1" bestFit="1" customWidth="1"/>
    <col min="13840" max="13840" width="11.5703125" style="1" bestFit="1" customWidth="1"/>
    <col min="13841" max="13841" width="19.5703125" style="1" customWidth="1"/>
    <col min="13842" max="13842" width="9.140625" style="1"/>
    <col min="13843" max="13843" width="11.5703125" style="1" bestFit="1" customWidth="1"/>
    <col min="13844" max="14080" width="9.140625" style="1"/>
    <col min="14081" max="14081" width="11" style="1" customWidth="1"/>
    <col min="14082" max="14082" width="37.85546875" style="1" customWidth="1"/>
    <col min="14083" max="14083" width="27.7109375" style="1" customWidth="1"/>
    <col min="14084" max="14084" width="25.140625" style="1" customWidth="1"/>
    <col min="14085" max="14085" width="30.7109375" style="1" customWidth="1"/>
    <col min="14086" max="14086" width="23.5703125" style="1" customWidth="1"/>
    <col min="14087" max="14087" width="21.42578125" style="1" customWidth="1"/>
    <col min="14088" max="14088" width="22.85546875" style="1" customWidth="1"/>
    <col min="14089" max="14089" width="20" style="1" customWidth="1"/>
    <col min="14090" max="14090" width="11.5703125" style="1" customWidth="1"/>
    <col min="14091" max="14092" width="21.42578125" style="1" bestFit="1" customWidth="1"/>
    <col min="14093" max="14094" width="9.140625" style="1"/>
    <col min="14095" max="14095" width="10.28515625" style="1" bestFit="1" customWidth="1"/>
    <col min="14096" max="14096" width="11.5703125" style="1" bestFit="1" customWidth="1"/>
    <col min="14097" max="14097" width="19.5703125" style="1" customWidth="1"/>
    <col min="14098" max="14098" width="9.140625" style="1"/>
    <col min="14099" max="14099" width="11.5703125" style="1" bestFit="1" customWidth="1"/>
    <col min="14100" max="14336" width="9.140625" style="1"/>
    <col min="14337" max="14337" width="11" style="1" customWidth="1"/>
    <col min="14338" max="14338" width="37.85546875" style="1" customWidth="1"/>
    <col min="14339" max="14339" width="27.7109375" style="1" customWidth="1"/>
    <col min="14340" max="14340" width="25.140625" style="1" customWidth="1"/>
    <col min="14341" max="14341" width="30.7109375" style="1" customWidth="1"/>
    <col min="14342" max="14342" width="23.5703125" style="1" customWidth="1"/>
    <col min="14343" max="14343" width="21.42578125" style="1" customWidth="1"/>
    <col min="14344" max="14344" width="22.85546875" style="1" customWidth="1"/>
    <col min="14345" max="14345" width="20" style="1" customWidth="1"/>
    <col min="14346" max="14346" width="11.5703125" style="1" customWidth="1"/>
    <col min="14347" max="14348" width="21.42578125" style="1" bestFit="1" customWidth="1"/>
    <col min="14349" max="14350" width="9.140625" style="1"/>
    <col min="14351" max="14351" width="10.28515625" style="1" bestFit="1" customWidth="1"/>
    <col min="14352" max="14352" width="11.5703125" style="1" bestFit="1" customWidth="1"/>
    <col min="14353" max="14353" width="19.5703125" style="1" customWidth="1"/>
    <col min="14354" max="14354" width="9.140625" style="1"/>
    <col min="14355" max="14355" width="11.5703125" style="1" bestFit="1" customWidth="1"/>
    <col min="14356" max="14592" width="9.140625" style="1"/>
    <col min="14593" max="14593" width="11" style="1" customWidth="1"/>
    <col min="14594" max="14594" width="37.85546875" style="1" customWidth="1"/>
    <col min="14595" max="14595" width="27.7109375" style="1" customWidth="1"/>
    <col min="14596" max="14596" width="25.140625" style="1" customWidth="1"/>
    <col min="14597" max="14597" width="30.7109375" style="1" customWidth="1"/>
    <col min="14598" max="14598" width="23.5703125" style="1" customWidth="1"/>
    <col min="14599" max="14599" width="21.42578125" style="1" customWidth="1"/>
    <col min="14600" max="14600" width="22.85546875" style="1" customWidth="1"/>
    <col min="14601" max="14601" width="20" style="1" customWidth="1"/>
    <col min="14602" max="14602" width="11.5703125" style="1" customWidth="1"/>
    <col min="14603" max="14604" width="21.42578125" style="1" bestFit="1" customWidth="1"/>
    <col min="14605" max="14606" width="9.140625" style="1"/>
    <col min="14607" max="14607" width="10.28515625" style="1" bestFit="1" customWidth="1"/>
    <col min="14608" max="14608" width="11.5703125" style="1" bestFit="1" customWidth="1"/>
    <col min="14609" max="14609" width="19.5703125" style="1" customWidth="1"/>
    <col min="14610" max="14610" width="9.140625" style="1"/>
    <col min="14611" max="14611" width="11.5703125" style="1" bestFit="1" customWidth="1"/>
    <col min="14612" max="14848" width="9.140625" style="1"/>
    <col min="14849" max="14849" width="11" style="1" customWidth="1"/>
    <col min="14850" max="14850" width="37.85546875" style="1" customWidth="1"/>
    <col min="14851" max="14851" width="27.7109375" style="1" customWidth="1"/>
    <col min="14852" max="14852" width="25.140625" style="1" customWidth="1"/>
    <col min="14853" max="14853" width="30.7109375" style="1" customWidth="1"/>
    <col min="14854" max="14854" width="23.5703125" style="1" customWidth="1"/>
    <col min="14855" max="14855" width="21.42578125" style="1" customWidth="1"/>
    <col min="14856" max="14856" width="22.85546875" style="1" customWidth="1"/>
    <col min="14857" max="14857" width="20" style="1" customWidth="1"/>
    <col min="14858" max="14858" width="11.5703125" style="1" customWidth="1"/>
    <col min="14859" max="14860" width="21.42578125" style="1" bestFit="1" customWidth="1"/>
    <col min="14861" max="14862" width="9.140625" style="1"/>
    <col min="14863" max="14863" width="10.28515625" style="1" bestFit="1" customWidth="1"/>
    <col min="14864" max="14864" width="11.5703125" style="1" bestFit="1" customWidth="1"/>
    <col min="14865" max="14865" width="19.5703125" style="1" customWidth="1"/>
    <col min="14866" max="14866" width="9.140625" style="1"/>
    <col min="14867" max="14867" width="11.5703125" style="1" bestFit="1" customWidth="1"/>
    <col min="14868" max="15104" width="9.140625" style="1"/>
    <col min="15105" max="15105" width="11" style="1" customWidth="1"/>
    <col min="15106" max="15106" width="37.85546875" style="1" customWidth="1"/>
    <col min="15107" max="15107" width="27.7109375" style="1" customWidth="1"/>
    <col min="15108" max="15108" width="25.140625" style="1" customWidth="1"/>
    <col min="15109" max="15109" width="30.7109375" style="1" customWidth="1"/>
    <col min="15110" max="15110" width="23.5703125" style="1" customWidth="1"/>
    <col min="15111" max="15111" width="21.42578125" style="1" customWidth="1"/>
    <col min="15112" max="15112" width="22.85546875" style="1" customWidth="1"/>
    <col min="15113" max="15113" width="20" style="1" customWidth="1"/>
    <col min="15114" max="15114" width="11.5703125" style="1" customWidth="1"/>
    <col min="15115" max="15116" width="21.42578125" style="1" bestFit="1" customWidth="1"/>
    <col min="15117" max="15118" width="9.140625" style="1"/>
    <col min="15119" max="15119" width="10.28515625" style="1" bestFit="1" customWidth="1"/>
    <col min="15120" max="15120" width="11.5703125" style="1" bestFit="1" customWidth="1"/>
    <col min="15121" max="15121" width="19.5703125" style="1" customWidth="1"/>
    <col min="15122" max="15122" width="9.140625" style="1"/>
    <col min="15123" max="15123" width="11.5703125" style="1" bestFit="1" customWidth="1"/>
    <col min="15124" max="15360" width="9.140625" style="1"/>
    <col min="15361" max="15361" width="11" style="1" customWidth="1"/>
    <col min="15362" max="15362" width="37.85546875" style="1" customWidth="1"/>
    <col min="15363" max="15363" width="27.7109375" style="1" customWidth="1"/>
    <col min="15364" max="15364" width="25.140625" style="1" customWidth="1"/>
    <col min="15365" max="15365" width="30.7109375" style="1" customWidth="1"/>
    <col min="15366" max="15366" width="23.5703125" style="1" customWidth="1"/>
    <col min="15367" max="15367" width="21.42578125" style="1" customWidth="1"/>
    <col min="15368" max="15368" width="22.85546875" style="1" customWidth="1"/>
    <col min="15369" max="15369" width="20" style="1" customWidth="1"/>
    <col min="15370" max="15370" width="11.5703125" style="1" customWidth="1"/>
    <col min="15371" max="15372" width="21.42578125" style="1" bestFit="1" customWidth="1"/>
    <col min="15373" max="15374" width="9.140625" style="1"/>
    <col min="15375" max="15375" width="10.28515625" style="1" bestFit="1" customWidth="1"/>
    <col min="15376" max="15376" width="11.5703125" style="1" bestFit="1" customWidth="1"/>
    <col min="15377" max="15377" width="19.5703125" style="1" customWidth="1"/>
    <col min="15378" max="15378" width="9.140625" style="1"/>
    <col min="15379" max="15379" width="11.5703125" style="1" bestFit="1" customWidth="1"/>
    <col min="15380" max="15616" width="9.140625" style="1"/>
    <col min="15617" max="15617" width="11" style="1" customWidth="1"/>
    <col min="15618" max="15618" width="37.85546875" style="1" customWidth="1"/>
    <col min="15619" max="15619" width="27.7109375" style="1" customWidth="1"/>
    <col min="15620" max="15620" width="25.140625" style="1" customWidth="1"/>
    <col min="15621" max="15621" width="30.7109375" style="1" customWidth="1"/>
    <col min="15622" max="15622" width="23.5703125" style="1" customWidth="1"/>
    <col min="15623" max="15623" width="21.42578125" style="1" customWidth="1"/>
    <col min="15624" max="15624" width="22.85546875" style="1" customWidth="1"/>
    <col min="15625" max="15625" width="20" style="1" customWidth="1"/>
    <col min="15626" max="15626" width="11.5703125" style="1" customWidth="1"/>
    <col min="15627" max="15628" width="21.42578125" style="1" bestFit="1" customWidth="1"/>
    <col min="15629" max="15630" width="9.140625" style="1"/>
    <col min="15631" max="15631" width="10.28515625" style="1" bestFit="1" customWidth="1"/>
    <col min="15632" max="15632" width="11.5703125" style="1" bestFit="1" customWidth="1"/>
    <col min="15633" max="15633" width="19.5703125" style="1" customWidth="1"/>
    <col min="15634" max="15634" width="9.140625" style="1"/>
    <col min="15635" max="15635" width="11.5703125" style="1" bestFit="1" customWidth="1"/>
    <col min="15636" max="15872" width="9.140625" style="1"/>
    <col min="15873" max="15873" width="11" style="1" customWidth="1"/>
    <col min="15874" max="15874" width="37.85546875" style="1" customWidth="1"/>
    <col min="15875" max="15875" width="27.7109375" style="1" customWidth="1"/>
    <col min="15876" max="15876" width="25.140625" style="1" customWidth="1"/>
    <col min="15877" max="15877" width="30.7109375" style="1" customWidth="1"/>
    <col min="15878" max="15878" width="23.5703125" style="1" customWidth="1"/>
    <col min="15879" max="15879" width="21.42578125" style="1" customWidth="1"/>
    <col min="15880" max="15880" width="22.85546875" style="1" customWidth="1"/>
    <col min="15881" max="15881" width="20" style="1" customWidth="1"/>
    <col min="15882" max="15882" width="11.5703125" style="1" customWidth="1"/>
    <col min="15883" max="15884" width="21.42578125" style="1" bestFit="1" customWidth="1"/>
    <col min="15885" max="15886" width="9.140625" style="1"/>
    <col min="15887" max="15887" width="10.28515625" style="1" bestFit="1" customWidth="1"/>
    <col min="15888" max="15888" width="11.5703125" style="1" bestFit="1" customWidth="1"/>
    <col min="15889" max="15889" width="19.5703125" style="1" customWidth="1"/>
    <col min="15890" max="15890" width="9.140625" style="1"/>
    <col min="15891" max="15891" width="11.5703125" style="1" bestFit="1" customWidth="1"/>
    <col min="15892" max="16128" width="9.140625" style="1"/>
    <col min="16129" max="16129" width="11" style="1" customWidth="1"/>
    <col min="16130" max="16130" width="37.85546875" style="1" customWidth="1"/>
    <col min="16131" max="16131" width="27.7109375" style="1" customWidth="1"/>
    <col min="16132" max="16132" width="25.140625" style="1" customWidth="1"/>
    <col min="16133" max="16133" width="30.7109375" style="1" customWidth="1"/>
    <col min="16134" max="16134" width="23.5703125" style="1" customWidth="1"/>
    <col min="16135" max="16135" width="21.42578125" style="1" customWidth="1"/>
    <col min="16136" max="16136" width="22.85546875" style="1" customWidth="1"/>
    <col min="16137" max="16137" width="20" style="1" customWidth="1"/>
    <col min="16138" max="16138" width="11.5703125" style="1" customWidth="1"/>
    <col min="16139" max="16140" width="21.42578125" style="1" bestFit="1" customWidth="1"/>
    <col min="16141" max="16142" width="9.140625" style="1"/>
    <col min="16143" max="16143" width="10.28515625" style="1" bestFit="1" customWidth="1"/>
    <col min="16144" max="16144" width="11.5703125" style="1" bestFit="1" customWidth="1"/>
    <col min="16145" max="16145" width="19.5703125" style="1" customWidth="1"/>
    <col min="16146" max="16146" width="9.140625" style="1"/>
    <col min="16147" max="16147" width="11.5703125" style="1" bestFit="1" customWidth="1"/>
    <col min="16148" max="16384" width="9.140625" style="1"/>
  </cols>
  <sheetData>
    <row r="1" spans="1:12" ht="23.25">
      <c r="A1" s="143" t="s">
        <v>0</v>
      </c>
      <c r="B1" s="143"/>
      <c r="C1" s="143"/>
      <c r="D1" s="143"/>
      <c r="E1" s="143"/>
      <c r="F1" s="143"/>
      <c r="G1" s="143"/>
      <c r="H1" s="143"/>
      <c r="I1" s="143"/>
    </row>
    <row r="2" spans="1:12" ht="13.5" customHeight="1">
      <c r="A2" s="2"/>
      <c r="B2" s="2"/>
      <c r="C2" s="2"/>
      <c r="D2" s="2"/>
      <c r="E2" s="2"/>
      <c r="F2" s="2"/>
      <c r="G2" s="2"/>
      <c r="H2" s="2"/>
      <c r="I2" s="2"/>
    </row>
    <row r="3" spans="1:12" ht="15.75" customHeight="1">
      <c r="E3" s="3" t="s">
        <v>1</v>
      </c>
      <c r="I3" s="1">
        <v>1139424000</v>
      </c>
      <c r="J3" s="1">
        <f>I3/7000/22200</f>
        <v>7.332200772200772</v>
      </c>
    </row>
    <row r="4" spans="1:12" ht="13.5" customHeight="1">
      <c r="A4" s="4"/>
      <c r="B4" s="2"/>
      <c r="C4" s="2"/>
      <c r="D4" s="2"/>
      <c r="E4" s="2"/>
      <c r="F4" s="2"/>
      <c r="G4" s="2"/>
      <c r="H4" s="2"/>
      <c r="I4" s="2"/>
    </row>
    <row r="5" spans="1:12">
      <c r="A5" s="5" t="s">
        <v>2</v>
      </c>
      <c r="B5" s="6"/>
      <c r="C5" s="6"/>
      <c r="D5" s="6" t="s">
        <v>3</v>
      </c>
      <c r="E5" s="6"/>
      <c r="F5" s="6"/>
      <c r="G5" s="6" t="s">
        <v>4</v>
      </c>
      <c r="H5" s="6"/>
    </row>
    <row r="6" spans="1:12" ht="17.25" customHeight="1">
      <c r="A6" s="7"/>
      <c r="B6" s="6"/>
      <c r="C6" s="6"/>
      <c r="D6" s="7"/>
      <c r="E6" s="6"/>
      <c r="F6" s="6"/>
      <c r="G6" s="6" t="s">
        <v>5</v>
      </c>
      <c r="H6" s="8"/>
    </row>
    <row r="7" spans="1:12" ht="15.75">
      <c r="A7" s="9" t="s">
        <v>6</v>
      </c>
      <c r="E7" s="117">
        <f>(D10+H72)/10000</f>
        <v>126815.83</v>
      </c>
      <c r="F7" s="10"/>
      <c r="G7" s="11"/>
      <c r="H7" s="120">
        <f>D10/5000</f>
        <v>172050.4</v>
      </c>
    </row>
    <row r="8" spans="1:12" ht="13.5" customHeight="1">
      <c r="A8" s="4"/>
      <c r="G8" s="4"/>
    </row>
    <row r="9" spans="1:12" s="15" customFormat="1" ht="55.5" customHeight="1">
      <c r="A9" s="12" t="s">
        <v>7</v>
      </c>
      <c r="B9" s="12" t="s">
        <v>8</v>
      </c>
      <c r="C9" s="13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4"/>
    </row>
    <row r="10" spans="1:12" s="15" customFormat="1" ht="15.75">
      <c r="A10" s="16">
        <v>1</v>
      </c>
      <c r="B10" s="17" t="s">
        <v>94</v>
      </c>
      <c r="C10" s="18">
        <f>(E10-D10)/E10</f>
        <v>0.44836280681841867</v>
      </c>
      <c r="D10" s="19">
        <f>4.84*5000*22200+0.9*5000*22200*0.13+1.775*22200*5000+40000000+60000000+13000000</f>
        <v>860252000</v>
      </c>
      <c r="E10" s="19">
        <f>(425000*1500+465000*3500)*0.85*0.81</f>
        <v>1559452500</v>
      </c>
      <c r="F10" s="20">
        <f>C10*E10</f>
        <v>699200500</v>
      </c>
      <c r="G10" s="20"/>
      <c r="H10" s="20"/>
      <c r="I10" s="20">
        <f>F10+G10+H10</f>
        <v>699200500</v>
      </c>
      <c r="J10" s="21">
        <f>L10/E10</f>
        <v>0.89323175922318887</v>
      </c>
      <c r="K10" s="22">
        <v>166500000</v>
      </c>
      <c r="L10" s="22">
        <f>E10-K10</f>
        <v>1392952500</v>
      </c>
    </row>
    <row r="11" spans="1:12" s="15" customFormat="1" ht="15.75">
      <c r="A11" s="16">
        <v>2</v>
      </c>
      <c r="B11" s="17"/>
      <c r="C11" s="18"/>
      <c r="D11" s="116"/>
      <c r="E11" s="24"/>
      <c r="F11" s="20">
        <f t="shared" ref="F11:F17" si="0">C11*E11</f>
        <v>0</v>
      </c>
      <c r="G11" s="20"/>
      <c r="H11" s="20"/>
      <c r="I11" s="20">
        <f t="shared" ref="I11:I17" si="1">F11+G11+H11</f>
        <v>0</v>
      </c>
      <c r="J11" s="21" t="e">
        <f t="shared" ref="J11:J14" si="2">L11/E11</f>
        <v>#DIV/0!</v>
      </c>
      <c r="K11" s="22">
        <v>1247000000</v>
      </c>
      <c r="L11" s="22">
        <f t="shared" ref="L11:L14" si="3">E11-K11</f>
        <v>-1247000000</v>
      </c>
    </row>
    <row r="12" spans="1:12" s="15" customFormat="1" ht="15.75">
      <c r="A12" s="16">
        <v>3</v>
      </c>
      <c r="B12" s="17"/>
      <c r="C12" s="23"/>
      <c r="D12" s="116"/>
      <c r="E12" s="24"/>
      <c r="F12" s="20">
        <f t="shared" si="0"/>
        <v>0</v>
      </c>
      <c r="G12" s="20"/>
      <c r="H12" s="20"/>
      <c r="I12" s="20">
        <f t="shared" si="1"/>
        <v>0</v>
      </c>
      <c r="J12" s="21" t="e">
        <f t="shared" si="2"/>
        <v>#DIV/0!</v>
      </c>
      <c r="K12" s="22">
        <v>881000000</v>
      </c>
      <c r="L12" s="22">
        <f t="shared" si="3"/>
        <v>-881000000</v>
      </c>
    </row>
    <row r="13" spans="1:12" s="15" customFormat="1" ht="15.75">
      <c r="A13" s="16">
        <v>4</v>
      </c>
      <c r="B13" s="17"/>
      <c r="C13" s="23"/>
      <c r="D13" s="116"/>
      <c r="E13" s="24"/>
      <c r="F13" s="20">
        <f t="shared" si="0"/>
        <v>0</v>
      </c>
      <c r="G13" s="20"/>
      <c r="H13" s="20"/>
      <c r="I13" s="20">
        <f t="shared" si="1"/>
        <v>0</v>
      </c>
      <c r="J13" s="21" t="e">
        <f t="shared" si="2"/>
        <v>#DIV/0!</v>
      </c>
      <c r="K13" s="22">
        <v>1536000000</v>
      </c>
      <c r="L13" s="22">
        <f t="shared" si="3"/>
        <v>-1536000000</v>
      </c>
    </row>
    <row r="14" spans="1:12" s="15" customFormat="1" ht="15.75">
      <c r="A14" s="16">
        <v>5</v>
      </c>
      <c r="B14" s="17"/>
      <c r="C14" s="23"/>
      <c r="D14" s="116"/>
      <c r="E14" s="24"/>
      <c r="F14" s="20">
        <f t="shared" si="0"/>
        <v>0</v>
      </c>
      <c r="G14" s="20"/>
      <c r="H14" s="20"/>
      <c r="I14" s="20">
        <f t="shared" si="1"/>
        <v>0</v>
      </c>
      <c r="J14" s="21" t="e">
        <f t="shared" si="2"/>
        <v>#DIV/0!</v>
      </c>
      <c r="K14" s="22">
        <v>853000000</v>
      </c>
      <c r="L14" s="22">
        <f t="shared" si="3"/>
        <v>-853000000</v>
      </c>
    </row>
    <row r="15" spans="1:12" s="15" customFormat="1" ht="15.75">
      <c r="A15" s="16">
        <v>6</v>
      </c>
      <c r="B15" s="17"/>
      <c r="C15" s="25"/>
      <c r="D15" s="24"/>
      <c r="E15" s="24"/>
      <c r="F15" s="20"/>
      <c r="G15" s="20"/>
      <c r="H15" s="20"/>
      <c r="I15" s="20"/>
      <c r="J15" s="21" t="e">
        <f t="shared" ref="J15:J17" si="4">E15/K15</f>
        <v>#DIV/0!</v>
      </c>
      <c r="K15" s="22"/>
      <c r="L15" s="22"/>
    </row>
    <row r="16" spans="1:12" s="15" customFormat="1" ht="15.75">
      <c r="A16" s="16">
        <v>7</v>
      </c>
      <c r="B16" s="16"/>
      <c r="C16" s="25"/>
      <c r="D16" s="26"/>
      <c r="E16" s="20"/>
      <c r="F16" s="20">
        <f t="shared" si="0"/>
        <v>0</v>
      </c>
      <c r="G16" s="20"/>
      <c r="H16" s="20"/>
      <c r="I16" s="20">
        <f t="shared" si="1"/>
        <v>0</v>
      </c>
      <c r="J16" s="21" t="e">
        <f t="shared" si="4"/>
        <v>#DIV/0!</v>
      </c>
    </row>
    <row r="17" spans="1:12" s="15" customFormat="1" ht="15.75">
      <c r="A17" s="16">
        <v>8</v>
      </c>
      <c r="B17" s="17"/>
      <c r="C17" s="25"/>
      <c r="D17" s="26"/>
      <c r="E17" s="20"/>
      <c r="F17" s="20">
        <f t="shared" si="0"/>
        <v>0</v>
      </c>
      <c r="G17" s="20"/>
      <c r="H17" s="20"/>
      <c r="I17" s="20">
        <f t="shared" si="1"/>
        <v>0</v>
      </c>
      <c r="J17" s="21" t="e">
        <f t="shared" si="4"/>
        <v>#DIV/0!</v>
      </c>
    </row>
    <row r="18" spans="1:12" s="32" customFormat="1" ht="15.75">
      <c r="A18" s="27"/>
      <c r="B18" s="28" t="s">
        <v>16</v>
      </c>
      <c r="C18" s="29"/>
      <c r="D18" s="29">
        <f t="shared" ref="D18:I18" si="5">SUM(D10:D17)</f>
        <v>860252000</v>
      </c>
      <c r="E18" s="29">
        <f t="shared" si="5"/>
        <v>1559452500</v>
      </c>
      <c r="F18" s="29">
        <f t="shared" si="5"/>
        <v>699200500</v>
      </c>
      <c r="G18" s="29">
        <f t="shared" si="5"/>
        <v>0</v>
      </c>
      <c r="H18" s="29">
        <f t="shared" si="5"/>
        <v>0</v>
      </c>
      <c r="I18" s="30">
        <f t="shared" si="5"/>
        <v>699200500</v>
      </c>
      <c r="J18" s="31"/>
      <c r="K18" s="112">
        <f>SUM(K10:K14)</f>
        <v>4683500000</v>
      </c>
      <c r="L18" s="112">
        <f>K18+F18</f>
        <v>5382700500</v>
      </c>
    </row>
    <row r="19" spans="1:12" s="35" customFormat="1" ht="9.75" customHeight="1">
      <c r="A19" s="33"/>
      <c r="B19" s="33"/>
      <c r="C19" s="33"/>
      <c r="D19" s="33"/>
      <c r="E19" s="34"/>
      <c r="F19" s="34"/>
      <c r="G19" s="34"/>
      <c r="H19" s="34"/>
      <c r="I19" s="34"/>
    </row>
    <row r="20" spans="1:12" ht="20.25" customHeight="1">
      <c r="A20" s="36" t="s">
        <v>17</v>
      </c>
      <c r="B20" s="37"/>
      <c r="C20" s="38"/>
      <c r="D20" s="38"/>
      <c r="E20" s="10"/>
      <c r="F20" s="39"/>
      <c r="G20" s="39"/>
      <c r="H20" s="39"/>
      <c r="I20" s="40"/>
    </row>
    <row r="21" spans="1:12" ht="13.5" customHeight="1">
      <c r="B21" s="3" t="s">
        <v>18</v>
      </c>
      <c r="E21" s="10"/>
      <c r="G21" s="4"/>
    </row>
    <row r="22" spans="1:12" ht="15.95" customHeight="1">
      <c r="D22" s="41" t="s">
        <v>19</v>
      </c>
      <c r="E22" s="41" t="s">
        <v>20</v>
      </c>
      <c r="F22" s="41" t="s">
        <v>21</v>
      </c>
      <c r="G22" s="41" t="s">
        <v>22</v>
      </c>
      <c r="H22" s="41" t="s">
        <v>23</v>
      </c>
      <c r="I22" s="41" t="s">
        <v>24</v>
      </c>
    </row>
    <row r="23" spans="1:12" ht="15.95" customHeight="1">
      <c r="C23" s="42" t="s">
        <v>25</v>
      </c>
      <c r="D23" s="43">
        <v>3</v>
      </c>
      <c r="E23" s="44">
        <v>10000000</v>
      </c>
      <c r="F23" s="44"/>
      <c r="G23" s="44"/>
      <c r="H23" s="45">
        <f>D23*E23+D23*F23+G23</f>
        <v>30000000</v>
      </c>
      <c r="I23" s="46">
        <f>H23/$E$18</f>
        <v>1.9237520860686683E-2</v>
      </c>
    </row>
    <row r="24" spans="1:12" ht="15" customHeight="1">
      <c r="C24" s="47"/>
      <c r="D24" s="48"/>
      <c r="E24" s="48"/>
      <c r="F24" s="48"/>
      <c r="G24" s="48"/>
      <c r="H24" s="49"/>
      <c r="I24" s="50"/>
    </row>
    <row r="25" spans="1:12" ht="15.95" customHeight="1">
      <c r="C25" s="42" t="s">
        <v>26</v>
      </c>
      <c r="D25" s="51"/>
      <c r="E25" s="52"/>
      <c r="F25" s="52"/>
      <c r="G25" s="52"/>
      <c r="H25" s="45">
        <f>SUM(H26:H32)</f>
        <v>270000000</v>
      </c>
      <c r="I25" s="46"/>
    </row>
    <row r="26" spans="1:12" ht="15.95" customHeight="1">
      <c r="C26" s="53" t="s">
        <v>27</v>
      </c>
      <c r="D26" s="51">
        <v>3</v>
      </c>
      <c r="E26" s="52">
        <v>5000000</v>
      </c>
      <c r="F26" s="52"/>
      <c r="G26" s="52"/>
      <c r="H26" s="45">
        <f t="shared" ref="H26:H32" si="6">D26*E26+D26*F26+G26</f>
        <v>15000000</v>
      </c>
      <c r="I26" s="46">
        <f t="shared" ref="I26:I31" si="7">H26/$E$18</f>
        <v>9.6187604303433413E-3</v>
      </c>
    </row>
    <row r="27" spans="1:12" ht="15.95" customHeight="1">
      <c r="C27" s="53" t="s">
        <v>28</v>
      </c>
      <c r="D27" s="51">
        <v>3</v>
      </c>
      <c r="E27" s="52">
        <v>8000000</v>
      </c>
      <c r="F27" s="52"/>
      <c r="G27" s="52"/>
      <c r="H27" s="45">
        <f t="shared" si="6"/>
        <v>24000000</v>
      </c>
      <c r="I27" s="46">
        <f t="shared" si="7"/>
        <v>1.5390016688549347E-2</v>
      </c>
    </row>
    <row r="28" spans="1:12" ht="15.95" customHeight="1">
      <c r="C28" s="53" t="s">
        <v>29</v>
      </c>
      <c r="D28" s="51">
        <v>6</v>
      </c>
      <c r="E28" s="52">
        <v>30000000</v>
      </c>
      <c r="F28" s="52"/>
      <c r="G28" s="52"/>
      <c r="H28" s="45">
        <f t="shared" si="6"/>
        <v>180000000</v>
      </c>
      <c r="I28" s="46">
        <f t="shared" si="7"/>
        <v>0.1154251251641201</v>
      </c>
    </row>
    <row r="29" spans="1:12" ht="15.95" customHeight="1">
      <c r="C29" s="53" t="s">
        <v>30</v>
      </c>
      <c r="D29" s="51">
        <v>3</v>
      </c>
      <c r="E29" s="52">
        <v>10000000</v>
      </c>
      <c r="F29" s="52"/>
      <c r="G29" s="52"/>
      <c r="H29" s="45">
        <f t="shared" si="6"/>
        <v>30000000</v>
      </c>
      <c r="I29" s="46">
        <f t="shared" si="7"/>
        <v>1.9237520860686683E-2</v>
      </c>
    </row>
    <row r="30" spans="1:12" ht="15.95" customHeight="1">
      <c r="C30" s="53" t="s">
        <v>31</v>
      </c>
      <c r="D30" s="51">
        <v>3</v>
      </c>
      <c r="E30" s="52">
        <v>7000000</v>
      </c>
      <c r="F30" s="52"/>
      <c r="G30" s="52"/>
      <c r="H30" s="45">
        <f t="shared" si="6"/>
        <v>21000000</v>
      </c>
      <c r="I30" s="46">
        <f t="shared" si="7"/>
        <v>1.3466264602480679E-2</v>
      </c>
    </row>
    <row r="31" spans="1:12" ht="15.95" customHeight="1">
      <c r="C31" s="53" t="s">
        <v>32</v>
      </c>
      <c r="D31" s="51"/>
      <c r="E31" s="52"/>
      <c r="F31" s="52"/>
      <c r="G31" s="52"/>
      <c r="H31" s="45">
        <f t="shared" si="6"/>
        <v>0</v>
      </c>
      <c r="I31" s="46">
        <f t="shared" si="7"/>
        <v>0</v>
      </c>
    </row>
    <row r="32" spans="1:12" ht="16.5" customHeight="1">
      <c r="C32" s="53" t="s">
        <v>33</v>
      </c>
      <c r="D32" s="51"/>
      <c r="E32" s="52">
        <v>3000000</v>
      </c>
      <c r="F32" s="52"/>
      <c r="G32" s="52"/>
      <c r="H32" s="45">
        <f t="shared" si="6"/>
        <v>0</v>
      </c>
      <c r="I32" s="46"/>
    </row>
    <row r="33" spans="2:9" s="3" customFormat="1" ht="15.95" customHeight="1">
      <c r="C33" s="54" t="s">
        <v>23</v>
      </c>
      <c r="D33" s="55">
        <f>SUM(D23:D32)</f>
        <v>21</v>
      </c>
      <c r="E33" s="55">
        <f>SUM(E23:E32)</f>
        <v>73000000</v>
      </c>
      <c r="F33" s="55">
        <f t="shared" ref="F33:G33" si="8">SUM(F23:F32)</f>
        <v>0</v>
      </c>
      <c r="G33" s="55">
        <f t="shared" si="8"/>
        <v>0</v>
      </c>
      <c r="H33" s="55">
        <f>H23+H25</f>
        <v>300000000</v>
      </c>
      <c r="I33" s="46">
        <f>H33/$E$18</f>
        <v>0.19237520860686683</v>
      </c>
    </row>
    <row r="34" spans="2:9" s="3" customFormat="1" ht="15.95" customHeight="1">
      <c r="C34" s="57"/>
      <c r="D34" s="58"/>
      <c r="E34" s="58"/>
      <c r="F34" s="58"/>
      <c r="G34" s="58"/>
      <c r="H34" s="58"/>
      <c r="I34" s="59"/>
    </row>
    <row r="35" spans="2:9" s="3" customFormat="1" ht="15.75" hidden="1">
      <c r="C35" s="57"/>
      <c r="D35" s="58"/>
      <c r="E35" s="58"/>
      <c r="F35" s="58"/>
      <c r="G35" s="58"/>
      <c r="H35" s="58"/>
      <c r="I35" s="59"/>
    </row>
    <row r="36" spans="2:9" ht="21.75" customHeight="1">
      <c r="B36" s="3" t="s">
        <v>34</v>
      </c>
      <c r="G36" s="4"/>
    </row>
    <row r="37" spans="2:9" ht="18" customHeight="1">
      <c r="C37" s="60"/>
      <c r="D37" s="144" t="s">
        <v>19</v>
      </c>
      <c r="E37" s="146" t="s">
        <v>35</v>
      </c>
      <c r="F37" s="147"/>
      <c r="G37" s="147"/>
      <c r="H37" s="148"/>
      <c r="I37" s="61"/>
    </row>
    <row r="38" spans="2:9" ht="18" customHeight="1">
      <c r="C38" s="62"/>
      <c r="D38" s="145"/>
      <c r="E38" s="41" t="s">
        <v>36</v>
      </c>
      <c r="F38" s="41" t="s">
        <v>37</v>
      </c>
      <c r="G38" s="41" t="s">
        <v>38</v>
      </c>
      <c r="H38" s="41" t="s">
        <v>24</v>
      </c>
    </row>
    <row r="39" spans="2:9" ht="18" customHeight="1">
      <c r="C39" s="63" t="s">
        <v>39</v>
      </c>
      <c r="D39" s="51">
        <v>3</v>
      </c>
      <c r="E39" s="64">
        <f>10000000*3</f>
        <v>30000000</v>
      </c>
      <c r="F39" s="64">
        <f>3*3000000</f>
        <v>9000000</v>
      </c>
      <c r="G39" s="65">
        <f>SUM(E39:F39)</f>
        <v>39000000</v>
      </c>
      <c r="H39" s="66">
        <f t="shared" ref="H39:H44" si="9">G39/$E$18</f>
        <v>2.5008777118892687E-2</v>
      </c>
    </row>
    <row r="40" spans="2:9" ht="18" customHeight="1">
      <c r="C40" s="63" t="s">
        <v>40</v>
      </c>
      <c r="D40" s="51"/>
      <c r="E40" s="64"/>
      <c r="F40" s="64"/>
      <c r="G40" s="65">
        <f>SUM(E40:F40)</f>
        <v>0</v>
      </c>
      <c r="H40" s="66">
        <f t="shared" si="9"/>
        <v>0</v>
      </c>
    </row>
    <row r="41" spans="2:9" ht="18" customHeight="1">
      <c r="C41" s="63" t="s">
        <v>41</v>
      </c>
      <c r="D41" s="51"/>
      <c r="E41" s="67"/>
      <c r="F41" s="64"/>
      <c r="G41" s="65">
        <f>SUM(E41:F41)</f>
        <v>0</v>
      </c>
      <c r="H41" s="66">
        <f t="shared" si="9"/>
        <v>0</v>
      </c>
    </row>
    <row r="42" spans="2:9" ht="18" customHeight="1">
      <c r="C42" s="63" t="s">
        <v>42</v>
      </c>
      <c r="D42" s="51"/>
      <c r="E42" s="64"/>
      <c r="F42" s="64"/>
      <c r="G42" s="65">
        <f>SUM(E42:F42)</f>
        <v>0</v>
      </c>
      <c r="H42" s="66">
        <f t="shared" si="9"/>
        <v>0</v>
      </c>
    </row>
    <row r="43" spans="2:9" ht="18" customHeight="1">
      <c r="C43" s="63" t="s">
        <v>43</v>
      </c>
      <c r="D43" s="51">
        <v>1</v>
      </c>
      <c r="E43" s="64">
        <v>21000000</v>
      </c>
      <c r="F43" s="64"/>
      <c r="G43" s="65">
        <f>SUM(E43:F43)</f>
        <v>21000000</v>
      </c>
      <c r="H43" s="66">
        <f t="shared" si="9"/>
        <v>1.3466264602480679E-2</v>
      </c>
    </row>
    <row r="44" spans="2:9" s="3" customFormat="1" ht="18" customHeight="1">
      <c r="C44" s="54" t="s">
        <v>38</v>
      </c>
      <c r="D44" s="55">
        <f>SUM(D39:D43)</f>
        <v>4</v>
      </c>
      <c r="E44" s="55">
        <f>SUM(E39:E43)</f>
        <v>51000000</v>
      </c>
      <c r="F44" s="55">
        <f>SUM(F39:F43)</f>
        <v>9000000</v>
      </c>
      <c r="G44" s="56">
        <f>SUM(G39:G43)</f>
        <v>60000000</v>
      </c>
      <c r="H44" s="66">
        <f t="shared" si="9"/>
        <v>3.8475041721373365E-2</v>
      </c>
    </row>
    <row r="45" spans="2:9" s="3" customFormat="1" ht="14.1" customHeight="1">
      <c r="C45" s="57"/>
      <c r="D45" s="57"/>
      <c r="E45" s="57"/>
      <c r="F45" s="57"/>
      <c r="G45" s="57"/>
      <c r="H45" s="57"/>
      <c r="I45" s="68"/>
    </row>
    <row r="46" spans="2:9" ht="15.75" customHeight="1">
      <c r="B46" s="3" t="s">
        <v>44</v>
      </c>
      <c r="G46" s="4"/>
    </row>
    <row r="47" spans="2:9" ht="29.25" customHeight="1">
      <c r="D47" s="69" t="s">
        <v>45</v>
      </c>
      <c r="E47" s="41" t="s">
        <v>46</v>
      </c>
      <c r="F47" s="41" t="s">
        <v>47</v>
      </c>
      <c r="G47" s="41" t="s">
        <v>38</v>
      </c>
      <c r="H47" s="70"/>
    </row>
    <row r="48" spans="2:9" ht="18" customHeight="1">
      <c r="C48" s="63" t="s">
        <v>35</v>
      </c>
      <c r="D48" s="64">
        <f>3*7800000</f>
        <v>23400000</v>
      </c>
      <c r="E48" s="64"/>
      <c r="F48" s="64"/>
      <c r="G48" s="71">
        <f>SUM(D48:F48)</f>
        <v>23400000</v>
      </c>
      <c r="H48" s="72"/>
    </row>
    <row r="49" spans="2:9" ht="18" customHeight="1">
      <c r="C49" s="63" t="s">
        <v>48</v>
      </c>
      <c r="D49" s="46">
        <f>D48/$E$18</f>
        <v>1.5005266271335613E-2</v>
      </c>
      <c r="E49" s="46">
        <f>E48/$E$18</f>
        <v>0</v>
      </c>
      <c r="F49" s="46">
        <f>F48/$E$18</f>
        <v>0</v>
      </c>
      <c r="G49" s="46">
        <f>G48/$E$18</f>
        <v>1.5005266271335613E-2</v>
      </c>
      <c r="H49" s="73"/>
    </row>
    <row r="50" spans="2:9" ht="14.1" customHeight="1">
      <c r="C50" s="37"/>
      <c r="D50" s="74"/>
      <c r="E50" s="74"/>
      <c r="F50" s="74"/>
      <c r="G50" s="74"/>
      <c r="H50" s="74"/>
      <c r="I50" s="68"/>
    </row>
    <row r="51" spans="2:9" ht="14.1" customHeight="1">
      <c r="B51" s="3" t="s">
        <v>49</v>
      </c>
      <c r="G51" s="4"/>
    </row>
    <row r="52" spans="2:9" ht="18" customHeight="1">
      <c r="D52" s="41" t="s">
        <v>50</v>
      </c>
      <c r="E52" s="41" t="s">
        <v>51</v>
      </c>
      <c r="F52" s="41" t="s">
        <v>52</v>
      </c>
      <c r="G52" s="41" t="s">
        <v>33</v>
      </c>
      <c r="H52" s="41" t="s">
        <v>38</v>
      </c>
    </row>
    <row r="53" spans="2:9" ht="18" customHeight="1">
      <c r="C53" s="63" t="s">
        <v>35</v>
      </c>
      <c r="D53" s="51">
        <v>3000000</v>
      </c>
      <c r="E53" s="64"/>
      <c r="F53" s="64"/>
      <c r="G53" s="71"/>
      <c r="H53" s="75">
        <f>SUM(D53:G53)</f>
        <v>3000000</v>
      </c>
    </row>
    <row r="54" spans="2:9" ht="18" customHeight="1">
      <c r="C54" s="63" t="s">
        <v>48</v>
      </c>
      <c r="D54" s="46">
        <f>D53/$E$18</f>
        <v>1.9237520860686684E-3</v>
      </c>
      <c r="E54" s="46">
        <f>E53/$E$18</f>
        <v>0</v>
      </c>
      <c r="F54" s="46">
        <f>F53/$E$18</f>
        <v>0</v>
      </c>
      <c r="G54" s="46">
        <f>G53/$E$18</f>
        <v>0</v>
      </c>
      <c r="H54" s="46">
        <f>H53/$E$18</f>
        <v>1.9237520860686684E-3</v>
      </c>
    </row>
    <row r="55" spans="2:9" ht="14.1" customHeight="1">
      <c r="C55" s="37"/>
      <c r="D55" s="74"/>
      <c r="E55" s="74"/>
      <c r="F55" s="74"/>
      <c r="G55" s="74"/>
      <c r="H55" s="74"/>
      <c r="I55" s="76"/>
    </row>
    <row r="56" spans="2:9" ht="14.1" customHeight="1">
      <c r="B56" s="77" t="s">
        <v>53</v>
      </c>
      <c r="C56" s="37"/>
      <c r="D56" s="74"/>
      <c r="E56" s="74"/>
      <c r="F56" s="74"/>
      <c r="G56" s="74"/>
      <c r="H56" s="74"/>
      <c r="I56" s="76"/>
    </row>
    <row r="57" spans="2:9" ht="14.1" customHeight="1">
      <c r="D57" s="41" t="s">
        <v>54</v>
      </c>
      <c r="E57" s="78" t="s">
        <v>55</v>
      </c>
      <c r="F57" s="74"/>
      <c r="G57" s="74"/>
      <c r="H57" s="74"/>
      <c r="I57" s="76"/>
    </row>
    <row r="58" spans="2:9" ht="17.25" customHeight="1">
      <c r="C58" s="63" t="s">
        <v>35</v>
      </c>
      <c r="D58" s="79">
        <f>D18</f>
        <v>860252000</v>
      </c>
      <c r="E58" s="79">
        <f>D58*0.005</f>
        <v>4301260</v>
      </c>
      <c r="F58" s="74"/>
      <c r="G58" s="74"/>
      <c r="H58" s="74"/>
      <c r="I58" s="76"/>
    </row>
    <row r="59" spans="2:9" ht="14.1" customHeight="1">
      <c r="C59" s="63" t="s">
        <v>48</v>
      </c>
      <c r="D59" s="80"/>
      <c r="E59" s="81">
        <f>E58/$E$18</f>
        <v>2.7581859659079068E-3</v>
      </c>
      <c r="F59" s="74"/>
      <c r="G59" s="74"/>
      <c r="H59" s="74"/>
      <c r="I59" s="76"/>
    </row>
    <row r="60" spans="2:9" ht="14.1" customHeight="1">
      <c r="C60" s="37"/>
      <c r="D60" s="74"/>
      <c r="E60" s="74"/>
      <c r="F60" s="74"/>
      <c r="G60" s="74"/>
      <c r="H60" s="74"/>
      <c r="I60" s="76"/>
    </row>
    <row r="61" spans="2:9" ht="14.1" customHeight="1">
      <c r="C61" s="37"/>
      <c r="D61" s="74"/>
      <c r="E61" s="74"/>
      <c r="F61" s="74"/>
      <c r="G61" s="74"/>
      <c r="H61" s="74"/>
      <c r="I61" s="76"/>
    </row>
    <row r="62" spans="2:9" ht="14.1" customHeight="1">
      <c r="C62" s="37"/>
      <c r="D62" s="74"/>
      <c r="E62" s="74"/>
      <c r="F62" s="74"/>
      <c r="G62" s="74"/>
      <c r="H62" s="74"/>
      <c r="I62" s="76"/>
    </row>
    <row r="63" spans="2:9" ht="17.25" customHeight="1">
      <c r="B63" s="77" t="s">
        <v>56</v>
      </c>
      <c r="D63" s="41" t="s">
        <v>57</v>
      </c>
      <c r="E63" s="41" t="s">
        <v>58</v>
      </c>
      <c r="F63" s="41" t="s">
        <v>38</v>
      </c>
      <c r="G63" s="74"/>
      <c r="H63" s="74"/>
      <c r="I63" s="76"/>
    </row>
    <row r="64" spans="2:9" ht="15.75" customHeight="1">
      <c r="C64" s="63" t="s">
        <v>35</v>
      </c>
      <c r="D64" s="82"/>
      <c r="E64" s="82"/>
      <c r="F64" s="83">
        <f>SUM(D64:E64)</f>
        <v>0</v>
      </c>
      <c r="G64" s="74"/>
      <c r="H64" s="74"/>
      <c r="I64" s="76"/>
    </row>
    <row r="65" spans="1:11" ht="16.5" customHeight="1">
      <c r="C65" s="63" t="s">
        <v>48</v>
      </c>
      <c r="D65" s="46">
        <f>D64/$E$18</f>
        <v>0</v>
      </c>
      <c r="E65" s="46">
        <f>E64/$E$18</f>
        <v>0</v>
      </c>
      <c r="F65" s="46">
        <f>F64/$E$18</f>
        <v>0</v>
      </c>
      <c r="G65" s="74"/>
      <c r="H65" s="74"/>
      <c r="I65" s="76"/>
    </row>
    <row r="66" spans="1:11" ht="14.1" customHeight="1">
      <c r="C66" s="37"/>
      <c r="D66" s="74"/>
      <c r="E66" s="74"/>
      <c r="F66" s="74"/>
      <c r="G66" s="74"/>
      <c r="H66" s="74"/>
      <c r="I66" s="76"/>
    </row>
    <row r="67" spans="1:11" ht="14.1" customHeight="1">
      <c r="B67" s="3" t="s">
        <v>59</v>
      </c>
      <c r="G67" s="4"/>
    </row>
    <row r="68" spans="1:11" ht="19.5" customHeight="1">
      <c r="B68" s="3"/>
      <c r="D68" s="84" t="s">
        <v>60</v>
      </c>
      <c r="E68" s="84" t="s">
        <v>61</v>
      </c>
      <c r="F68" s="85"/>
      <c r="G68" s="4"/>
    </row>
    <row r="69" spans="1:11" ht="17.25" customHeight="1">
      <c r="B69" s="3"/>
      <c r="D69" s="86">
        <f>D10</f>
        <v>860252000</v>
      </c>
      <c r="E69" s="87">
        <f>D69*0.08/4</f>
        <v>17205040</v>
      </c>
      <c r="F69" s="149"/>
      <c r="G69" s="4"/>
      <c r="H69" s="101" t="s">
        <v>95</v>
      </c>
      <c r="I69" s="1" t="s">
        <v>96</v>
      </c>
    </row>
    <row r="70" spans="1:11" ht="16.5" customHeight="1">
      <c r="B70" s="3"/>
      <c r="C70" s="63" t="s">
        <v>24</v>
      </c>
      <c r="D70" s="66">
        <f>D69/$E$18</f>
        <v>0.55163719318158133</v>
      </c>
      <c r="E70" s="88">
        <f>E69/$E$18</f>
        <v>1.1032743863631627E-2</v>
      </c>
      <c r="F70" s="150"/>
      <c r="G70" s="4"/>
      <c r="H70" s="117">
        <f>D10+H72</f>
        <v>1268158300</v>
      </c>
      <c r="I70" s="120">
        <f>H70/8000</f>
        <v>158519.78750000001</v>
      </c>
    </row>
    <row r="71" spans="1:11" ht="14.1" customHeight="1">
      <c r="B71" s="3"/>
      <c r="G71" s="4"/>
      <c r="H71" s="101"/>
    </row>
    <row r="72" spans="1:11" ht="27" customHeight="1">
      <c r="F72" s="151" t="s">
        <v>62</v>
      </c>
      <c r="G72" s="152"/>
      <c r="H72" s="89">
        <f>H33+G44+G48+H53+E58+F64+E69</f>
        <v>407906300</v>
      </c>
      <c r="I72" s="90">
        <f>H72/$E$18</f>
        <v>0.26157019851518404</v>
      </c>
    </row>
    <row r="73" spans="1:11" ht="12.75" customHeight="1"/>
    <row r="74" spans="1:11" ht="18" customHeight="1">
      <c r="A74" s="91" t="s">
        <v>63</v>
      </c>
      <c r="B74" s="92"/>
      <c r="C74" s="37"/>
      <c r="F74" s="101"/>
      <c r="G74" s="113"/>
      <c r="H74" s="89">
        <f>I18-H72</f>
        <v>291294200</v>
      </c>
      <c r="I74" s="90">
        <f>H74/$E$18</f>
        <v>0.18679260830323463</v>
      </c>
      <c r="J74" s="114" t="e">
        <f>H74/H69</f>
        <v>#VALUE!</v>
      </c>
      <c r="K74" s="115" t="e">
        <f>F74/H69</f>
        <v>#VALUE!</v>
      </c>
    </row>
    <row r="75" spans="1:11" ht="14.1" customHeight="1">
      <c r="K75" s="1" t="s">
        <v>93</v>
      </c>
    </row>
    <row r="76" spans="1:11" ht="15.95" customHeight="1">
      <c r="A76" s="77" t="s">
        <v>64</v>
      </c>
      <c r="C76" s="93"/>
      <c r="D76" s="94" t="s">
        <v>65</v>
      </c>
      <c r="E76" s="94" t="s">
        <v>66</v>
      </c>
      <c r="F76" s="94" t="s">
        <v>67</v>
      </c>
      <c r="G76" s="94" t="s">
        <v>68</v>
      </c>
      <c r="H76" s="94" t="s">
        <v>69</v>
      </c>
      <c r="I76" s="94" t="s">
        <v>70</v>
      </c>
    </row>
    <row r="77" spans="1:11" ht="15.95" customHeight="1">
      <c r="C77" s="95" t="s">
        <v>71</v>
      </c>
      <c r="D77" s="19">
        <f>(E77+F77+G77+H77+I77)/5</f>
        <v>0</v>
      </c>
      <c r="E77" s="96"/>
      <c r="F77" s="96"/>
      <c r="G77" s="96"/>
      <c r="H77" s="96"/>
      <c r="I77" s="97"/>
    </row>
    <row r="78" spans="1:11" ht="15.95" customHeight="1">
      <c r="C78" s="95" t="s">
        <v>72</v>
      </c>
      <c r="D78" s="98">
        <f>(E78+F78+G78+H78+I78)/5</f>
        <v>0</v>
      </c>
      <c r="E78" s="99"/>
      <c r="F78" s="99"/>
      <c r="G78" s="99"/>
      <c r="H78" s="99"/>
      <c r="I78" s="100"/>
    </row>
    <row r="79" spans="1:11" ht="15.95" customHeight="1">
      <c r="C79" s="95" t="s">
        <v>73</v>
      </c>
      <c r="D79" s="98">
        <f>(E79+F79+G79+H79+I79)/5</f>
        <v>0</v>
      </c>
      <c r="E79" s="96"/>
      <c r="F79" s="101"/>
      <c r="G79" s="96"/>
      <c r="H79" s="96">
        <v>0</v>
      </c>
      <c r="I79" s="102">
        <v>0</v>
      </c>
    </row>
    <row r="80" spans="1:11" ht="15.95" customHeight="1">
      <c r="C80" s="95" t="s">
        <v>74</v>
      </c>
      <c r="D80" s="98">
        <f>(E80+F80+G80+H80+I80)/5</f>
        <v>0</v>
      </c>
      <c r="E80" s="96"/>
      <c r="F80" s="96"/>
      <c r="G80" s="96"/>
      <c r="H80" s="96"/>
      <c r="I80" s="96"/>
    </row>
    <row r="81" spans="1:9" ht="15.95" customHeight="1">
      <c r="C81" s="95" t="s">
        <v>75</v>
      </c>
      <c r="D81" s="98">
        <f>E82-D79</f>
        <v>0</v>
      </c>
      <c r="E81" s="96"/>
      <c r="F81" s="96"/>
      <c r="G81" s="96"/>
      <c r="H81" s="96"/>
      <c r="I81" s="96"/>
    </row>
    <row r="82" spans="1:9" ht="18" customHeight="1">
      <c r="C82" s="103" t="s">
        <v>76</v>
      </c>
      <c r="D82" s="104">
        <f t="shared" ref="D82:I82" si="10">SUM(D78:D81)</f>
        <v>0</v>
      </c>
      <c r="E82" s="105">
        <f t="shared" si="10"/>
        <v>0</v>
      </c>
      <c r="F82" s="105">
        <f t="shared" si="10"/>
        <v>0</v>
      </c>
      <c r="G82" s="105">
        <f t="shared" si="10"/>
        <v>0</v>
      </c>
      <c r="H82" s="105">
        <f t="shared" si="10"/>
        <v>0</v>
      </c>
      <c r="I82" s="105">
        <f t="shared" si="10"/>
        <v>0</v>
      </c>
    </row>
    <row r="83" spans="1:9" ht="18" customHeight="1">
      <c r="C83" s="103" t="s">
        <v>77</v>
      </c>
      <c r="D83" s="106">
        <f>D82-D69</f>
        <v>-860252000</v>
      </c>
      <c r="E83" s="105"/>
      <c r="F83" s="105"/>
      <c r="G83" s="105"/>
      <c r="H83" s="105"/>
      <c r="I83" s="105"/>
    </row>
    <row r="84" spans="1:9" ht="26.25" customHeight="1">
      <c r="G84" s="4"/>
    </row>
    <row r="85" spans="1:9" ht="17.25" customHeight="1">
      <c r="A85" s="77" t="s">
        <v>78</v>
      </c>
      <c r="D85" s="107">
        <f>D82-D69</f>
        <v>-860252000</v>
      </c>
      <c r="E85" s="108"/>
      <c r="G85" s="4"/>
      <c r="H85" s="101"/>
    </row>
    <row r="86" spans="1:9" ht="14.1" customHeight="1">
      <c r="G86" s="4"/>
    </row>
    <row r="87" spans="1:9" ht="18.75" customHeight="1">
      <c r="A87" s="77" t="s">
        <v>79</v>
      </c>
      <c r="G87" s="4">
        <f>D85*G88</f>
        <v>3495530399.9999995</v>
      </c>
    </row>
    <row r="88" spans="1:9" ht="22.5" customHeight="1">
      <c r="C88" s="77" t="s">
        <v>80</v>
      </c>
      <c r="D88" s="109">
        <f>H74/D85</f>
        <v>-0.33861496398729674</v>
      </c>
      <c r="F88" s="77" t="s">
        <v>81</v>
      </c>
      <c r="G88" s="109">
        <f>D88*12</f>
        <v>-4.0633795678475604</v>
      </c>
    </row>
    <row r="89" spans="1:9" ht="14.1" customHeight="1">
      <c r="G89" s="4"/>
    </row>
    <row r="90" spans="1:9" ht="18" customHeight="1">
      <c r="A90" s="77" t="s">
        <v>82</v>
      </c>
      <c r="G90" s="4"/>
    </row>
    <row r="91" spans="1:9" ht="24.75" customHeight="1">
      <c r="C91" s="137" t="s">
        <v>83</v>
      </c>
      <c r="D91" s="138"/>
      <c r="E91" s="139"/>
      <c r="F91" s="140" t="s">
        <v>84</v>
      </c>
      <c r="G91" s="141"/>
      <c r="H91" s="141"/>
      <c r="I91" s="142"/>
    </row>
    <row r="92" spans="1:9" ht="24" customHeight="1">
      <c r="B92" s="63" t="s">
        <v>85</v>
      </c>
      <c r="C92" s="153"/>
      <c r="D92" s="154"/>
      <c r="E92" s="155"/>
      <c r="F92" s="153"/>
      <c r="G92" s="154"/>
      <c r="H92" s="154"/>
      <c r="I92" s="155"/>
    </row>
    <row r="93" spans="1:9" ht="24" customHeight="1">
      <c r="B93" s="63" t="s">
        <v>86</v>
      </c>
      <c r="C93" s="153"/>
      <c r="D93" s="154"/>
      <c r="E93" s="155"/>
      <c r="F93" s="153"/>
      <c r="G93" s="154"/>
      <c r="H93" s="154"/>
      <c r="I93" s="155"/>
    </row>
    <row r="94" spans="1:9" ht="24" customHeight="1">
      <c r="B94" s="63" t="s">
        <v>87</v>
      </c>
      <c r="C94" s="153"/>
      <c r="D94" s="154"/>
      <c r="E94" s="155"/>
      <c r="F94" s="153"/>
      <c r="G94" s="154"/>
      <c r="H94" s="154"/>
      <c r="I94" s="155"/>
    </row>
    <row r="95" spans="1:9" ht="24" customHeight="1">
      <c r="B95" s="63" t="s">
        <v>88</v>
      </c>
      <c r="C95" s="153"/>
      <c r="D95" s="154"/>
      <c r="E95" s="155"/>
      <c r="F95" s="153"/>
      <c r="G95" s="154"/>
      <c r="H95" s="154"/>
      <c r="I95" s="155"/>
    </row>
    <row r="96" spans="1:9" ht="24" customHeight="1">
      <c r="B96" s="63" t="s">
        <v>89</v>
      </c>
      <c r="C96" s="153"/>
      <c r="D96" s="154"/>
      <c r="E96" s="155"/>
      <c r="F96" s="153"/>
      <c r="G96" s="154"/>
      <c r="H96" s="154"/>
      <c r="I96" s="155"/>
    </row>
    <row r="97" spans="2:9" ht="24" customHeight="1">
      <c r="B97" s="63" t="s">
        <v>90</v>
      </c>
      <c r="C97" s="153"/>
      <c r="D97" s="154"/>
      <c r="E97" s="155"/>
      <c r="F97" s="153"/>
      <c r="G97" s="154"/>
      <c r="H97" s="154"/>
      <c r="I97" s="155"/>
    </row>
    <row r="98" spans="2:9" ht="15.75">
      <c r="B98" s="156" t="s">
        <v>91</v>
      </c>
      <c r="C98" s="156"/>
      <c r="D98" s="156"/>
      <c r="G98" s="156" t="s">
        <v>92</v>
      </c>
      <c r="H98" s="156"/>
    </row>
    <row r="99" spans="2:9" ht="15.75">
      <c r="B99" s="110"/>
      <c r="C99" s="110"/>
      <c r="D99" s="110"/>
      <c r="G99" s="110"/>
      <c r="H99" s="110"/>
    </row>
    <row r="100" spans="2:9" ht="15.75">
      <c r="B100" s="110"/>
      <c r="C100" s="110"/>
      <c r="D100" s="110"/>
      <c r="G100" s="110"/>
      <c r="H100" s="110"/>
    </row>
    <row r="101" spans="2:9" ht="15.75">
      <c r="B101" s="110"/>
      <c r="C101" s="110"/>
      <c r="D101" s="110"/>
      <c r="G101" s="110"/>
      <c r="H101" s="110"/>
    </row>
    <row r="102" spans="2:9" ht="15.75">
      <c r="B102" s="110"/>
      <c r="C102" s="110"/>
      <c r="D102" s="110"/>
      <c r="G102" s="110"/>
      <c r="H102" s="110"/>
    </row>
    <row r="103" spans="2:9">
      <c r="G103" s="4"/>
    </row>
    <row r="104" spans="2:9">
      <c r="G104" s="4"/>
    </row>
    <row r="105" spans="2:9" ht="15.75">
      <c r="B105" s="157"/>
      <c r="C105" s="157"/>
      <c r="D105" s="157"/>
      <c r="G105" s="157"/>
      <c r="H105" s="157"/>
    </row>
    <row r="106" spans="2:9">
      <c r="G106" s="4"/>
    </row>
    <row r="107" spans="2:9">
      <c r="G107" s="4"/>
    </row>
    <row r="108" spans="2:9">
      <c r="G108" s="4"/>
    </row>
    <row r="109" spans="2:9">
      <c r="G109" s="4"/>
    </row>
    <row r="110" spans="2:9">
      <c r="G110" s="4"/>
    </row>
    <row r="111" spans="2:9">
      <c r="G111" s="4"/>
    </row>
    <row r="112" spans="2:9">
      <c r="G112" s="4"/>
    </row>
    <row r="113" spans="7:19">
      <c r="G113" s="4"/>
      <c r="J113" s="101"/>
      <c r="P113" s="101"/>
    </row>
    <row r="114" spans="7:19">
      <c r="G114" s="4"/>
      <c r="J114" s="101"/>
      <c r="P114" s="101"/>
      <c r="Q114" s="111"/>
    </row>
    <row r="115" spans="7:19">
      <c r="G115" s="4"/>
      <c r="J115" s="101"/>
      <c r="P115" s="101"/>
      <c r="Q115" s="111"/>
      <c r="S115" s="101"/>
    </row>
    <row r="119" spans="7:19">
      <c r="J119" s="101"/>
    </row>
    <row r="124" spans="7:19">
      <c r="Q124" s="111"/>
    </row>
    <row r="126" spans="7:19">
      <c r="P126" s="101"/>
      <c r="Q126" s="101"/>
    </row>
  </sheetData>
  <mergeCells count="23">
    <mergeCell ref="B98:D98"/>
    <mergeCell ref="G98:H98"/>
    <mergeCell ref="B105:D105"/>
    <mergeCell ref="G105:H105"/>
    <mergeCell ref="C95:E95"/>
    <mergeCell ref="F95:I95"/>
    <mergeCell ref="C96:E96"/>
    <mergeCell ref="F96:I96"/>
    <mergeCell ref="C97:E97"/>
    <mergeCell ref="F97:I97"/>
    <mergeCell ref="C92:E92"/>
    <mergeCell ref="F92:I92"/>
    <mergeCell ref="C93:E93"/>
    <mergeCell ref="F93:I93"/>
    <mergeCell ref="C94:E94"/>
    <mergeCell ref="F94:I94"/>
    <mergeCell ref="C91:E91"/>
    <mergeCell ref="F91:I91"/>
    <mergeCell ref="A1:I1"/>
    <mergeCell ref="D37:D38"/>
    <mergeCell ref="E37:H37"/>
    <mergeCell ref="F69:F70"/>
    <mergeCell ref="F72:G7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8"/>
  <sheetViews>
    <sheetView tabSelected="1" zoomScale="90" zoomScaleNormal="90" workbookViewId="0">
      <selection activeCell="F9" sqref="A1:XFD1048576"/>
    </sheetView>
  </sheetViews>
  <sheetFormatPr defaultRowHeight="15"/>
  <cols>
    <col min="1" max="1" width="10.85546875" style="1" customWidth="1"/>
    <col min="2" max="2" width="29.28515625" style="1" customWidth="1"/>
    <col min="3" max="3" width="25.28515625" style="1" customWidth="1"/>
    <col min="4" max="4" width="22.7109375" style="1" customWidth="1"/>
    <col min="5" max="5" width="20.28515625" style="1" customWidth="1"/>
    <col min="6" max="6" width="25.28515625" style="1" customWidth="1"/>
    <col min="7" max="7" width="17.28515625" style="1" customWidth="1"/>
    <col min="8" max="8" width="19" style="1" customWidth="1"/>
    <col min="9" max="9" width="20" style="1" customWidth="1"/>
    <col min="10" max="10" width="11.5703125" style="1" customWidth="1"/>
    <col min="11" max="12" width="21.42578125" style="1" bestFit="1" customWidth="1"/>
    <col min="13" max="14" width="9.140625" style="1"/>
    <col min="15" max="15" width="10.28515625" style="1" bestFit="1" customWidth="1"/>
    <col min="16" max="16" width="11.5703125" style="1" bestFit="1" customWidth="1"/>
    <col min="17" max="17" width="19.5703125" style="1" customWidth="1"/>
    <col min="18" max="18" width="9.140625" style="1"/>
    <col min="19" max="19" width="11.5703125" style="1" bestFit="1" customWidth="1"/>
    <col min="20" max="256" width="9.140625" style="1"/>
    <col min="257" max="257" width="11" style="1" customWidth="1"/>
    <col min="258" max="258" width="37.85546875" style="1" customWidth="1"/>
    <col min="259" max="259" width="27.7109375" style="1" customWidth="1"/>
    <col min="260" max="260" width="25.140625" style="1" customWidth="1"/>
    <col min="261" max="261" width="30.7109375" style="1" customWidth="1"/>
    <col min="262" max="262" width="23.5703125" style="1" customWidth="1"/>
    <col min="263" max="263" width="21.42578125" style="1" customWidth="1"/>
    <col min="264" max="264" width="22.85546875" style="1" customWidth="1"/>
    <col min="265" max="265" width="20" style="1" customWidth="1"/>
    <col min="266" max="266" width="11.5703125" style="1" customWidth="1"/>
    <col min="267" max="268" width="21.42578125" style="1" bestFit="1" customWidth="1"/>
    <col min="269" max="270" width="9.140625" style="1"/>
    <col min="271" max="271" width="10.28515625" style="1" bestFit="1" customWidth="1"/>
    <col min="272" max="272" width="11.5703125" style="1" bestFit="1" customWidth="1"/>
    <col min="273" max="273" width="19.5703125" style="1" customWidth="1"/>
    <col min="274" max="274" width="9.140625" style="1"/>
    <col min="275" max="275" width="11.5703125" style="1" bestFit="1" customWidth="1"/>
    <col min="276" max="512" width="9.140625" style="1"/>
    <col min="513" max="513" width="11" style="1" customWidth="1"/>
    <col min="514" max="514" width="37.85546875" style="1" customWidth="1"/>
    <col min="515" max="515" width="27.7109375" style="1" customWidth="1"/>
    <col min="516" max="516" width="25.140625" style="1" customWidth="1"/>
    <col min="517" max="517" width="30.7109375" style="1" customWidth="1"/>
    <col min="518" max="518" width="23.5703125" style="1" customWidth="1"/>
    <col min="519" max="519" width="21.42578125" style="1" customWidth="1"/>
    <col min="520" max="520" width="22.85546875" style="1" customWidth="1"/>
    <col min="521" max="521" width="20" style="1" customWidth="1"/>
    <col min="522" max="522" width="11.5703125" style="1" customWidth="1"/>
    <col min="523" max="524" width="21.42578125" style="1" bestFit="1" customWidth="1"/>
    <col min="525" max="526" width="9.140625" style="1"/>
    <col min="527" max="527" width="10.28515625" style="1" bestFit="1" customWidth="1"/>
    <col min="528" max="528" width="11.5703125" style="1" bestFit="1" customWidth="1"/>
    <col min="529" max="529" width="19.5703125" style="1" customWidth="1"/>
    <col min="530" max="530" width="9.140625" style="1"/>
    <col min="531" max="531" width="11.5703125" style="1" bestFit="1" customWidth="1"/>
    <col min="532" max="768" width="9.140625" style="1"/>
    <col min="769" max="769" width="11" style="1" customWidth="1"/>
    <col min="770" max="770" width="37.85546875" style="1" customWidth="1"/>
    <col min="771" max="771" width="27.7109375" style="1" customWidth="1"/>
    <col min="772" max="772" width="25.140625" style="1" customWidth="1"/>
    <col min="773" max="773" width="30.7109375" style="1" customWidth="1"/>
    <col min="774" max="774" width="23.5703125" style="1" customWidth="1"/>
    <col min="775" max="775" width="21.42578125" style="1" customWidth="1"/>
    <col min="776" max="776" width="22.85546875" style="1" customWidth="1"/>
    <col min="777" max="777" width="20" style="1" customWidth="1"/>
    <col min="778" max="778" width="11.5703125" style="1" customWidth="1"/>
    <col min="779" max="780" width="21.42578125" style="1" bestFit="1" customWidth="1"/>
    <col min="781" max="782" width="9.140625" style="1"/>
    <col min="783" max="783" width="10.28515625" style="1" bestFit="1" customWidth="1"/>
    <col min="784" max="784" width="11.5703125" style="1" bestFit="1" customWidth="1"/>
    <col min="785" max="785" width="19.5703125" style="1" customWidth="1"/>
    <col min="786" max="786" width="9.140625" style="1"/>
    <col min="787" max="787" width="11.5703125" style="1" bestFit="1" customWidth="1"/>
    <col min="788" max="1024" width="9.140625" style="1"/>
    <col min="1025" max="1025" width="11" style="1" customWidth="1"/>
    <col min="1026" max="1026" width="37.85546875" style="1" customWidth="1"/>
    <col min="1027" max="1027" width="27.7109375" style="1" customWidth="1"/>
    <col min="1028" max="1028" width="25.140625" style="1" customWidth="1"/>
    <col min="1029" max="1029" width="30.7109375" style="1" customWidth="1"/>
    <col min="1030" max="1030" width="23.5703125" style="1" customWidth="1"/>
    <col min="1031" max="1031" width="21.42578125" style="1" customWidth="1"/>
    <col min="1032" max="1032" width="22.85546875" style="1" customWidth="1"/>
    <col min="1033" max="1033" width="20" style="1" customWidth="1"/>
    <col min="1034" max="1034" width="11.5703125" style="1" customWidth="1"/>
    <col min="1035" max="1036" width="21.42578125" style="1" bestFit="1" customWidth="1"/>
    <col min="1037" max="1038" width="9.140625" style="1"/>
    <col min="1039" max="1039" width="10.28515625" style="1" bestFit="1" customWidth="1"/>
    <col min="1040" max="1040" width="11.5703125" style="1" bestFit="1" customWidth="1"/>
    <col min="1041" max="1041" width="19.5703125" style="1" customWidth="1"/>
    <col min="1042" max="1042" width="9.140625" style="1"/>
    <col min="1043" max="1043" width="11.5703125" style="1" bestFit="1" customWidth="1"/>
    <col min="1044" max="1280" width="9.140625" style="1"/>
    <col min="1281" max="1281" width="11" style="1" customWidth="1"/>
    <col min="1282" max="1282" width="37.85546875" style="1" customWidth="1"/>
    <col min="1283" max="1283" width="27.7109375" style="1" customWidth="1"/>
    <col min="1284" max="1284" width="25.140625" style="1" customWidth="1"/>
    <col min="1285" max="1285" width="30.7109375" style="1" customWidth="1"/>
    <col min="1286" max="1286" width="23.5703125" style="1" customWidth="1"/>
    <col min="1287" max="1287" width="21.42578125" style="1" customWidth="1"/>
    <col min="1288" max="1288" width="22.85546875" style="1" customWidth="1"/>
    <col min="1289" max="1289" width="20" style="1" customWidth="1"/>
    <col min="1290" max="1290" width="11.5703125" style="1" customWidth="1"/>
    <col min="1291" max="1292" width="21.42578125" style="1" bestFit="1" customWidth="1"/>
    <col min="1293" max="1294" width="9.140625" style="1"/>
    <col min="1295" max="1295" width="10.28515625" style="1" bestFit="1" customWidth="1"/>
    <col min="1296" max="1296" width="11.5703125" style="1" bestFit="1" customWidth="1"/>
    <col min="1297" max="1297" width="19.5703125" style="1" customWidth="1"/>
    <col min="1298" max="1298" width="9.140625" style="1"/>
    <col min="1299" max="1299" width="11.5703125" style="1" bestFit="1" customWidth="1"/>
    <col min="1300" max="1536" width="9.140625" style="1"/>
    <col min="1537" max="1537" width="11" style="1" customWidth="1"/>
    <col min="1538" max="1538" width="37.85546875" style="1" customWidth="1"/>
    <col min="1539" max="1539" width="27.7109375" style="1" customWidth="1"/>
    <col min="1540" max="1540" width="25.140625" style="1" customWidth="1"/>
    <col min="1541" max="1541" width="30.7109375" style="1" customWidth="1"/>
    <col min="1542" max="1542" width="23.5703125" style="1" customWidth="1"/>
    <col min="1543" max="1543" width="21.42578125" style="1" customWidth="1"/>
    <col min="1544" max="1544" width="22.85546875" style="1" customWidth="1"/>
    <col min="1545" max="1545" width="20" style="1" customWidth="1"/>
    <col min="1546" max="1546" width="11.5703125" style="1" customWidth="1"/>
    <col min="1547" max="1548" width="21.42578125" style="1" bestFit="1" customWidth="1"/>
    <col min="1549" max="1550" width="9.140625" style="1"/>
    <col min="1551" max="1551" width="10.28515625" style="1" bestFit="1" customWidth="1"/>
    <col min="1552" max="1552" width="11.5703125" style="1" bestFit="1" customWidth="1"/>
    <col min="1553" max="1553" width="19.5703125" style="1" customWidth="1"/>
    <col min="1554" max="1554" width="9.140625" style="1"/>
    <col min="1555" max="1555" width="11.5703125" style="1" bestFit="1" customWidth="1"/>
    <col min="1556" max="1792" width="9.140625" style="1"/>
    <col min="1793" max="1793" width="11" style="1" customWidth="1"/>
    <col min="1794" max="1794" width="37.85546875" style="1" customWidth="1"/>
    <col min="1795" max="1795" width="27.7109375" style="1" customWidth="1"/>
    <col min="1796" max="1796" width="25.140625" style="1" customWidth="1"/>
    <col min="1797" max="1797" width="30.7109375" style="1" customWidth="1"/>
    <col min="1798" max="1798" width="23.5703125" style="1" customWidth="1"/>
    <col min="1799" max="1799" width="21.42578125" style="1" customWidth="1"/>
    <col min="1800" max="1800" width="22.85546875" style="1" customWidth="1"/>
    <col min="1801" max="1801" width="20" style="1" customWidth="1"/>
    <col min="1802" max="1802" width="11.5703125" style="1" customWidth="1"/>
    <col min="1803" max="1804" width="21.42578125" style="1" bestFit="1" customWidth="1"/>
    <col min="1805" max="1806" width="9.140625" style="1"/>
    <col min="1807" max="1807" width="10.28515625" style="1" bestFit="1" customWidth="1"/>
    <col min="1808" max="1808" width="11.5703125" style="1" bestFit="1" customWidth="1"/>
    <col min="1809" max="1809" width="19.5703125" style="1" customWidth="1"/>
    <col min="1810" max="1810" width="9.140625" style="1"/>
    <col min="1811" max="1811" width="11.5703125" style="1" bestFit="1" customWidth="1"/>
    <col min="1812" max="2048" width="9.140625" style="1"/>
    <col min="2049" max="2049" width="11" style="1" customWidth="1"/>
    <col min="2050" max="2050" width="37.85546875" style="1" customWidth="1"/>
    <col min="2051" max="2051" width="27.7109375" style="1" customWidth="1"/>
    <col min="2052" max="2052" width="25.140625" style="1" customWidth="1"/>
    <col min="2053" max="2053" width="30.7109375" style="1" customWidth="1"/>
    <col min="2054" max="2054" width="23.5703125" style="1" customWidth="1"/>
    <col min="2055" max="2055" width="21.42578125" style="1" customWidth="1"/>
    <col min="2056" max="2056" width="22.85546875" style="1" customWidth="1"/>
    <col min="2057" max="2057" width="20" style="1" customWidth="1"/>
    <col min="2058" max="2058" width="11.5703125" style="1" customWidth="1"/>
    <col min="2059" max="2060" width="21.42578125" style="1" bestFit="1" customWidth="1"/>
    <col min="2061" max="2062" width="9.140625" style="1"/>
    <col min="2063" max="2063" width="10.28515625" style="1" bestFit="1" customWidth="1"/>
    <col min="2064" max="2064" width="11.5703125" style="1" bestFit="1" customWidth="1"/>
    <col min="2065" max="2065" width="19.5703125" style="1" customWidth="1"/>
    <col min="2066" max="2066" width="9.140625" style="1"/>
    <col min="2067" max="2067" width="11.5703125" style="1" bestFit="1" customWidth="1"/>
    <col min="2068" max="2304" width="9.140625" style="1"/>
    <col min="2305" max="2305" width="11" style="1" customWidth="1"/>
    <col min="2306" max="2306" width="37.85546875" style="1" customWidth="1"/>
    <col min="2307" max="2307" width="27.7109375" style="1" customWidth="1"/>
    <col min="2308" max="2308" width="25.140625" style="1" customWidth="1"/>
    <col min="2309" max="2309" width="30.7109375" style="1" customWidth="1"/>
    <col min="2310" max="2310" width="23.5703125" style="1" customWidth="1"/>
    <col min="2311" max="2311" width="21.42578125" style="1" customWidth="1"/>
    <col min="2312" max="2312" width="22.85546875" style="1" customWidth="1"/>
    <col min="2313" max="2313" width="20" style="1" customWidth="1"/>
    <col min="2314" max="2314" width="11.5703125" style="1" customWidth="1"/>
    <col min="2315" max="2316" width="21.42578125" style="1" bestFit="1" customWidth="1"/>
    <col min="2317" max="2318" width="9.140625" style="1"/>
    <col min="2319" max="2319" width="10.28515625" style="1" bestFit="1" customWidth="1"/>
    <col min="2320" max="2320" width="11.5703125" style="1" bestFit="1" customWidth="1"/>
    <col min="2321" max="2321" width="19.5703125" style="1" customWidth="1"/>
    <col min="2322" max="2322" width="9.140625" style="1"/>
    <col min="2323" max="2323" width="11.5703125" style="1" bestFit="1" customWidth="1"/>
    <col min="2324" max="2560" width="9.140625" style="1"/>
    <col min="2561" max="2561" width="11" style="1" customWidth="1"/>
    <col min="2562" max="2562" width="37.85546875" style="1" customWidth="1"/>
    <col min="2563" max="2563" width="27.7109375" style="1" customWidth="1"/>
    <col min="2564" max="2564" width="25.140625" style="1" customWidth="1"/>
    <col min="2565" max="2565" width="30.7109375" style="1" customWidth="1"/>
    <col min="2566" max="2566" width="23.5703125" style="1" customWidth="1"/>
    <col min="2567" max="2567" width="21.42578125" style="1" customWidth="1"/>
    <col min="2568" max="2568" width="22.85546875" style="1" customWidth="1"/>
    <col min="2569" max="2569" width="20" style="1" customWidth="1"/>
    <col min="2570" max="2570" width="11.5703125" style="1" customWidth="1"/>
    <col min="2571" max="2572" width="21.42578125" style="1" bestFit="1" customWidth="1"/>
    <col min="2573" max="2574" width="9.140625" style="1"/>
    <col min="2575" max="2575" width="10.28515625" style="1" bestFit="1" customWidth="1"/>
    <col min="2576" max="2576" width="11.5703125" style="1" bestFit="1" customWidth="1"/>
    <col min="2577" max="2577" width="19.5703125" style="1" customWidth="1"/>
    <col min="2578" max="2578" width="9.140625" style="1"/>
    <col min="2579" max="2579" width="11.5703125" style="1" bestFit="1" customWidth="1"/>
    <col min="2580" max="2816" width="9.140625" style="1"/>
    <col min="2817" max="2817" width="11" style="1" customWidth="1"/>
    <col min="2818" max="2818" width="37.85546875" style="1" customWidth="1"/>
    <col min="2819" max="2819" width="27.7109375" style="1" customWidth="1"/>
    <col min="2820" max="2820" width="25.140625" style="1" customWidth="1"/>
    <col min="2821" max="2821" width="30.7109375" style="1" customWidth="1"/>
    <col min="2822" max="2822" width="23.5703125" style="1" customWidth="1"/>
    <col min="2823" max="2823" width="21.42578125" style="1" customWidth="1"/>
    <col min="2824" max="2824" width="22.85546875" style="1" customWidth="1"/>
    <col min="2825" max="2825" width="20" style="1" customWidth="1"/>
    <col min="2826" max="2826" width="11.5703125" style="1" customWidth="1"/>
    <col min="2827" max="2828" width="21.42578125" style="1" bestFit="1" customWidth="1"/>
    <col min="2829" max="2830" width="9.140625" style="1"/>
    <col min="2831" max="2831" width="10.28515625" style="1" bestFit="1" customWidth="1"/>
    <col min="2832" max="2832" width="11.5703125" style="1" bestFit="1" customWidth="1"/>
    <col min="2833" max="2833" width="19.5703125" style="1" customWidth="1"/>
    <col min="2834" max="2834" width="9.140625" style="1"/>
    <col min="2835" max="2835" width="11.5703125" style="1" bestFit="1" customWidth="1"/>
    <col min="2836" max="3072" width="9.140625" style="1"/>
    <col min="3073" max="3073" width="11" style="1" customWidth="1"/>
    <col min="3074" max="3074" width="37.85546875" style="1" customWidth="1"/>
    <col min="3075" max="3075" width="27.7109375" style="1" customWidth="1"/>
    <col min="3076" max="3076" width="25.140625" style="1" customWidth="1"/>
    <col min="3077" max="3077" width="30.7109375" style="1" customWidth="1"/>
    <col min="3078" max="3078" width="23.5703125" style="1" customWidth="1"/>
    <col min="3079" max="3079" width="21.42578125" style="1" customWidth="1"/>
    <col min="3080" max="3080" width="22.85546875" style="1" customWidth="1"/>
    <col min="3081" max="3081" width="20" style="1" customWidth="1"/>
    <col min="3082" max="3082" width="11.5703125" style="1" customWidth="1"/>
    <col min="3083" max="3084" width="21.42578125" style="1" bestFit="1" customWidth="1"/>
    <col min="3085" max="3086" width="9.140625" style="1"/>
    <col min="3087" max="3087" width="10.28515625" style="1" bestFit="1" customWidth="1"/>
    <col min="3088" max="3088" width="11.5703125" style="1" bestFit="1" customWidth="1"/>
    <col min="3089" max="3089" width="19.5703125" style="1" customWidth="1"/>
    <col min="3090" max="3090" width="9.140625" style="1"/>
    <col min="3091" max="3091" width="11.5703125" style="1" bestFit="1" customWidth="1"/>
    <col min="3092" max="3328" width="9.140625" style="1"/>
    <col min="3329" max="3329" width="11" style="1" customWidth="1"/>
    <col min="3330" max="3330" width="37.85546875" style="1" customWidth="1"/>
    <col min="3331" max="3331" width="27.7109375" style="1" customWidth="1"/>
    <col min="3332" max="3332" width="25.140625" style="1" customWidth="1"/>
    <col min="3333" max="3333" width="30.7109375" style="1" customWidth="1"/>
    <col min="3334" max="3334" width="23.5703125" style="1" customWidth="1"/>
    <col min="3335" max="3335" width="21.42578125" style="1" customWidth="1"/>
    <col min="3336" max="3336" width="22.85546875" style="1" customWidth="1"/>
    <col min="3337" max="3337" width="20" style="1" customWidth="1"/>
    <col min="3338" max="3338" width="11.5703125" style="1" customWidth="1"/>
    <col min="3339" max="3340" width="21.42578125" style="1" bestFit="1" customWidth="1"/>
    <col min="3341" max="3342" width="9.140625" style="1"/>
    <col min="3343" max="3343" width="10.28515625" style="1" bestFit="1" customWidth="1"/>
    <col min="3344" max="3344" width="11.5703125" style="1" bestFit="1" customWidth="1"/>
    <col min="3345" max="3345" width="19.5703125" style="1" customWidth="1"/>
    <col min="3346" max="3346" width="9.140625" style="1"/>
    <col min="3347" max="3347" width="11.5703125" style="1" bestFit="1" customWidth="1"/>
    <col min="3348" max="3584" width="9.140625" style="1"/>
    <col min="3585" max="3585" width="11" style="1" customWidth="1"/>
    <col min="3586" max="3586" width="37.85546875" style="1" customWidth="1"/>
    <col min="3587" max="3587" width="27.7109375" style="1" customWidth="1"/>
    <col min="3588" max="3588" width="25.140625" style="1" customWidth="1"/>
    <col min="3589" max="3589" width="30.7109375" style="1" customWidth="1"/>
    <col min="3590" max="3590" width="23.5703125" style="1" customWidth="1"/>
    <col min="3591" max="3591" width="21.42578125" style="1" customWidth="1"/>
    <col min="3592" max="3592" width="22.85546875" style="1" customWidth="1"/>
    <col min="3593" max="3593" width="20" style="1" customWidth="1"/>
    <col min="3594" max="3594" width="11.5703125" style="1" customWidth="1"/>
    <col min="3595" max="3596" width="21.42578125" style="1" bestFit="1" customWidth="1"/>
    <col min="3597" max="3598" width="9.140625" style="1"/>
    <col min="3599" max="3599" width="10.28515625" style="1" bestFit="1" customWidth="1"/>
    <col min="3600" max="3600" width="11.5703125" style="1" bestFit="1" customWidth="1"/>
    <col min="3601" max="3601" width="19.5703125" style="1" customWidth="1"/>
    <col min="3602" max="3602" width="9.140625" style="1"/>
    <col min="3603" max="3603" width="11.5703125" style="1" bestFit="1" customWidth="1"/>
    <col min="3604" max="3840" width="9.140625" style="1"/>
    <col min="3841" max="3841" width="11" style="1" customWidth="1"/>
    <col min="3842" max="3842" width="37.85546875" style="1" customWidth="1"/>
    <col min="3843" max="3843" width="27.7109375" style="1" customWidth="1"/>
    <col min="3844" max="3844" width="25.140625" style="1" customWidth="1"/>
    <col min="3845" max="3845" width="30.7109375" style="1" customWidth="1"/>
    <col min="3846" max="3846" width="23.5703125" style="1" customWidth="1"/>
    <col min="3847" max="3847" width="21.42578125" style="1" customWidth="1"/>
    <col min="3848" max="3848" width="22.85546875" style="1" customWidth="1"/>
    <col min="3849" max="3849" width="20" style="1" customWidth="1"/>
    <col min="3850" max="3850" width="11.5703125" style="1" customWidth="1"/>
    <col min="3851" max="3852" width="21.42578125" style="1" bestFit="1" customWidth="1"/>
    <col min="3853" max="3854" width="9.140625" style="1"/>
    <col min="3855" max="3855" width="10.28515625" style="1" bestFit="1" customWidth="1"/>
    <col min="3856" max="3856" width="11.5703125" style="1" bestFit="1" customWidth="1"/>
    <col min="3857" max="3857" width="19.5703125" style="1" customWidth="1"/>
    <col min="3858" max="3858" width="9.140625" style="1"/>
    <col min="3859" max="3859" width="11.5703125" style="1" bestFit="1" customWidth="1"/>
    <col min="3860" max="4096" width="9.140625" style="1"/>
    <col min="4097" max="4097" width="11" style="1" customWidth="1"/>
    <col min="4098" max="4098" width="37.85546875" style="1" customWidth="1"/>
    <col min="4099" max="4099" width="27.7109375" style="1" customWidth="1"/>
    <col min="4100" max="4100" width="25.140625" style="1" customWidth="1"/>
    <col min="4101" max="4101" width="30.7109375" style="1" customWidth="1"/>
    <col min="4102" max="4102" width="23.5703125" style="1" customWidth="1"/>
    <col min="4103" max="4103" width="21.42578125" style="1" customWidth="1"/>
    <col min="4104" max="4104" width="22.85546875" style="1" customWidth="1"/>
    <col min="4105" max="4105" width="20" style="1" customWidth="1"/>
    <col min="4106" max="4106" width="11.5703125" style="1" customWidth="1"/>
    <col min="4107" max="4108" width="21.42578125" style="1" bestFit="1" customWidth="1"/>
    <col min="4109" max="4110" width="9.140625" style="1"/>
    <col min="4111" max="4111" width="10.28515625" style="1" bestFit="1" customWidth="1"/>
    <col min="4112" max="4112" width="11.5703125" style="1" bestFit="1" customWidth="1"/>
    <col min="4113" max="4113" width="19.5703125" style="1" customWidth="1"/>
    <col min="4114" max="4114" width="9.140625" style="1"/>
    <col min="4115" max="4115" width="11.5703125" style="1" bestFit="1" customWidth="1"/>
    <col min="4116" max="4352" width="9.140625" style="1"/>
    <col min="4353" max="4353" width="11" style="1" customWidth="1"/>
    <col min="4354" max="4354" width="37.85546875" style="1" customWidth="1"/>
    <col min="4355" max="4355" width="27.7109375" style="1" customWidth="1"/>
    <col min="4356" max="4356" width="25.140625" style="1" customWidth="1"/>
    <col min="4357" max="4357" width="30.7109375" style="1" customWidth="1"/>
    <col min="4358" max="4358" width="23.5703125" style="1" customWidth="1"/>
    <col min="4359" max="4359" width="21.42578125" style="1" customWidth="1"/>
    <col min="4360" max="4360" width="22.85546875" style="1" customWidth="1"/>
    <col min="4361" max="4361" width="20" style="1" customWidth="1"/>
    <col min="4362" max="4362" width="11.5703125" style="1" customWidth="1"/>
    <col min="4363" max="4364" width="21.42578125" style="1" bestFit="1" customWidth="1"/>
    <col min="4365" max="4366" width="9.140625" style="1"/>
    <col min="4367" max="4367" width="10.28515625" style="1" bestFit="1" customWidth="1"/>
    <col min="4368" max="4368" width="11.5703125" style="1" bestFit="1" customWidth="1"/>
    <col min="4369" max="4369" width="19.5703125" style="1" customWidth="1"/>
    <col min="4370" max="4370" width="9.140625" style="1"/>
    <col min="4371" max="4371" width="11.5703125" style="1" bestFit="1" customWidth="1"/>
    <col min="4372" max="4608" width="9.140625" style="1"/>
    <col min="4609" max="4609" width="11" style="1" customWidth="1"/>
    <col min="4610" max="4610" width="37.85546875" style="1" customWidth="1"/>
    <col min="4611" max="4611" width="27.7109375" style="1" customWidth="1"/>
    <col min="4612" max="4612" width="25.140625" style="1" customWidth="1"/>
    <col min="4613" max="4613" width="30.7109375" style="1" customWidth="1"/>
    <col min="4614" max="4614" width="23.5703125" style="1" customWidth="1"/>
    <col min="4615" max="4615" width="21.42578125" style="1" customWidth="1"/>
    <col min="4616" max="4616" width="22.85546875" style="1" customWidth="1"/>
    <col min="4617" max="4617" width="20" style="1" customWidth="1"/>
    <col min="4618" max="4618" width="11.5703125" style="1" customWidth="1"/>
    <col min="4619" max="4620" width="21.42578125" style="1" bestFit="1" customWidth="1"/>
    <col min="4621" max="4622" width="9.140625" style="1"/>
    <col min="4623" max="4623" width="10.28515625" style="1" bestFit="1" customWidth="1"/>
    <col min="4624" max="4624" width="11.5703125" style="1" bestFit="1" customWidth="1"/>
    <col min="4625" max="4625" width="19.5703125" style="1" customWidth="1"/>
    <col min="4626" max="4626" width="9.140625" style="1"/>
    <col min="4627" max="4627" width="11.5703125" style="1" bestFit="1" customWidth="1"/>
    <col min="4628" max="4864" width="9.140625" style="1"/>
    <col min="4865" max="4865" width="11" style="1" customWidth="1"/>
    <col min="4866" max="4866" width="37.85546875" style="1" customWidth="1"/>
    <col min="4867" max="4867" width="27.7109375" style="1" customWidth="1"/>
    <col min="4868" max="4868" width="25.140625" style="1" customWidth="1"/>
    <col min="4869" max="4869" width="30.7109375" style="1" customWidth="1"/>
    <col min="4870" max="4870" width="23.5703125" style="1" customWidth="1"/>
    <col min="4871" max="4871" width="21.42578125" style="1" customWidth="1"/>
    <col min="4872" max="4872" width="22.85546875" style="1" customWidth="1"/>
    <col min="4873" max="4873" width="20" style="1" customWidth="1"/>
    <col min="4874" max="4874" width="11.5703125" style="1" customWidth="1"/>
    <col min="4875" max="4876" width="21.42578125" style="1" bestFit="1" customWidth="1"/>
    <col min="4877" max="4878" width="9.140625" style="1"/>
    <col min="4879" max="4879" width="10.28515625" style="1" bestFit="1" customWidth="1"/>
    <col min="4880" max="4880" width="11.5703125" style="1" bestFit="1" customWidth="1"/>
    <col min="4881" max="4881" width="19.5703125" style="1" customWidth="1"/>
    <col min="4882" max="4882" width="9.140625" style="1"/>
    <col min="4883" max="4883" width="11.5703125" style="1" bestFit="1" customWidth="1"/>
    <col min="4884" max="5120" width="9.140625" style="1"/>
    <col min="5121" max="5121" width="11" style="1" customWidth="1"/>
    <col min="5122" max="5122" width="37.85546875" style="1" customWidth="1"/>
    <col min="5123" max="5123" width="27.7109375" style="1" customWidth="1"/>
    <col min="5124" max="5124" width="25.140625" style="1" customWidth="1"/>
    <col min="5125" max="5125" width="30.7109375" style="1" customWidth="1"/>
    <col min="5126" max="5126" width="23.5703125" style="1" customWidth="1"/>
    <col min="5127" max="5127" width="21.42578125" style="1" customWidth="1"/>
    <col min="5128" max="5128" width="22.85546875" style="1" customWidth="1"/>
    <col min="5129" max="5129" width="20" style="1" customWidth="1"/>
    <col min="5130" max="5130" width="11.5703125" style="1" customWidth="1"/>
    <col min="5131" max="5132" width="21.42578125" style="1" bestFit="1" customWidth="1"/>
    <col min="5133" max="5134" width="9.140625" style="1"/>
    <col min="5135" max="5135" width="10.28515625" style="1" bestFit="1" customWidth="1"/>
    <col min="5136" max="5136" width="11.5703125" style="1" bestFit="1" customWidth="1"/>
    <col min="5137" max="5137" width="19.5703125" style="1" customWidth="1"/>
    <col min="5138" max="5138" width="9.140625" style="1"/>
    <col min="5139" max="5139" width="11.5703125" style="1" bestFit="1" customWidth="1"/>
    <col min="5140" max="5376" width="9.140625" style="1"/>
    <col min="5377" max="5377" width="11" style="1" customWidth="1"/>
    <col min="5378" max="5378" width="37.85546875" style="1" customWidth="1"/>
    <col min="5379" max="5379" width="27.7109375" style="1" customWidth="1"/>
    <col min="5380" max="5380" width="25.140625" style="1" customWidth="1"/>
    <col min="5381" max="5381" width="30.7109375" style="1" customWidth="1"/>
    <col min="5382" max="5382" width="23.5703125" style="1" customWidth="1"/>
    <col min="5383" max="5383" width="21.42578125" style="1" customWidth="1"/>
    <col min="5384" max="5384" width="22.85546875" style="1" customWidth="1"/>
    <col min="5385" max="5385" width="20" style="1" customWidth="1"/>
    <col min="5386" max="5386" width="11.5703125" style="1" customWidth="1"/>
    <col min="5387" max="5388" width="21.42578125" style="1" bestFit="1" customWidth="1"/>
    <col min="5389" max="5390" width="9.140625" style="1"/>
    <col min="5391" max="5391" width="10.28515625" style="1" bestFit="1" customWidth="1"/>
    <col min="5392" max="5392" width="11.5703125" style="1" bestFit="1" customWidth="1"/>
    <col min="5393" max="5393" width="19.5703125" style="1" customWidth="1"/>
    <col min="5394" max="5394" width="9.140625" style="1"/>
    <col min="5395" max="5395" width="11.5703125" style="1" bestFit="1" customWidth="1"/>
    <col min="5396" max="5632" width="9.140625" style="1"/>
    <col min="5633" max="5633" width="11" style="1" customWidth="1"/>
    <col min="5634" max="5634" width="37.85546875" style="1" customWidth="1"/>
    <col min="5635" max="5635" width="27.7109375" style="1" customWidth="1"/>
    <col min="5636" max="5636" width="25.140625" style="1" customWidth="1"/>
    <col min="5637" max="5637" width="30.7109375" style="1" customWidth="1"/>
    <col min="5638" max="5638" width="23.5703125" style="1" customWidth="1"/>
    <col min="5639" max="5639" width="21.42578125" style="1" customWidth="1"/>
    <col min="5640" max="5640" width="22.85546875" style="1" customWidth="1"/>
    <col min="5641" max="5641" width="20" style="1" customWidth="1"/>
    <col min="5642" max="5642" width="11.5703125" style="1" customWidth="1"/>
    <col min="5643" max="5644" width="21.42578125" style="1" bestFit="1" customWidth="1"/>
    <col min="5645" max="5646" width="9.140625" style="1"/>
    <col min="5647" max="5647" width="10.28515625" style="1" bestFit="1" customWidth="1"/>
    <col min="5648" max="5648" width="11.5703125" style="1" bestFit="1" customWidth="1"/>
    <col min="5649" max="5649" width="19.5703125" style="1" customWidth="1"/>
    <col min="5650" max="5650" width="9.140625" style="1"/>
    <col min="5651" max="5651" width="11.5703125" style="1" bestFit="1" customWidth="1"/>
    <col min="5652" max="5888" width="9.140625" style="1"/>
    <col min="5889" max="5889" width="11" style="1" customWidth="1"/>
    <col min="5890" max="5890" width="37.85546875" style="1" customWidth="1"/>
    <col min="5891" max="5891" width="27.7109375" style="1" customWidth="1"/>
    <col min="5892" max="5892" width="25.140625" style="1" customWidth="1"/>
    <col min="5893" max="5893" width="30.7109375" style="1" customWidth="1"/>
    <col min="5894" max="5894" width="23.5703125" style="1" customWidth="1"/>
    <col min="5895" max="5895" width="21.42578125" style="1" customWidth="1"/>
    <col min="5896" max="5896" width="22.85546875" style="1" customWidth="1"/>
    <col min="5897" max="5897" width="20" style="1" customWidth="1"/>
    <col min="5898" max="5898" width="11.5703125" style="1" customWidth="1"/>
    <col min="5899" max="5900" width="21.42578125" style="1" bestFit="1" customWidth="1"/>
    <col min="5901" max="5902" width="9.140625" style="1"/>
    <col min="5903" max="5903" width="10.28515625" style="1" bestFit="1" customWidth="1"/>
    <col min="5904" max="5904" width="11.5703125" style="1" bestFit="1" customWidth="1"/>
    <col min="5905" max="5905" width="19.5703125" style="1" customWidth="1"/>
    <col min="5906" max="5906" width="9.140625" style="1"/>
    <col min="5907" max="5907" width="11.5703125" style="1" bestFit="1" customWidth="1"/>
    <col min="5908" max="6144" width="9.140625" style="1"/>
    <col min="6145" max="6145" width="11" style="1" customWidth="1"/>
    <col min="6146" max="6146" width="37.85546875" style="1" customWidth="1"/>
    <col min="6147" max="6147" width="27.7109375" style="1" customWidth="1"/>
    <col min="6148" max="6148" width="25.140625" style="1" customWidth="1"/>
    <col min="6149" max="6149" width="30.7109375" style="1" customWidth="1"/>
    <col min="6150" max="6150" width="23.5703125" style="1" customWidth="1"/>
    <col min="6151" max="6151" width="21.42578125" style="1" customWidth="1"/>
    <col min="6152" max="6152" width="22.85546875" style="1" customWidth="1"/>
    <col min="6153" max="6153" width="20" style="1" customWidth="1"/>
    <col min="6154" max="6154" width="11.5703125" style="1" customWidth="1"/>
    <col min="6155" max="6156" width="21.42578125" style="1" bestFit="1" customWidth="1"/>
    <col min="6157" max="6158" width="9.140625" style="1"/>
    <col min="6159" max="6159" width="10.28515625" style="1" bestFit="1" customWidth="1"/>
    <col min="6160" max="6160" width="11.5703125" style="1" bestFit="1" customWidth="1"/>
    <col min="6161" max="6161" width="19.5703125" style="1" customWidth="1"/>
    <col min="6162" max="6162" width="9.140625" style="1"/>
    <col min="6163" max="6163" width="11.5703125" style="1" bestFit="1" customWidth="1"/>
    <col min="6164" max="6400" width="9.140625" style="1"/>
    <col min="6401" max="6401" width="11" style="1" customWidth="1"/>
    <col min="6402" max="6402" width="37.85546875" style="1" customWidth="1"/>
    <col min="6403" max="6403" width="27.7109375" style="1" customWidth="1"/>
    <col min="6404" max="6404" width="25.140625" style="1" customWidth="1"/>
    <col min="6405" max="6405" width="30.7109375" style="1" customWidth="1"/>
    <col min="6406" max="6406" width="23.5703125" style="1" customWidth="1"/>
    <col min="6407" max="6407" width="21.42578125" style="1" customWidth="1"/>
    <col min="6408" max="6408" width="22.85546875" style="1" customWidth="1"/>
    <col min="6409" max="6409" width="20" style="1" customWidth="1"/>
    <col min="6410" max="6410" width="11.5703125" style="1" customWidth="1"/>
    <col min="6411" max="6412" width="21.42578125" style="1" bestFit="1" customWidth="1"/>
    <col min="6413" max="6414" width="9.140625" style="1"/>
    <col min="6415" max="6415" width="10.28515625" style="1" bestFit="1" customWidth="1"/>
    <col min="6416" max="6416" width="11.5703125" style="1" bestFit="1" customWidth="1"/>
    <col min="6417" max="6417" width="19.5703125" style="1" customWidth="1"/>
    <col min="6418" max="6418" width="9.140625" style="1"/>
    <col min="6419" max="6419" width="11.5703125" style="1" bestFit="1" customWidth="1"/>
    <col min="6420" max="6656" width="9.140625" style="1"/>
    <col min="6657" max="6657" width="11" style="1" customWidth="1"/>
    <col min="6658" max="6658" width="37.85546875" style="1" customWidth="1"/>
    <col min="6659" max="6659" width="27.7109375" style="1" customWidth="1"/>
    <col min="6660" max="6660" width="25.140625" style="1" customWidth="1"/>
    <col min="6661" max="6661" width="30.7109375" style="1" customWidth="1"/>
    <col min="6662" max="6662" width="23.5703125" style="1" customWidth="1"/>
    <col min="6663" max="6663" width="21.42578125" style="1" customWidth="1"/>
    <col min="6664" max="6664" width="22.85546875" style="1" customWidth="1"/>
    <col min="6665" max="6665" width="20" style="1" customWidth="1"/>
    <col min="6666" max="6666" width="11.5703125" style="1" customWidth="1"/>
    <col min="6667" max="6668" width="21.42578125" style="1" bestFit="1" customWidth="1"/>
    <col min="6669" max="6670" width="9.140625" style="1"/>
    <col min="6671" max="6671" width="10.28515625" style="1" bestFit="1" customWidth="1"/>
    <col min="6672" max="6672" width="11.5703125" style="1" bestFit="1" customWidth="1"/>
    <col min="6673" max="6673" width="19.5703125" style="1" customWidth="1"/>
    <col min="6674" max="6674" width="9.140625" style="1"/>
    <col min="6675" max="6675" width="11.5703125" style="1" bestFit="1" customWidth="1"/>
    <col min="6676" max="6912" width="9.140625" style="1"/>
    <col min="6913" max="6913" width="11" style="1" customWidth="1"/>
    <col min="6914" max="6914" width="37.85546875" style="1" customWidth="1"/>
    <col min="6915" max="6915" width="27.7109375" style="1" customWidth="1"/>
    <col min="6916" max="6916" width="25.140625" style="1" customWidth="1"/>
    <col min="6917" max="6917" width="30.7109375" style="1" customWidth="1"/>
    <col min="6918" max="6918" width="23.5703125" style="1" customWidth="1"/>
    <col min="6919" max="6919" width="21.42578125" style="1" customWidth="1"/>
    <col min="6920" max="6920" width="22.85546875" style="1" customWidth="1"/>
    <col min="6921" max="6921" width="20" style="1" customWidth="1"/>
    <col min="6922" max="6922" width="11.5703125" style="1" customWidth="1"/>
    <col min="6923" max="6924" width="21.42578125" style="1" bestFit="1" customWidth="1"/>
    <col min="6925" max="6926" width="9.140625" style="1"/>
    <col min="6927" max="6927" width="10.28515625" style="1" bestFit="1" customWidth="1"/>
    <col min="6928" max="6928" width="11.5703125" style="1" bestFit="1" customWidth="1"/>
    <col min="6929" max="6929" width="19.5703125" style="1" customWidth="1"/>
    <col min="6930" max="6930" width="9.140625" style="1"/>
    <col min="6931" max="6931" width="11.5703125" style="1" bestFit="1" customWidth="1"/>
    <col min="6932" max="7168" width="9.140625" style="1"/>
    <col min="7169" max="7169" width="11" style="1" customWidth="1"/>
    <col min="7170" max="7170" width="37.85546875" style="1" customWidth="1"/>
    <col min="7171" max="7171" width="27.7109375" style="1" customWidth="1"/>
    <col min="7172" max="7172" width="25.140625" style="1" customWidth="1"/>
    <col min="7173" max="7173" width="30.7109375" style="1" customWidth="1"/>
    <col min="7174" max="7174" width="23.5703125" style="1" customWidth="1"/>
    <col min="7175" max="7175" width="21.42578125" style="1" customWidth="1"/>
    <col min="7176" max="7176" width="22.85546875" style="1" customWidth="1"/>
    <col min="7177" max="7177" width="20" style="1" customWidth="1"/>
    <col min="7178" max="7178" width="11.5703125" style="1" customWidth="1"/>
    <col min="7179" max="7180" width="21.42578125" style="1" bestFit="1" customWidth="1"/>
    <col min="7181" max="7182" width="9.140625" style="1"/>
    <col min="7183" max="7183" width="10.28515625" style="1" bestFit="1" customWidth="1"/>
    <col min="7184" max="7184" width="11.5703125" style="1" bestFit="1" customWidth="1"/>
    <col min="7185" max="7185" width="19.5703125" style="1" customWidth="1"/>
    <col min="7186" max="7186" width="9.140625" style="1"/>
    <col min="7187" max="7187" width="11.5703125" style="1" bestFit="1" customWidth="1"/>
    <col min="7188" max="7424" width="9.140625" style="1"/>
    <col min="7425" max="7425" width="11" style="1" customWidth="1"/>
    <col min="7426" max="7426" width="37.85546875" style="1" customWidth="1"/>
    <col min="7427" max="7427" width="27.7109375" style="1" customWidth="1"/>
    <col min="7428" max="7428" width="25.140625" style="1" customWidth="1"/>
    <col min="7429" max="7429" width="30.7109375" style="1" customWidth="1"/>
    <col min="7430" max="7430" width="23.5703125" style="1" customWidth="1"/>
    <col min="7431" max="7431" width="21.42578125" style="1" customWidth="1"/>
    <col min="7432" max="7432" width="22.85546875" style="1" customWidth="1"/>
    <col min="7433" max="7433" width="20" style="1" customWidth="1"/>
    <col min="7434" max="7434" width="11.5703125" style="1" customWidth="1"/>
    <col min="7435" max="7436" width="21.42578125" style="1" bestFit="1" customWidth="1"/>
    <col min="7437" max="7438" width="9.140625" style="1"/>
    <col min="7439" max="7439" width="10.28515625" style="1" bestFit="1" customWidth="1"/>
    <col min="7440" max="7440" width="11.5703125" style="1" bestFit="1" customWidth="1"/>
    <col min="7441" max="7441" width="19.5703125" style="1" customWidth="1"/>
    <col min="7442" max="7442" width="9.140625" style="1"/>
    <col min="7443" max="7443" width="11.5703125" style="1" bestFit="1" customWidth="1"/>
    <col min="7444" max="7680" width="9.140625" style="1"/>
    <col min="7681" max="7681" width="11" style="1" customWidth="1"/>
    <col min="7682" max="7682" width="37.85546875" style="1" customWidth="1"/>
    <col min="7683" max="7683" width="27.7109375" style="1" customWidth="1"/>
    <col min="7684" max="7684" width="25.140625" style="1" customWidth="1"/>
    <col min="7685" max="7685" width="30.7109375" style="1" customWidth="1"/>
    <col min="7686" max="7686" width="23.5703125" style="1" customWidth="1"/>
    <col min="7687" max="7687" width="21.42578125" style="1" customWidth="1"/>
    <col min="7688" max="7688" width="22.85546875" style="1" customWidth="1"/>
    <col min="7689" max="7689" width="20" style="1" customWidth="1"/>
    <col min="7690" max="7690" width="11.5703125" style="1" customWidth="1"/>
    <col min="7691" max="7692" width="21.42578125" style="1" bestFit="1" customWidth="1"/>
    <col min="7693" max="7694" width="9.140625" style="1"/>
    <col min="7695" max="7695" width="10.28515625" style="1" bestFit="1" customWidth="1"/>
    <col min="7696" max="7696" width="11.5703125" style="1" bestFit="1" customWidth="1"/>
    <col min="7697" max="7697" width="19.5703125" style="1" customWidth="1"/>
    <col min="7698" max="7698" width="9.140625" style="1"/>
    <col min="7699" max="7699" width="11.5703125" style="1" bestFit="1" customWidth="1"/>
    <col min="7700" max="7936" width="9.140625" style="1"/>
    <col min="7937" max="7937" width="11" style="1" customWidth="1"/>
    <col min="7938" max="7938" width="37.85546875" style="1" customWidth="1"/>
    <col min="7939" max="7939" width="27.7109375" style="1" customWidth="1"/>
    <col min="7940" max="7940" width="25.140625" style="1" customWidth="1"/>
    <col min="7941" max="7941" width="30.7109375" style="1" customWidth="1"/>
    <col min="7942" max="7942" width="23.5703125" style="1" customWidth="1"/>
    <col min="7943" max="7943" width="21.42578125" style="1" customWidth="1"/>
    <col min="7944" max="7944" width="22.85546875" style="1" customWidth="1"/>
    <col min="7945" max="7945" width="20" style="1" customWidth="1"/>
    <col min="7946" max="7946" width="11.5703125" style="1" customWidth="1"/>
    <col min="7947" max="7948" width="21.42578125" style="1" bestFit="1" customWidth="1"/>
    <col min="7949" max="7950" width="9.140625" style="1"/>
    <col min="7951" max="7951" width="10.28515625" style="1" bestFit="1" customWidth="1"/>
    <col min="7952" max="7952" width="11.5703125" style="1" bestFit="1" customWidth="1"/>
    <col min="7953" max="7953" width="19.5703125" style="1" customWidth="1"/>
    <col min="7954" max="7954" width="9.140625" style="1"/>
    <col min="7955" max="7955" width="11.5703125" style="1" bestFit="1" customWidth="1"/>
    <col min="7956" max="8192" width="9.140625" style="1"/>
    <col min="8193" max="8193" width="11" style="1" customWidth="1"/>
    <col min="8194" max="8194" width="37.85546875" style="1" customWidth="1"/>
    <col min="8195" max="8195" width="27.7109375" style="1" customWidth="1"/>
    <col min="8196" max="8196" width="25.140625" style="1" customWidth="1"/>
    <col min="8197" max="8197" width="30.7109375" style="1" customWidth="1"/>
    <col min="8198" max="8198" width="23.5703125" style="1" customWidth="1"/>
    <col min="8199" max="8199" width="21.42578125" style="1" customWidth="1"/>
    <col min="8200" max="8200" width="22.85546875" style="1" customWidth="1"/>
    <col min="8201" max="8201" width="20" style="1" customWidth="1"/>
    <col min="8202" max="8202" width="11.5703125" style="1" customWidth="1"/>
    <col min="8203" max="8204" width="21.42578125" style="1" bestFit="1" customWidth="1"/>
    <col min="8205" max="8206" width="9.140625" style="1"/>
    <col min="8207" max="8207" width="10.28515625" style="1" bestFit="1" customWidth="1"/>
    <col min="8208" max="8208" width="11.5703125" style="1" bestFit="1" customWidth="1"/>
    <col min="8209" max="8209" width="19.5703125" style="1" customWidth="1"/>
    <col min="8210" max="8210" width="9.140625" style="1"/>
    <col min="8211" max="8211" width="11.5703125" style="1" bestFit="1" customWidth="1"/>
    <col min="8212" max="8448" width="9.140625" style="1"/>
    <col min="8449" max="8449" width="11" style="1" customWidth="1"/>
    <col min="8450" max="8450" width="37.85546875" style="1" customWidth="1"/>
    <col min="8451" max="8451" width="27.7109375" style="1" customWidth="1"/>
    <col min="8452" max="8452" width="25.140625" style="1" customWidth="1"/>
    <col min="8453" max="8453" width="30.7109375" style="1" customWidth="1"/>
    <col min="8454" max="8454" width="23.5703125" style="1" customWidth="1"/>
    <col min="8455" max="8455" width="21.42578125" style="1" customWidth="1"/>
    <col min="8456" max="8456" width="22.85546875" style="1" customWidth="1"/>
    <col min="8457" max="8457" width="20" style="1" customWidth="1"/>
    <col min="8458" max="8458" width="11.5703125" style="1" customWidth="1"/>
    <col min="8459" max="8460" width="21.42578125" style="1" bestFit="1" customWidth="1"/>
    <col min="8461" max="8462" width="9.140625" style="1"/>
    <col min="8463" max="8463" width="10.28515625" style="1" bestFit="1" customWidth="1"/>
    <col min="8464" max="8464" width="11.5703125" style="1" bestFit="1" customWidth="1"/>
    <col min="8465" max="8465" width="19.5703125" style="1" customWidth="1"/>
    <col min="8466" max="8466" width="9.140625" style="1"/>
    <col min="8467" max="8467" width="11.5703125" style="1" bestFit="1" customWidth="1"/>
    <col min="8468" max="8704" width="9.140625" style="1"/>
    <col min="8705" max="8705" width="11" style="1" customWidth="1"/>
    <col min="8706" max="8706" width="37.85546875" style="1" customWidth="1"/>
    <col min="8707" max="8707" width="27.7109375" style="1" customWidth="1"/>
    <col min="8708" max="8708" width="25.140625" style="1" customWidth="1"/>
    <col min="8709" max="8709" width="30.7109375" style="1" customWidth="1"/>
    <col min="8710" max="8710" width="23.5703125" style="1" customWidth="1"/>
    <col min="8711" max="8711" width="21.42578125" style="1" customWidth="1"/>
    <col min="8712" max="8712" width="22.85546875" style="1" customWidth="1"/>
    <col min="8713" max="8713" width="20" style="1" customWidth="1"/>
    <col min="8714" max="8714" width="11.5703125" style="1" customWidth="1"/>
    <col min="8715" max="8716" width="21.42578125" style="1" bestFit="1" customWidth="1"/>
    <col min="8717" max="8718" width="9.140625" style="1"/>
    <col min="8719" max="8719" width="10.28515625" style="1" bestFit="1" customWidth="1"/>
    <col min="8720" max="8720" width="11.5703125" style="1" bestFit="1" customWidth="1"/>
    <col min="8721" max="8721" width="19.5703125" style="1" customWidth="1"/>
    <col min="8722" max="8722" width="9.140625" style="1"/>
    <col min="8723" max="8723" width="11.5703125" style="1" bestFit="1" customWidth="1"/>
    <col min="8724" max="8960" width="9.140625" style="1"/>
    <col min="8961" max="8961" width="11" style="1" customWidth="1"/>
    <col min="8962" max="8962" width="37.85546875" style="1" customWidth="1"/>
    <col min="8963" max="8963" width="27.7109375" style="1" customWidth="1"/>
    <col min="8964" max="8964" width="25.140625" style="1" customWidth="1"/>
    <col min="8965" max="8965" width="30.7109375" style="1" customWidth="1"/>
    <col min="8966" max="8966" width="23.5703125" style="1" customWidth="1"/>
    <col min="8967" max="8967" width="21.42578125" style="1" customWidth="1"/>
    <col min="8968" max="8968" width="22.85546875" style="1" customWidth="1"/>
    <col min="8969" max="8969" width="20" style="1" customWidth="1"/>
    <col min="8970" max="8970" width="11.5703125" style="1" customWidth="1"/>
    <col min="8971" max="8972" width="21.42578125" style="1" bestFit="1" customWidth="1"/>
    <col min="8973" max="8974" width="9.140625" style="1"/>
    <col min="8975" max="8975" width="10.28515625" style="1" bestFit="1" customWidth="1"/>
    <col min="8976" max="8976" width="11.5703125" style="1" bestFit="1" customWidth="1"/>
    <col min="8977" max="8977" width="19.5703125" style="1" customWidth="1"/>
    <col min="8978" max="8978" width="9.140625" style="1"/>
    <col min="8979" max="8979" width="11.5703125" style="1" bestFit="1" customWidth="1"/>
    <col min="8980" max="9216" width="9.140625" style="1"/>
    <col min="9217" max="9217" width="11" style="1" customWidth="1"/>
    <col min="9218" max="9218" width="37.85546875" style="1" customWidth="1"/>
    <col min="9219" max="9219" width="27.7109375" style="1" customWidth="1"/>
    <col min="9220" max="9220" width="25.140625" style="1" customWidth="1"/>
    <col min="9221" max="9221" width="30.7109375" style="1" customWidth="1"/>
    <col min="9222" max="9222" width="23.5703125" style="1" customWidth="1"/>
    <col min="9223" max="9223" width="21.42578125" style="1" customWidth="1"/>
    <col min="9224" max="9224" width="22.85546875" style="1" customWidth="1"/>
    <col min="9225" max="9225" width="20" style="1" customWidth="1"/>
    <col min="9226" max="9226" width="11.5703125" style="1" customWidth="1"/>
    <col min="9227" max="9228" width="21.42578125" style="1" bestFit="1" customWidth="1"/>
    <col min="9229" max="9230" width="9.140625" style="1"/>
    <col min="9231" max="9231" width="10.28515625" style="1" bestFit="1" customWidth="1"/>
    <col min="9232" max="9232" width="11.5703125" style="1" bestFit="1" customWidth="1"/>
    <col min="9233" max="9233" width="19.5703125" style="1" customWidth="1"/>
    <col min="9234" max="9234" width="9.140625" style="1"/>
    <col min="9235" max="9235" width="11.5703125" style="1" bestFit="1" customWidth="1"/>
    <col min="9236" max="9472" width="9.140625" style="1"/>
    <col min="9473" max="9473" width="11" style="1" customWidth="1"/>
    <col min="9474" max="9474" width="37.85546875" style="1" customWidth="1"/>
    <col min="9475" max="9475" width="27.7109375" style="1" customWidth="1"/>
    <col min="9476" max="9476" width="25.140625" style="1" customWidth="1"/>
    <col min="9477" max="9477" width="30.7109375" style="1" customWidth="1"/>
    <col min="9478" max="9478" width="23.5703125" style="1" customWidth="1"/>
    <col min="9479" max="9479" width="21.42578125" style="1" customWidth="1"/>
    <col min="9480" max="9480" width="22.85546875" style="1" customWidth="1"/>
    <col min="9481" max="9481" width="20" style="1" customWidth="1"/>
    <col min="9482" max="9482" width="11.5703125" style="1" customWidth="1"/>
    <col min="9483" max="9484" width="21.42578125" style="1" bestFit="1" customWidth="1"/>
    <col min="9485" max="9486" width="9.140625" style="1"/>
    <col min="9487" max="9487" width="10.28515625" style="1" bestFit="1" customWidth="1"/>
    <col min="9488" max="9488" width="11.5703125" style="1" bestFit="1" customWidth="1"/>
    <col min="9489" max="9489" width="19.5703125" style="1" customWidth="1"/>
    <col min="9490" max="9490" width="9.140625" style="1"/>
    <col min="9491" max="9491" width="11.5703125" style="1" bestFit="1" customWidth="1"/>
    <col min="9492" max="9728" width="9.140625" style="1"/>
    <col min="9729" max="9729" width="11" style="1" customWidth="1"/>
    <col min="9730" max="9730" width="37.85546875" style="1" customWidth="1"/>
    <col min="9731" max="9731" width="27.7109375" style="1" customWidth="1"/>
    <col min="9732" max="9732" width="25.140625" style="1" customWidth="1"/>
    <col min="9733" max="9733" width="30.7109375" style="1" customWidth="1"/>
    <col min="9734" max="9734" width="23.5703125" style="1" customWidth="1"/>
    <col min="9735" max="9735" width="21.42578125" style="1" customWidth="1"/>
    <col min="9736" max="9736" width="22.85546875" style="1" customWidth="1"/>
    <col min="9737" max="9737" width="20" style="1" customWidth="1"/>
    <col min="9738" max="9738" width="11.5703125" style="1" customWidth="1"/>
    <col min="9739" max="9740" width="21.42578125" style="1" bestFit="1" customWidth="1"/>
    <col min="9741" max="9742" width="9.140625" style="1"/>
    <col min="9743" max="9743" width="10.28515625" style="1" bestFit="1" customWidth="1"/>
    <col min="9744" max="9744" width="11.5703125" style="1" bestFit="1" customWidth="1"/>
    <col min="9745" max="9745" width="19.5703125" style="1" customWidth="1"/>
    <col min="9746" max="9746" width="9.140625" style="1"/>
    <col min="9747" max="9747" width="11.5703125" style="1" bestFit="1" customWidth="1"/>
    <col min="9748" max="9984" width="9.140625" style="1"/>
    <col min="9985" max="9985" width="11" style="1" customWidth="1"/>
    <col min="9986" max="9986" width="37.85546875" style="1" customWidth="1"/>
    <col min="9987" max="9987" width="27.7109375" style="1" customWidth="1"/>
    <col min="9988" max="9988" width="25.140625" style="1" customWidth="1"/>
    <col min="9989" max="9989" width="30.7109375" style="1" customWidth="1"/>
    <col min="9990" max="9990" width="23.5703125" style="1" customWidth="1"/>
    <col min="9991" max="9991" width="21.42578125" style="1" customWidth="1"/>
    <col min="9992" max="9992" width="22.85546875" style="1" customWidth="1"/>
    <col min="9993" max="9993" width="20" style="1" customWidth="1"/>
    <col min="9994" max="9994" width="11.5703125" style="1" customWidth="1"/>
    <col min="9995" max="9996" width="21.42578125" style="1" bestFit="1" customWidth="1"/>
    <col min="9997" max="9998" width="9.140625" style="1"/>
    <col min="9999" max="9999" width="10.28515625" style="1" bestFit="1" customWidth="1"/>
    <col min="10000" max="10000" width="11.5703125" style="1" bestFit="1" customWidth="1"/>
    <col min="10001" max="10001" width="19.5703125" style="1" customWidth="1"/>
    <col min="10002" max="10002" width="9.140625" style="1"/>
    <col min="10003" max="10003" width="11.5703125" style="1" bestFit="1" customWidth="1"/>
    <col min="10004" max="10240" width="9.140625" style="1"/>
    <col min="10241" max="10241" width="11" style="1" customWidth="1"/>
    <col min="10242" max="10242" width="37.85546875" style="1" customWidth="1"/>
    <col min="10243" max="10243" width="27.7109375" style="1" customWidth="1"/>
    <col min="10244" max="10244" width="25.140625" style="1" customWidth="1"/>
    <col min="10245" max="10245" width="30.7109375" style="1" customWidth="1"/>
    <col min="10246" max="10246" width="23.5703125" style="1" customWidth="1"/>
    <col min="10247" max="10247" width="21.42578125" style="1" customWidth="1"/>
    <col min="10248" max="10248" width="22.85546875" style="1" customWidth="1"/>
    <col min="10249" max="10249" width="20" style="1" customWidth="1"/>
    <col min="10250" max="10250" width="11.5703125" style="1" customWidth="1"/>
    <col min="10251" max="10252" width="21.42578125" style="1" bestFit="1" customWidth="1"/>
    <col min="10253" max="10254" width="9.140625" style="1"/>
    <col min="10255" max="10255" width="10.28515625" style="1" bestFit="1" customWidth="1"/>
    <col min="10256" max="10256" width="11.5703125" style="1" bestFit="1" customWidth="1"/>
    <col min="10257" max="10257" width="19.5703125" style="1" customWidth="1"/>
    <col min="10258" max="10258" width="9.140625" style="1"/>
    <col min="10259" max="10259" width="11.5703125" style="1" bestFit="1" customWidth="1"/>
    <col min="10260" max="10496" width="9.140625" style="1"/>
    <col min="10497" max="10497" width="11" style="1" customWidth="1"/>
    <col min="10498" max="10498" width="37.85546875" style="1" customWidth="1"/>
    <col min="10499" max="10499" width="27.7109375" style="1" customWidth="1"/>
    <col min="10500" max="10500" width="25.140625" style="1" customWidth="1"/>
    <col min="10501" max="10501" width="30.7109375" style="1" customWidth="1"/>
    <col min="10502" max="10502" width="23.5703125" style="1" customWidth="1"/>
    <col min="10503" max="10503" width="21.42578125" style="1" customWidth="1"/>
    <col min="10504" max="10504" width="22.85546875" style="1" customWidth="1"/>
    <col min="10505" max="10505" width="20" style="1" customWidth="1"/>
    <col min="10506" max="10506" width="11.5703125" style="1" customWidth="1"/>
    <col min="10507" max="10508" width="21.42578125" style="1" bestFit="1" customWidth="1"/>
    <col min="10509" max="10510" width="9.140625" style="1"/>
    <col min="10511" max="10511" width="10.28515625" style="1" bestFit="1" customWidth="1"/>
    <col min="10512" max="10512" width="11.5703125" style="1" bestFit="1" customWidth="1"/>
    <col min="10513" max="10513" width="19.5703125" style="1" customWidth="1"/>
    <col min="10514" max="10514" width="9.140625" style="1"/>
    <col min="10515" max="10515" width="11.5703125" style="1" bestFit="1" customWidth="1"/>
    <col min="10516" max="10752" width="9.140625" style="1"/>
    <col min="10753" max="10753" width="11" style="1" customWidth="1"/>
    <col min="10754" max="10754" width="37.85546875" style="1" customWidth="1"/>
    <col min="10755" max="10755" width="27.7109375" style="1" customWidth="1"/>
    <col min="10756" max="10756" width="25.140625" style="1" customWidth="1"/>
    <col min="10757" max="10757" width="30.7109375" style="1" customWidth="1"/>
    <col min="10758" max="10758" width="23.5703125" style="1" customWidth="1"/>
    <col min="10759" max="10759" width="21.42578125" style="1" customWidth="1"/>
    <col min="10760" max="10760" width="22.85546875" style="1" customWidth="1"/>
    <col min="10761" max="10761" width="20" style="1" customWidth="1"/>
    <col min="10762" max="10762" width="11.5703125" style="1" customWidth="1"/>
    <col min="10763" max="10764" width="21.42578125" style="1" bestFit="1" customWidth="1"/>
    <col min="10765" max="10766" width="9.140625" style="1"/>
    <col min="10767" max="10767" width="10.28515625" style="1" bestFit="1" customWidth="1"/>
    <col min="10768" max="10768" width="11.5703125" style="1" bestFit="1" customWidth="1"/>
    <col min="10769" max="10769" width="19.5703125" style="1" customWidth="1"/>
    <col min="10770" max="10770" width="9.140625" style="1"/>
    <col min="10771" max="10771" width="11.5703125" style="1" bestFit="1" customWidth="1"/>
    <col min="10772" max="11008" width="9.140625" style="1"/>
    <col min="11009" max="11009" width="11" style="1" customWidth="1"/>
    <col min="11010" max="11010" width="37.85546875" style="1" customWidth="1"/>
    <col min="11011" max="11011" width="27.7109375" style="1" customWidth="1"/>
    <col min="11012" max="11012" width="25.140625" style="1" customWidth="1"/>
    <col min="11013" max="11013" width="30.7109375" style="1" customWidth="1"/>
    <col min="11014" max="11014" width="23.5703125" style="1" customWidth="1"/>
    <col min="11015" max="11015" width="21.42578125" style="1" customWidth="1"/>
    <col min="11016" max="11016" width="22.85546875" style="1" customWidth="1"/>
    <col min="11017" max="11017" width="20" style="1" customWidth="1"/>
    <col min="11018" max="11018" width="11.5703125" style="1" customWidth="1"/>
    <col min="11019" max="11020" width="21.42578125" style="1" bestFit="1" customWidth="1"/>
    <col min="11021" max="11022" width="9.140625" style="1"/>
    <col min="11023" max="11023" width="10.28515625" style="1" bestFit="1" customWidth="1"/>
    <col min="11024" max="11024" width="11.5703125" style="1" bestFit="1" customWidth="1"/>
    <col min="11025" max="11025" width="19.5703125" style="1" customWidth="1"/>
    <col min="11026" max="11026" width="9.140625" style="1"/>
    <col min="11027" max="11027" width="11.5703125" style="1" bestFit="1" customWidth="1"/>
    <col min="11028" max="11264" width="9.140625" style="1"/>
    <col min="11265" max="11265" width="11" style="1" customWidth="1"/>
    <col min="11266" max="11266" width="37.85546875" style="1" customWidth="1"/>
    <col min="11267" max="11267" width="27.7109375" style="1" customWidth="1"/>
    <col min="11268" max="11268" width="25.140625" style="1" customWidth="1"/>
    <col min="11269" max="11269" width="30.7109375" style="1" customWidth="1"/>
    <col min="11270" max="11270" width="23.5703125" style="1" customWidth="1"/>
    <col min="11271" max="11271" width="21.42578125" style="1" customWidth="1"/>
    <col min="11272" max="11272" width="22.85546875" style="1" customWidth="1"/>
    <col min="11273" max="11273" width="20" style="1" customWidth="1"/>
    <col min="11274" max="11274" width="11.5703125" style="1" customWidth="1"/>
    <col min="11275" max="11276" width="21.42578125" style="1" bestFit="1" customWidth="1"/>
    <col min="11277" max="11278" width="9.140625" style="1"/>
    <col min="11279" max="11279" width="10.28515625" style="1" bestFit="1" customWidth="1"/>
    <col min="11280" max="11280" width="11.5703125" style="1" bestFit="1" customWidth="1"/>
    <col min="11281" max="11281" width="19.5703125" style="1" customWidth="1"/>
    <col min="11282" max="11282" width="9.140625" style="1"/>
    <col min="11283" max="11283" width="11.5703125" style="1" bestFit="1" customWidth="1"/>
    <col min="11284" max="11520" width="9.140625" style="1"/>
    <col min="11521" max="11521" width="11" style="1" customWidth="1"/>
    <col min="11522" max="11522" width="37.85546875" style="1" customWidth="1"/>
    <col min="11523" max="11523" width="27.7109375" style="1" customWidth="1"/>
    <col min="11524" max="11524" width="25.140625" style="1" customWidth="1"/>
    <col min="11525" max="11525" width="30.7109375" style="1" customWidth="1"/>
    <col min="11526" max="11526" width="23.5703125" style="1" customWidth="1"/>
    <col min="11527" max="11527" width="21.42578125" style="1" customWidth="1"/>
    <col min="11528" max="11528" width="22.85546875" style="1" customWidth="1"/>
    <col min="11529" max="11529" width="20" style="1" customWidth="1"/>
    <col min="11530" max="11530" width="11.5703125" style="1" customWidth="1"/>
    <col min="11531" max="11532" width="21.42578125" style="1" bestFit="1" customWidth="1"/>
    <col min="11533" max="11534" width="9.140625" style="1"/>
    <col min="11535" max="11535" width="10.28515625" style="1" bestFit="1" customWidth="1"/>
    <col min="11536" max="11536" width="11.5703125" style="1" bestFit="1" customWidth="1"/>
    <col min="11537" max="11537" width="19.5703125" style="1" customWidth="1"/>
    <col min="11538" max="11538" width="9.140625" style="1"/>
    <col min="11539" max="11539" width="11.5703125" style="1" bestFit="1" customWidth="1"/>
    <col min="11540" max="11776" width="9.140625" style="1"/>
    <col min="11777" max="11777" width="11" style="1" customWidth="1"/>
    <col min="11778" max="11778" width="37.85546875" style="1" customWidth="1"/>
    <col min="11779" max="11779" width="27.7109375" style="1" customWidth="1"/>
    <col min="11780" max="11780" width="25.140625" style="1" customWidth="1"/>
    <col min="11781" max="11781" width="30.7109375" style="1" customWidth="1"/>
    <col min="11782" max="11782" width="23.5703125" style="1" customWidth="1"/>
    <col min="11783" max="11783" width="21.42578125" style="1" customWidth="1"/>
    <col min="11784" max="11784" width="22.85546875" style="1" customWidth="1"/>
    <col min="11785" max="11785" width="20" style="1" customWidth="1"/>
    <col min="11786" max="11786" width="11.5703125" style="1" customWidth="1"/>
    <col min="11787" max="11788" width="21.42578125" style="1" bestFit="1" customWidth="1"/>
    <col min="11789" max="11790" width="9.140625" style="1"/>
    <col min="11791" max="11791" width="10.28515625" style="1" bestFit="1" customWidth="1"/>
    <col min="11792" max="11792" width="11.5703125" style="1" bestFit="1" customWidth="1"/>
    <col min="11793" max="11793" width="19.5703125" style="1" customWidth="1"/>
    <col min="11794" max="11794" width="9.140625" style="1"/>
    <col min="11795" max="11795" width="11.5703125" style="1" bestFit="1" customWidth="1"/>
    <col min="11796" max="12032" width="9.140625" style="1"/>
    <col min="12033" max="12033" width="11" style="1" customWidth="1"/>
    <col min="12034" max="12034" width="37.85546875" style="1" customWidth="1"/>
    <col min="12035" max="12035" width="27.7109375" style="1" customWidth="1"/>
    <col min="12036" max="12036" width="25.140625" style="1" customWidth="1"/>
    <col min="12037" max="12037" width="30.7109375" style="1" customWidth="1"/>
    <col min="12038" max="12038" width="23.5703125" style="1" customWidth="1"/>
    <col min="12039" max="12039" width="21.42578125" style="1" customWidth="1"/>
    <col min="12040" max="12040" width="22.85546875" style="1" customWidth="1"/>
    <col min="12041" max="12041" width="20" style="1" customWidth="1"/>
    <col min="12042" max="12042" width="11.5703125" style="1" customWidth="1"/>
    <col min="12043" max="12044" width="21.42578125" style="1" bestFit="1" customWidth="1"/>
    <col min="12045" max="12046" width="9.140625" style="1"/>
    <col min="12047" max="12047" width="10.28515625" style="1" bestFit="1" customWidth="1"/>
    <col min="12048" max="12048" width="11.5703125" style="1" bestFit="1" customWidth="1"/>
    <col min="12049" max="12049" width="19.5703125" style="1" customWidth="1"/>
    <col min="12050" max="12050" width="9.140625" style="1"/>
    <col min="12051" max="12051" width="11.5703125" style="1" bestFit="1" customWidth="1"/>
    <col min="12052" max="12288" width="9.140625" style="1"/>
    <col min="12289" max="12289" width="11" style="1" customWidth="1"/>
    <col min="12290" max="12290" width="37.85546875" style="1" customWidth="1"/>
    <col min="12291" max="12291" width="27.7109375" style="1" customWidth="1"/>
    <col min="12292" max="12292" width="25.140625" style="1" customWidth="1"/>
    <col min="12293" max="12293" width="30.7109375" style="1" customWidth="1"/>
    <col min="12294" max="12294" width="23.5703125" style="1" customWidth="1"/>
    <col min="12295" max="12295" width="21.42578125" style="1" customWidth="1"/>
    <col min="12296" max="12296" width="22.85546875" style="1" customWidth="1"/>
    <col min="12297" max="12297" width="20" style="1" customWidth="1"/>
    <col min="12298" max="12298" width="11.5703125" style="1" customWidth="1"/>
    <col min="12299" max="12300" width="21.42578125" style="1" bestFit="1" customWidth="1"/>
    <col min="12301" max="12302" width="9.140625" style="1"/>
    <col min="12303" max="12303" width="10.28515625" style="1" bestFit="1" customWidth="1"/>
    <col min="12304" max="12304" width="11.5703125" style="1" bestFit="1" customWidth="1"/>
    <col min="12305" max="12305" width="19.5703125" style="1" customWidth="1"/>
    <col min="12306" max="12306" width="9.140625" style="1"/>
    <col min="12307" max="12307" width="11.5703125" style="1" bestFit="1" customWidth="1"/>
    <col min="12308" max="12544" width="9.140625" style="1"/>
    <col min="12545" max="12545" width="11" style="1" customWidth="1"/>
    <col min="12546" max="12546" width="37.85546875" style="1" customWidth="1"/>
    <col min="12547" max="12547" width="27.7109375" style="1" customWidth="1"/>
    <col min="12548" max="12548" width="25.140625" style="1" customWidth="1"/>
    <col min="12549" max="12549" width="30.7109375" style="1" customWidth="1"/>
    <col min="12550" max="12550" width="23.5703125" style="1" customWidth="1"/>
    <col min="12551" max="12551" width="21.42578125" style="1" customWidth="1"/>
    <col min="12552" max="12552" width="22.85546875" style="1" customWidth="1"/>
    <col min="12553" max="12553" width="20" style="1" customWidth="1"/>
    <col min="12554" max="12554" width="11.5703125" style="1" customWidth="1"/>
    <col min="12555" max="12556" width="21.42578125" style="1" bestFit="1" customWidth="1"/>
    <col min="12557" max="12558" width="9.140625" style="1"/>
    <col min="12559" max="12559" width="10.28515625" style="1" bestFit="1" customWidth="1"/>
    <col min="12560" max="12560" width="11.5703125" style="1" bestFit="1" customWidth="1"/>
    <col min="12561" max="12561" width="19.5703125" style="1" customWidth="1"/>
    <col min="12562" max="12562" width="9.140625" style="1"/>
    <col min="12563" max="12563" width="11.5703125" style="1" bestFit="1" customWidth="1"/>
    <col min="12564" max="12800" width="9.140625" style="1"/>
    <col min="12801" max="12801" width="11" style="1" customWidth="1"/>
    <col min="12802" max="12802" width="37.85546875" style="1" customWidth="1"/>
    <col min="12803" max="12803" width="27.7109375" style="1" customWidth="1"/>
    <col min="12804" max="12804" width="25.140625" style="1" customWidth="1"/>
    <col min="12805" max="12805" width="30.7109375" style="1" customWidth="1"/>
    <col min="12806" max="12806" width="23.5703125" style="1" customWidth="1"/>
    <col min="12807" max="12807" width="21.42578125" style="1" customWidth="1"/>
    <col min="12808" max="12808" width="22.85546875" style="1" customWidth="1"/>
    <col min="12809" max="12809" width="20" style="1" customWidth="1"/>
    <col min="12810" max="12810" width="11.5703125" style="1" customWidth="1"/>
    <col min="12811" max="12812" width="21.42578125" style="1" bestFit="1" customWidth="1"/>
    <col min="12813" max="12814" width="9.140625" style="1"/>
    <col min="12815" max="12815" width="10.28515625" style="1" bestFit="1" customWidth="1"/>
    <col min="12816" max="12816" width="11.5703125" style="1" bestFit="1" customWidth="1"/>
    <col min="12817" max="12817" width="19.5703125" style="1" customWidth="1"/>
    <col min="12818" max="12818" width="9.140625" style="1"/>
    <col min="12819" max="12819" width="11.5703125" style="1" bestFit="1" customWidth="1"/>
    <col min="12820" max="13056" width="9.140625" style="1"/>
    <col min="13057" max="13057" width="11" style="1" customWidth="1"/>
    <col min="13058" max="13058" width="37.85546875" style="1" customWidth="1"/>
    <col min="13059" max="13059" width="27.7109375" style="1" customWidth="1"/>
    <col min="13060" max="13060" width="25.140625" style="1" customWidth="1"/>
    <col min="13061" max="13061" width="30.7109375" style="1" customWidth="1"/>
    <col min="13062" max="13062" width="23.5703125" style="1" customWidth="1"/>
    <col min="13063" max="13063" width="21.42578125" style="1" customWidth="1"/>
    <col min="13064" max="13064" width="22.85546875" style="1" customWidth="1"/>
    <col min="13065" max="13065" width="20" style="1" customWidth="1"/>
    <col min="13066" max="13066" width="11.5703125" style="1" customWidth="1"/>
    <col min="13067" max="13068" width="21.42578125" style="1" bestFit="1" customWidth="1"/>
    <col min="13069" max="13070" width="9.140625" style="1"/>
    <col min="13071" max="13071" width="10.28515625" style="1" bestFit="1" customWidth="1"/>
    <col min="13072" max="13072" width="11.5703125" style="1" bestFit="1" customWidth="1"/>
    <col min="13073" max="13073" width="19.5703125" style="1" customWidth="1"/>
    <col min="13074" max="13074" width="9.140625" style="1"/>
    <col min="13075" max="13075" width="11.5703125" style="1" bestFit="1" customWidth="1"/>
    <col min="13076" max="13312" width="9.140625" style="1"/>
    <col min="13313" max="13313" width="11" style="1" customWidth="1"/>
    <col min="13314" max="13314" width="37.85546875" style="1" customWidth="1"/>
    <col min="13315" max="13315" width="27.7109375" style="1" customWidth="1"/>
    <col min="13316" max="13316" width="25.140625" style="1" customWidth="1"/>
    <col min="13317" max="13317" width="30.7109375" style="1" customWidth="1"/>
    <col min="13318" max="13318" width="23.5703125" style="1" customWidth="1"/>
    <col min="13319" max="13319" width="21.42578125" style="1" customWidth="1"/>
    <col min="13320" max="13320" width="22.85546875" style="1" customWidth="1"/>
    <col min="13321" max="13321" width="20" style="1" customWidth="1"/>
    <col min="13322" max="13322" width="11.5703125" style="1" customWidth="1"/>
    <col min="13323" max="13324" width="21.42578125" style="1" bestFit="1" customWidth="1"/>
    <col min="13325" max="13326" width="9.140625" style="1"/>
    <col min="13327" max="13327" width="10.28515625" style="1" bestFit="1" customWidth="1"/>
    <col min="13328" max="13328" width="11.5703125" style="1" bestFit="1" customWidth="1"/>
    <col min="13329" max="13329" width="19.5703125" style="1" customWidth="1"/>
    <col min="13330" max="13330" width="9.140625" style="1"/>
    <col min="13331" max="13331" width="11.5703125" style="1" bestFit="1" customWidth="1"/>
    <col min="13332" max="13568" width="9.140625" style="1"/>
    <col min="13569" max="13569" width="11" style="1" customWidth="1"/>
    <col min="13570" max="13570" width="37.85546875" style="1" customWidth="1"/>
    <col min="13571" max="13571" width="27.7109375" style="1" customWidth="1"/>
    <col min="13572" max="13572" width="25.140625" style="1" customWidth="1"/>
    <col min="13573" max="13573" width="30.7109375" style="1" customWidth="1"/>
    <col min="13574" max="13574" width="23.5703125" style="1" customWidth="1"/>
    <col min="13575" max="13575" width="21.42578125" style="1" customWidth="1"/>
    <col min="13576" max="13576" width="22.85546875" style="1" customWidth="1"/>
    <col min="13577" max="13577" width="20" style="1" customWidth="1"/>
    <col min="13578" max="13578" width="11.5703125" style="1" customWidth="1"/>
    <col min="13579" max="13580" width="21.42578125" style="1" bestFit="1" customWidth="1"/>
    <col min="13581" max="13582" width="9.140625" style="1"/>
    <col min="13583" max="13583" width="10.28515625" style="1" bestFit="1" customWidth="1"/>
    <col min="13584" max="13584" width="11.5703125" style="1" bestFit="1" customWidth="1"/>
    <col min="13585" max="13585" width="19.5703125" style="1" customWidth="1"/>
    <col min="13586" max="13586" width="9.140625" style="1"/>
    <col min="13587" max="13587" width="11.5703125" style="1" bestFit="1" customWidth="1"/>
    <col min="13588" max="13824" width="9.140625" style="1"/>
    <col min="13825" max="13825" width="11" style="1" customWidth="1"/>
    <col min="13826" max="13826" width="37.85546875" style="1" customWidth="1"/>
    <col min="13827" max="13827" width="27.7109375" style="1" customWidth="1"/>
    <col min="13828" max="13828" width="25.140625" style="1" customWidth="1"/>
    <col min="13829" max="13829" width="30.7109375" style="1" customWidth="1"/>
    <col min="13830" max="13830" width="23.5703125" style="1" customWidth="1"/>
    <col min="13831" max="13831" width="21.42578125" style="1" customWidth="1"/>
    <col min="13832" max="13832" width="22.85546875" style="1" customWidth="1"/>
    <col min="13833" max="13833" width="20" style="1" customWidth="1"/>
    <col min="13834" max="13834" width="11.5703125" style="1" customWidth="1"/>
    <col min="13835" max="13836" width="21.42578125" style="1" bestFit="1" customWidth="1"/>
    <col min="13837" max="13838" width="9.140625" style="1"/>
    <col min="13839" max="13839" width="10.28515625" style="1" bestFit="1" customWidth="1"/>
    <col min="13840" max="13840" width="11.5703125" style="1" bestFit="1" customWidth="1"/>
    <col min="13841" max="13841" width="19.5703125" style="1" customWidth="1"/>
    <col min="13842" max="13842" width="9.140625" style="1"/>
    <col min="13843" max="13843" width="11.5703125" style="1" bestFit="1" customWidth="1"/>
    <col min="13844" max="14080" width="9.140625" style="1"/>
    <col min="14081" max="14081" width="11" style="1" customWidth="1"/>
    <col min="14082" max="14082" width="37.85546875" style="1" customWidth="1"/>
    <col min="14083" max="14083" width="27.7109375" style="1" customWidth="1"/>
    <col min="14084" max="14084" width="25.140625" style="1" customWidth="1"/>
    <col min="14085" max="14085" width="30.7109375" style="1" customWidth="1"/>
    <col min="14086" max="14086" width="23.5703125" style="1" customWidth="1"/>
    <col min="14087" max="14087" width="21.42578125" style="1" customWidth="1"/>
    <col min="14088" max="14088" width="22.85546875" style="1" customWidth="1"/>
    <col min="14089" max="14089" width="20" style="1" customWidth="1"/>
    <col min="14090" max="14090" width="11.5703125" style="1" customWidth="1"/>
    <col min="14091" max="14092" width="21.42578125" style="1" bestFit="1" customWidth="1"/>
    <col min="14093" max="14094" width="9.140625" style="1"/>
    <col min="14095" max="14095" width="10.28515625" style="1" bestFit="1" customWidth="1"/>
    <col min="14096" max="14096" width="11.5703125" style="1" bestFit="1" customWidth="1"/>
    <col min="14097" max="14097" width="19.5703125" style="1" customWidth="1"/>
    <col min="14098" max="14098" width="9.140625" style="1"/>
    <col min="14099" max="14099" width="11.5703125" style="1" bestFit="1" customWidth="1"/>
    <col min="14100" max="14336" width="9.140625" style="1"/>
    <col min="14337" max="14337" width="11" style="1" customWidth="1"/>
    <col min="14338" max="14338" width="37.85546875" style="1" customWidth="1"/>
    <col min="14339" max="14339" width="27.7109375" style="1" customWidth="1"/>
    <col min="14340" max="14340" width="25.140625" style="1" customWidth="1"/>
    <col min="14341" max="14341" width="30.7109375" style="1" customWidth="1"/>
    <col min="14342" max="14342" width="23.5703125" style="1" customWidth="1"/>
    <col min="14343" max="14343" width="21.42578125" style="1" customWidth="1"/>
    <col min="14344" max="14344" width="22.85546875" style="1" customWidth="1"/>
    <col min="14345" max="14345" width="20" style="1" customWidth="1"/>
    <col min="14346" max="14346" width="11.5703125" style="1" customWidth="1"/>
    <col min="14347" max="14348" width="21.42578125" style="1" bestFit="1" customWidth="1"/>
    <col min="14349" max="14350" width="9.140625" style="1"/>
    <col min="14351" max="14351" width="10.28515625" style="1" bestFit="1" customWidth="1"/>
    <col min="14352" max="14352" width="11.5703125" style="1" bestFit="1" customWidth="1"/>
    <col min="14353" max="14353" width="19.5703125" style="1" customWidth="1"/>
    <col min="14354" max="14354" width="9.140625" style="1"/>
    <col min="14355" max="14355" width="11.5703125" style="1" bestFit="1" customWidth="1"/>
    <col min="14356" max="14592" width="9.140625" style="1"/>
    <col min="14593" max="14593" width="11" style="1" customWidth="1"/>
    <col min="14594" max="14594" width="37.85546875" style="1" customWidth="1"/>
    <col min="14595" max="14595" width="27.7109375" style="1" customWidth="1"/>
    <col min="14596" max="14596" width="25.140625" style="1" customWidth="1"/>
    <col min="14597" max="14597" width="30.7109375" style="1" customWidth="1"/>
    <col min="14598" max="14598" width="23.5703125" style="1" customWidth="1"/>
    <col min="14599" max="14599" width="21.42578125" style="1" customWidth="1"/>
    <col min="14600" max="14600" width="22.85546875" style="1" customWidth="1"/>
    <col min="14601" max="14601" width="20" style="1" customWidth="1"/>
    <col min="14602" max="14602" width="11.5703125" style="1" customWidth="1"/>
    <col min="14603" max="14604" width="21.42578125" style="1" bestFit="1" customWidth="1"/>
    <col min="14605" max="14606" width="9.140625" style="1"/>
    <col min="14607" max="14607" width="10.28515625" style="1" bestFit="1" customWidth="1"/>
    <col min="14608" max="14608" width="11.5703125" style="1" bestFit="1" customWidth="1"/>
    <col min="14609" max="14609" width="19.5703125" style="1" customWidth="1"/>
    <col min="14610" max="14610" width="9.140625" style="1"/>
    <col min="14611" max="14611" width="11.5703125" style="1" bestFit="1" customWidth="1"/>
    <col min="14612" max="14848" width="9.140625" style="1"/>
    <col min="14849" max="14849" width="11" style="1" customWidth="1"/>
    <col min="14850" max="14850" width="37.85546875" style="1" customWidth="1"/>
    <col min="14851" max="14851" width="27.7109375" style="1" customWidth="1"/>
    <col min="14852" max="14852" width="25.140625" style="1" customWidth="1"/>
    <col min="14853" max="14853" width="30.7109375" style="1" customWidth="1"/>
    <col min="14854" max="14854" width="23.5703125" style="1" customWidth="1"/>
    <col min="14855" max="14855" width="21.42578125" style="1" customWidth="1"/>
    <col min="14856" max="14856" width="22.85546875" style="1" customWidth="1"/>
    <col min="14857" max="14857" width="20" style="1" customWidth="1"/>
    <col min="14858" max="14858" width="11.5703125" style="1" customWidth="1"/>
    <col min="14859" max="14860" width="21.42578125" style="1" bestFit="1" customWidth="1"/>
    <col min="14861" max="14862" width="9.140625" style="1"/>
    <col min="14863" max="14863" width="10.28515625" style="1" bestFit="1" customWidth="1"/>
    <col min="14864" max="14864" width="11.5703125" style="1" bestFit="1" customWidth="1"/>
    <col min="14865" max="14865" width="19.5703125" style="1" customWidth="1"/>
    <col min="14866" max="14866" width="9.140625" style="1"/>
    <col min="14867" max="14867" width="11.5703125" style="1" bestFit="1" customWidth="1"/>
    <col min="14868" max="15104" width="9.140625" style="1"/>
    <col min="15105" max="15105" width="11" style="1" customWidth="1"/>
    <col min="15106" max="15106" width="37.85546875" style="1" customWidth="1"/>
    <col min="15107" max="15107" width="27.7109375" style="1" customWidth="1"/>
    <col min="15108" max="15108" width="25.140625" style="1" customWidth="1"/>
    <col min="15109" max="15109" width="30.7109375" style="1" customWidth="1"/>
    <col min="15110" max="15110" width="23.5703125" style="1" customWidth="1"/>
    <col min="15111" max="15111" width="21.42578125" style="1" customWidth="1"/>
    <col min="15112" max="15112" width="22.85546875" style="1" customWidth="1"/>
    <col min="15113" max="15113" width="20" style="1" customWidth="1"/>
    <col min="15114" max="15114" width="11.5703125" style="1" customWidth="1"/>
    <col min="15115" max="15116" width="21.42578125" style="1" bestFit="1" customWidth="1"/>
    <col min="15117" max="15118" width="9.140625" style="1"/>
    <col min="15119" max="15119" width="10.28515625" style="1" bestFit="1" customWidth="1"/>
    <col min="15120" max="15120" width="11.5703125" style="1" bestFit="1" customWidth="1"/>
    <col min="15121" max="15121" width="19.5703125" style="1" customWidth="1"/>
    <col min="15122" max="15122" width="9.140625" style="1"/>
    <col min="15123" max="15123" width="11.5703125" style="1" bestFit="1" customWidth="1"/>
    <col min="15124" max="15360" width="9.140625" style="1"/>
    <col min="15361" max="15361" width="11" style="1" customWidth="1"/>
    <col min="15362" max="15362" width="37.85546875" style="1" customWidth="1"/>
    <col min="15363" max="15363" width="27.7109375" style="1" customWidth="1"/>
    <col min="15364" max="15364" width="25.140625" style="1" customWidth="1"/>
    <col min="15365" max="15365" width="30.7109375" style="1" customWidth="1"/>
    <col min="15366" max="15366" width="23.5703125" style="1" customWidth="1"/>
    <col min="15367" max="15367" width="21.42578125" style="1" customWidth="1"/>
    <col min="15368" max="15368" width="22.85546875" style="1" customWidth="1"/>
    <col min="15369" max="15369" width="20" style="1" customWidth="1"/>
    <col min="15370" max="15370" width="11.5703125" style="1" customWidth="1"/>
    <col min="15371" max="15372" width="21.42578125" style="1" bestFit="1" customWidth="1"/>
    <col min="15373" max="15374" width="9.140625" style="1"/>
    <col min="15375" max="15375" width="10.28515625" style="1" bestFit="1" customWidth="1"/>
    <col min="15376" max="15376" width="11.5703125" style="1" bestFit="1" customWidth="1"/>
    <col min="15377" max="15377" width="19.5703125" style="1" customWidth="1"/>
    <col min="15378" max="15378" width="9.140625" style="1"/>
    <col min="15379" max="15379" width="11.5703125" style="1" bestFit="1" customWidth="1"/>
    <col min="15380" max="15616" width="9.140625" style="1"/>
    <col min="15617" max="15617" width="11" style="1" customWidth="1"/>
    <col min="15618" max="15618" width="37.85546875" style="1" customWidth="1"/>
    <col min="15619" max="15619" width="27.7109375" style="1" customWidth="1"/>
    <col min="15620" max="15620" width="25.140625" style="1" customWidth="1"/>
    <col min="15621" max="15621" width="30.7109375" style="1" customWidth="1"/>
    <col min="15622" max="15622" width="23.5703125" style="1" customWidth="1"/>
    <col min="15623" max="15623" width="21.42578125" style="1" customWidth="1"/>
    <col min="15624" max="15624" width="22.85546875" style="1" customWidth="1"/>
    <col min="15625" max="15625" width="20" style="1" customWidth="1"/>
    <col min="15626" max="15626" width="11.5703125" style="1" customWidth="1"/>
    <col min="15627" max="15628" width="21.42578125" style="1" bestFit="1" customWidth="1"/>
    <col min="15629" max="15630" width="9.140625" style="1"/>
    <col min="15631" max="15631" width="10.28515625" style="1" bestFit="1" customWidth="1"/>
    <col min="15632" max="15632" width="11.5703125" style="1" bestFit="1" customWidth="1"/>
    <col min="15633" max="15633" width="19.5703125" style="1" customWidth="1"/>
    <col min="15634" max="15634" width="9.140625" style="1"/>
    <col min="15635" max="15635" width="11.5703125" style="1" bestFit="1" customWidth="1"/>
    <col min="15636" max="15872" width="9.140625" style="1"/>
    <col min="15873" max="15873" width="11" style="1" customWidth="1"/>
    <col min="15874" max="15874" width="37.85546875" style="1" customWidth="1"/>
    <col min="15875" max="15875" width="27.7109375" style="1" customWidth="1"/>
    <col min="15876" max="15876" width="25.140625" style="1" customWidth="1"/>
    <col min="15877" max="15877" width="30.7109375" style="1" customWidth="1"/>
    <col min="15878" max="15878" width="23.5703125" style="1" customWidth="1"/>
    <col min="15879" max="15879" width="21.42578125" style="1" customWidth="1"/>
    <col min="15880" max="15880" width="22.85546875" style="1" customWidth="1"/>
    <col min="15881" max="15881" width="20" style="1" customWidth="1"/>
    <col min="15882" max="15882" width="11.5703125" style="1" customWidth="1"/>
    <col min="15883" max="15884" width="21.42578125" style="1" bestFit="1" customWidth="1"/>
    <col min="15885" max="15886" width="9.140625" style="1"/>
    <col min="15887" max="15887" width="10.28515625" style="1" bestFit="1" customWidth="1"/>
    <col min="15888" max="15888" width="11.5703125" style="1" bestFit="1" customWidth="1"/>
    <col min="15889" max="15889" width="19.5703125" style="1" customWidth="1"/>
    <col min="15890" max="15890" width="9.140625" style="1"/>
    <col min="15891" max="15891" width="11.5703125" style="1" bestFit="1" customWidth="1"/>
    <col min="15892" max="16128" width="9.140625" style="1"/>
    <col min="16129" max="16129" width="11" style="1" customWidth="1"/>
    <col min="16130" max="16130" width="37.85546875" style="1" customWidth="1"/>
    <col min="16131" max="16131" width="27.7109375" style="1" customWidth="1"/>
    <col min="16132" max="16132" width="25.140625" style="1" customWidth="1"/>
    <col min="16133" max="16133" width="30.7109375" style="1" customWidth="1"/>
    <col min="16134" max="16134" width="23.5703125" style="1" customWidth="1"/>
    <col min="16135" max="16135" width="21.42578125" style="1" customWidth="1"/>
    <col min="16136" max="16136" width="22.85546875" style="1" customWidth="1"/>
    <col min="16137" max="16137" width="20" style="1" customWidth="1"/>
    <col min="16138" max="16138" width="11.5703125" style="1" customWidth="1"/>
    <col min="16139" max="16140" width="21.42578125" style="1" bestFit="1" customWidth="1"/>
    <col min="16141" max="16142" width="9.140625" style="1"/>
    <col min="16143" max="16143" width="10.28515625" style="1" bestFit="1" customWidth="1"/>
    <col min="16144" max="16144" width="11.5703125" style="1" bestFit="1" customWidth="1"/>
    <col min="16145" max="16145" width="19.5703125" style="1" customWidth="1"/>
    <col min="16146" max="16146" width="9.140625" style="1"/>
    <col min="16147" max="16147" width="11.5703125" style="1" bestFit="1" customWidth="1"/>
    <col min="16148" max="16384" width="9.140625" style="1"/>
  </cols>
  <sheetData>
    <row r="1" spans="1:12" ht="38.25" customHeight="1">
      <c r="A1" s="143" t="s">
        <v>99</v>
      </c>
      <c r="B1" s="143"/>
      <c r="C1" s="143"/>
      <c r="D1" s="143"/>
      <c r="E1" s="143"/>
      <c r="F1" s="143"/>
      <c r="G1" s="143"/>
      <c r="H1" s="143"/>
      <c r="I1" s="143"/>
    </row>
    <row r="2" spans="1:12">
      <c r="A2" s="2"/>
      <c r="B2" s="2"/>
      <c r="C2" s="2"/>
      <c r="D2" s="2"/>
      <c r="E2" s="2"/>
      <c r="F2" s="2"/>
      <c r="G2" s="2"/>
      <c r="H2" s="2"/>
      <c r="I2" s="2"/>
    </row>
    <row r="3" spans="1:12">
      <c r="E3" s="3" t="s">
        <v>98</v>
      </c>
    </row>
    <row r="4" spans="1:12">
      <c r="A4" s="4"/>
      <c r="B4" s="2"/>
      <c r="C4" s="2"/>
      <c r="D4" s="2"/>
      <c r="E4" s="2"/>
      <c r="F4" s="2"/>
      <c r="G4" s="2"/>
      <c r="H4" s="2"/>
      <c r="I4" s="2"/>
    </row>
    <row r="5" spans="1:12">
      <c r="A5" s="5" t="s">
        <v>2</v>
      </c>
      <c r="B5" s="6"/>
      <c r="C5" s="6"/>
      <c r="D5" s="6" t="s">
        <v>3</v>
      </c>
      <c r="E5" s="6"/>
      <c r="F5" s="6"/>
      <c r="G5" s="6" t="s">
        <v>4</v>
      </c>
      <c r="H5" s="6"/>
    </row>
    <row r="6" spans="1:12">
      <c r="A6" s="7"/>
      <c r="B6" s="6"/>
      <c r="C6" s="6"/>
      <c r="D6" s="7"/>
      <c r="E6" s="6">
        <f>350/1.1</f>
        <v>318.18181818181813</v>
      </c>
      <c r="F6" s="6"/>
      <c r="G6" s="6" t="s">
        <v>5</v>
      </c>
      <c r="H6" s="8"/>
    </row>
    <row r="7" spans="1:12" ht="15.75">
      <c r="A7" s="9" t="s">
        <v>6</v>
      </c>
      <c r="E7" s="117"/>
      <c r="F7" s="10">
        <f>365*10/11</f>
        <v>331.81818181818181</v>
      </c>
      <c r="G7" s="11"/>
    </row>
    <row r="8" spans="1:12">
      <c r="A8" s="4"/>
      <c r="F8" s="1">
        <f>340*10/11</f>
        <v>309.09090909090907</v>
      </c>
      <c r="G8" s="4"/>
    </row>
    <row r="9" spans="1:12" s="15" customFormat="1" ht="31.5">
      <c r="A9" s="12" t="s">
        <v>7</v>
      </c>
      <c r="B9" s="12" t="s">
        <v>8</v>
      </c>
      <c r="C9" s="13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4"/>
    </row>
    <row r="10" spans="1:12" s="15" customFormat="1" ht="15.75">
      <c r="A10" s="16">
        <v>1</v>
      </c>
      <c r="B10" s="17" t="s">
        <v>105</v>
      </c>
      <c r="C10" s="18">
        <f>(E10-D10)/E10</f>
        <v>0.603250773993808</v>
      </c>
      <c r="D10" s="19">
        <f>5*2000*23300</f>
        <v>233000000</v>
      </c>
      <c r="E10" s="19">
        <f>340000*2000*0.95*10/11</f>
        <v>587272727.27272725</v>
      </c>
      <c r="F10" s="20">
        <f>C10*E10</f>
        <v>354272727.27272725</v>
      </c>
      <c r="G10" s="20"/>
      <c r="H10" s="20"/>
      <c r="I10" s="20">
        <f>F10+G10+H10</f>
        <v>354272727.27272725</v>
      </c>
      <c r="J10" s="21">
        <f>L10/E10</f>
        <v>0</v>
      </c>
      <c r="K10" s="22"/>
      <c r="L10" s="22"/>
    </row>
    <row r="11" spans="1:12" s="15" customFormat="1" ht="15.75">
      <c r="A11" s="16">
        <v>2</v>
      </c>
      <c r="B11" s="17" t="s">
        <v>107</v>
      </c>
      <c r="C11" s="18">
        <f>(E11-D11)/E11</f>
        <v>0.25058479532163741</v>
      </c>
      <c r="D11" s="19">
        <f>5*23300*200</f>
        <v>23300000</v>
      </c>
      <c r="E11" s="19">
        <f>360000*100*0.95*10/11</f>
        <v>31090909.09090909</v>
      </c>
      <c r="F11" s="20">
        <f t="shared" ref="F11:F17" si="0">C11*E11</f>
        <v>7790909.0909090899</v>
      </c>
      <c r="G11" s="20"/>
      <c r="H11" s="20"/>
      <c r="I11" s="20">
        <f t="shared" ref="I11:I17" si="1">F11+G11+H11</f>
        <v>7790909.0909090899</v>
      </c>
      <c r="J11" s="21">
        <f t="shared" ref="J11:J14" si="2">L11/E11</f>
        <v>0</v>
      </c>
      <c r="K11" s="22"/>
      <c r="L11" s="22"/>
    </row>
    <row r="12" spans="1:12" s="15" customFormat="1" ht="15.75">
      <c r="A12" s="16">
        <v>3</v>
      </c>
      <c r="B12" s="17"/>
      <c r="C12" s="23"/>
      <c r="D12" s="116"/>
      <c r="E12" s="24"/>
      <c r="F12" s="20">
        <f t="shared" si="0"/>
        <v>0</v>
      </c>
      <c r="G12" s="20"/>
      <c r="H12" s="20"/>
      <c r="I12" s="20">
        <f t="shared" si="1"/>
        <v>0</v>
      </c>
      <c r="J12" s="21" t="e">
        <f t="shared" si="2"/>
        <v>#DIV/0!</v>
      </c>
      <c r="K12" s="22"/>
      <c r="L12" s="22"/>
    </row>
    <row r="13" spans="1:12" s="15" customFormat="1" ht="15.75">
      <c r="A13" s="16">
        <v>4</v>
      </c>
      <c r="B13" s="17"/>
      <c r="C13" s="23"/>
      <c r="D13" s="116"/>
      <c r="E13" s="24"/>
      <c r="F13" s="20">
        <f t="shared" si="0"/>
        <v>0</v>
      </c>
      <c r="G13" s="20"/>
      <c r="H13" s="20"/>
      <c r="I13" s="20">
        <f t="shared" si="1"/>
        <v>0</v>
      </c>
      <c r="J13" s="21" t="e">
        <f t="shared" si="2"/>
        <v>#DIV/0!</v>
      </c>
      <c r="K13" s="22"/>
      <c r="L13" s="22"/>
    </row>
    <row r="14" spans="1:12" s="15" customFormat="1" ht="15.75">
      <c r="A14" s="16">
        <v>5</v>
      </c>
      <c r="B14" s="17"/>
      <c r="C14" s="23"/>
      <c r="D14" s="116"/>
      <c r="E14" s="24"/>
      <c r="F14" s="20">
        <f t="shared" si="0"/>
        <v>0</v>
      </c>
      <c r="G14" s="20"/>
      <c r="H14" s="20"/>
      <c r="I14" s="20">
        <f t="shared" si="1"/>
        <v>0</v>
      </c>
      <c r="J14" s="21" t="e">
        <f t="shared" si="2"/>
        <v>#DIV/0!</v>
      </c>
      <c r="K14" s="22"/>
      <c r="L14" s="22"/>
    </row>
    <row r="15" spans="1:12" s="15" customFormat="1" ht="15.75">
      <c r="A15" s="16">
        <v>6</v>
      </c>
      <c r="B15" s="17"/>
      <c r="C15" s="25"/>
      <c r="D15" s="24"/>
      <c r="E15" s="24"/>
      <c r="F15" s="20"/>
      <c r="G15" s="20"/>
      <c r="H15" s="20"/>
      <c r="I15" s="20"/>
      <c r="J15" s="21" t="e">
        <f t="shared" ref="J15:J17" si="3">E15/K15</f>
        <v>#DIV/0!</v>
      </c>
      <c r="K15" s="22"/>
      <c r="L15" s="22"/>
    </row>
    <row r="16" spans="1:12" s="15" customFormat="1" ht="15.75">
      <c r="A16" s="16">
        <v>7</v>
      </c>
      <c r="B16" s="17"/>
      <c r="C16" s="25"/>
      <c r="D16" s="26"/>
      <c r="E16" s="20"/>
      <c r="F16" s="20">
        <f t="shared" si="0"/>
        <v>0</v>
      </c>
      <c r="G16" s="20"/>
      <c r="H16" s="20"/>
      <c r="I16" s="20">
        <f t="shared" si="1"/>
        <v>0</v>
      </c>
      <c r="J16" s="21" t="e">
        <f t="shared" si="3"/>
        <v>#DIV/0!</v>
      </c>
    </row>
    <row r="17" spans="1:12" s="15" customFormat="1" ht="15.75">
      <c r="A17" s="16">
        <v>8</v>
      </c>
      <c r="B17" s="17"/>
      <c r="C17" s="25"/>
      <c r="D17" s="26"/>
      <c r="E17" s="20"/>
      <c r="F17" s="20">
        <f t="shared" si="0"/>
        <v>0</v>
      </c>
      <c r="G17" s="20"/>
      <c r="H17" s="20"/>
      <c r="I17" s="20">
        <f t="shared" si="1"/>
        <v>0</v>
      </c>
      <c r="J17" s="21" t="e">
        <f t="shared" si="3"/>
        <v>#DIV/0!</v>
      </c>
    </row>
    <row r="18" spans="1:12" s="32" customFormat="1" ht="15.75">
      <c r="A18" s="27"/>
      <c r="B18" s="28" t="s">
        <v>16</v>
      </c>
      <c r="C18" s="29"/>
      <c r="D18" s="29">
        <f t="shared" ref="D18:I18" si="4">SUM(D10:D17)</f>
        <v>256300000</v>
      </c>
      <c r="E18" s="29">
        <f t="shared" si="4"/>
        <v>618363636.36363637</v>
      </c>
      <c r="F18" s="29">
        <f t="shared" si="4"/>
        <v>362063636.36363631</v>
      </c>
      <c r="G18" s="29">
        <f t="shared" si="4"/>
        <v>0</v>
      </c>
      <c r="H18" s="29">
        <f t="shared" si="4"/>
        <v>0</v>
      </c>
      <c r="I18" s="30">
        <f t="shared" si="4"/>
        <v>362063636.36363631</v>
      </c>
      <c r="J18" s="31"/>
      <c r="K18" s="112">
        <f>SUM(K10:K14)</f>
        <v>0</v>
      </c>
      <c r="L18" s="112">
        <f>K18+F18</f>
        <v>362063636.36363631</v>
      </c>
    </row>
    <row r="19" spans="1:12" s="35" customFormat="1" ht="15.75">
      <c r="A19" s="33"/>
      <c r="B19" s="33"/>
      <c r="C19" s="33"/>
      <c r="D19" s="33"/>
      <c r="E19" s="34"/>
      <c r="F19" s="34"/>
      <c r="G19" s="34"/>
      <c r="H19" s="34"/>
      <c r="I19" s="34"/>
    </row>
    <row r="20" spans="1:12" ht="15.75">
      <c r="A20" s="36" t="s">
        <v>17</v>
      </c>
      <c r="B20" s="37"/>
      <c r="C20" s="38"/>
      <c r="D20" s="38">
        <f>4*23260</f>
        <v>93040</v>
      </c>
      <c r="E20" s="10"/>
      <c r="F20" s="39"/>
      <c r="G20" s="39"/>
      <c r="H20" s="39"/>
      <c r="I20" s="40"/>
    </row>
    <row r="21" spans="1:12">
      <c r="B21" s="3" t="s">
        <v>18</v>
      </c>
      <c r="E21" s="10"/>
      <c r="G21" s="4"/>
    </row>
    <row r="22" spans="1:12" ht="15.75">
      <c r="D22" s="41" t="s">
        <v>19</v>
      </c>
      <c r="E22" s="41" t="s">
        <v>20</v>
      </c>
      <c r="F22" s="41" t="s">
        <v>21</v>
      </c>
      <c r="G22" s="41" t="s">
        <v>22</v>
      </c>
      <c r="H22" s="41" t="s">
        <v>23</v>
      </c>
      <c r="I22" s="41" t="s">
        <v>24</v>
      </c>
    </row>
    <row r="23" spans="1:12" ht="15.75">
      <c r="C23" s="42" t="s">
        <v>25</v>
      </c>
      <c r="D23" s="43"/>
      <c r="E23" s="44"/>
      <c r="F23" s="44"/>
      <c r="G23" s="44"/>
      <c r="H23" s="45">
        <f>D23*E23+D23*F23+G23</f>
        <v>0</v>
      </c>
      <c r="I23" s="46">
        <f>H23/$E$18</f>
        <v>0</v>
      </c>
    </row>
    <row r="24" spans="1:12">
      <c r="C24" s="47"/>
      <c r="D24" s="48"/>
      <c r="E24" s="48"/>
      <c r="F24" s="48"/>
      <c r="G24" s="48"/>
      <c r="H24" s="49"/>
      <c r="I24" s="50"/>
    </row>
    <row r="25" spans="1:12" ht="15.75">
      <c r="C25" s="42" t="s">
        <v>26</v>
      </c>
      <c r="D25" s="51"/>
      <c r="E25" s="52"/>
      <c r="F25" s="52"/>
      <c r="G25" s="52"/>
      <c r="H25" s="45">
        <f>SUM(H26:H33)</f>
        <v>209000000</v>
      </c>
      <c r="I25" s="46"/>
    </row>
    <row r="26" spans="1:12">
      <c r="C26" s="53" t="s">
        <v>103</v>
      </c>
      <c r="D26" s="51">
        <v>1</v>
      </c>
      <c r="E26" s="52">
        <v>10000000</v>
      </c>
      <c r="F26" s="52"/>
      <c r="G26" s="52"/>
      <c r="H26" s="45">
        <f t="shared" ref="H26:H33" si="5">D26*E26+D26*F26+G26</f>
        <v>10000000</v>
      </c>
      <c r="I26" s="46">
        <f t="shared" ref="I26:I32" si="6">H26/$E$18</f>
        <v>1.6171714201705382E-2</v>
      </c>
    </row>
    <row r="27" spans="1:12">
      <c r="C27" s="53" t="s">
        <v>27</v>
      </c>
      <c r="D27" s="51"/>
      <c r="E27" s="52"/>
      <c r="F27" s="52"/>
      <c r="G27" s="52"/>
      <c r="H27" s="45">
        <f t="shared" si="5"/>
        <v>0</v>
      </c>
      <c r="I27" s="46">
        <f t="shared" si="6"/>
        <v>0</v>
      </c>
    </row>
    <row r="28" spans="1:12">
      <c r="C28" s="53" t="s">
        <v>28</v>
      </c>
      <c r="D28" s="51">
        <v>3</v>
      </c>
      <c r="E28" s="52">
        <v>10000000</v>
      </c>
      <c r="F28" s="52"/>
      <c r="G28" s="52"/>
      <c r="H28" s="45">
        <f t="shared" si="5"/>
        <v>30000000</v>
      </c>
      <c r="I28" s="46">
        <f t="shared" si="6"/>
        <v>4.8515142605116142E-2</v>
      </c>
    </row>
    <row r="29" spans="1:12">
      <c r="C29" s="53" t="s">
        <v>29</v>
      </c>
      <c r="D29" s="51">
        <v>6</v>
      </c>
      <c r="E29" s="52">
        <v>20000000</v>
      </c>
      <c r="F29" s="52"/>
      <c r="G29" s="52"/>
      <c r="H29" s="45">
        <f t="shared" si="5"/>
        <v>120000000</v>
      </c>
      <c r="I29" s="46">
        <f t="shared" si="6"/>
        <v>0.19406057042046457</v>
      </c>
    </row>
    <row r="30" spans="1:12">
      <c r="C30" s="53" t="s">
        <v>30</v>
      </c>
      <c r="D30" s="51">
        <v>1</v>
      </c>
      <c r="E30" s="52">
        <v>3000000</v>
      </c>
      <c r="F30" s="52"/>
      <c r="G30" s="52"/>
      <c r="H30" s="45">
        <f t="shared" si="5"/>
        <v>3000000</v>
      </c>
      <c r="I30" s="46">
        <f t="shared" si="6"/>
        <v>4.8515142605116144E-3</v>
      </c>
    </row>
    <row r="31" spans="1:12">
      <c r="C31" s="53" t="s">
        <v>31</v>
      </c>
      <c r="D31" s="51">
        <v>3</v>
      </c>
      <c r="E31" s="52">
        <v>12000000</v>
      </c>
      <c r="F31" s="52"/>
      <c r="G31" s="52"/>
      <c r="H31" s="45">
        <f t="shared" si="5"/>
        <v>36000000</v>
      </c>
      <c r="I31" s="46">
        <f t="shared" si="6"/>
        <v>5.8218171126139369E-2</v>
      </c>
    </row>
    <row r="32" spans="1:12">
      <c r="C32" s="53" t="s">
        <v>32</v>
      </c>
      <c r="D32" s="51"/>
      <c r="E32" s="52"/>
      <c r="F32" s="52"/>
      <c r="G32" s="52"/>
      <c r="H32" s="45">
        <f t="shared" si="5"/>
        <v>0</v>
      </c>
      <c r="I32" s="46">
        <f t="shared" si="6"/>
        <v>0</v>
      </c>
    </row>
    <row r="33" spans="2:10">
      <c r="C33" s="53" t="s">
        <v>33</v>
      </c>
      <c r="D33" s="51">
        <v>1</v>
      </c>
      <c r="E33" s="52">
        <v>10000000</v>
      </c>
      <c r="F33" s="52"/>
      <c r="G33" s="52"/>
      <c r="H33" s="45">
        <f t="shared" si="5"/>
        <v>10000000</v>
      </c>
      <c r="I33" s="46"/>
    </row>
    <row r="34" spans="2:10" s="3" customFormat="1">
      <c r="C34" s="54" t="s">
        <v>23</v>
      </c>
      <c r="D34" s="55">
        <f>SUM(D23:D33)</f>
        <v>15</v>
      </c>
      <c r="E34" s="55">
        <f>SUM(E23:E33)</f>
        <v>65000000</v>
      </c>
      <c r="F34" s="55">
        <f t="shared" ref="F34:G34" si="7">SUM(F23:F33)</f>
        <v>0</v>
      </c>
      <c r="G34" s="55">
        <f t="shared" si="7"/>
        <v>0</v>
      </c>
      <c r="H34" s="55">
        <f>H23+H25</f>
        <v>209000000</v>
      </c>
      <c r="I34" s="46">
        <f>H34/$E$18</f>
        <v>0.33798882681564246</v>
      </c>
    </row>
    <row r="35" spans="2:10" s="3" customFormat="1" ht="15.75">
      <c r="C35" s="57"/>
      <c r="D35" s="58"/>
      <c r="E35" s="58"/>
      <c r="F35" s="58"/>
      <c r="G35" s="58"/>
      <c r="H35" s="58"/>
      <c r="I35" s="59"/>
    </row>
    <row r="36" spans="2:10" s="3" customFormat="1" ht="15.75">
      <c r="C36" s="57"/>
      <c r="D36" s="58"/>
      <c r="E36" s="58"/>
      <c r="F36" s="58"/>
      <c r="G36" s="58"/>
      <c r="H36" s="58"/>
      <c r="I36" s="59"/>
    </row>
    <row r="37" spans="2:10">
      <c r="B37" s="3" t="s">
        <v>34</v>
      </c>
      <c r="G37" s="4"/>
    </row>
    <row r="38" spans="2:10" ht="15.75">
      <c r="B38" s="121"/>
      <c r="C38" s="144" t="s">
        <v>97</v>
      </c>
      <c r="D38" s="144" t="s">
        <v>19</v>
      </c>
      <c r="E38" s="146" t="s">
        <v>35</v>
      </c>
      <c r="F38" s="147"/>
      <c r="G38" s="147"/>
      <c r="H38" s="148"/>
      <c r="I38" s="61"/>
    </row>
    <row r="39" spans="2:10" ht="15.75">
      <c r="B39" s="122"/>
      <c r="C39" s="145"/>
      <c r="D39" s="145"/>
      <c r="E39" s="41" t="s">
        <v>36</v>
      </c>
      <c r="F39" s="41" t="s">
        <v>37</v>
      </c>
      <c r="G39" s="41" t="s">
        <v>38</v>
      </c>
      <c r="H39" s="41" t="s">
        <v>24</v>
      </c>
    </row>
    <row r="40" spans="2:10" ht="15.75">
      <c r="B40" s="132" t="s">
        <v>102</v>
      </c>
      <c r="C40" s="133">
        <v>20000</v>
      </c>
      <c r="D40" s="136">
        <v>2200</v>
      </c>
      <c r="E40" s="134">
        <f>D40*C40</f>
        <v>44000000</v>
      </c>
      <c r="F40" s="135"/>
      <c r="G40" s="65">
        <f t="shared" ref="G40:G45" si="8">SUM(E40:F40)</f>
        <v>44000000</v>
      </c>
      <c r="H40" s="66">
        <f t="shared" ref="H40:H46" si="9">G40/$E$18</f>
        <v>7.1155542487503678E-2</v>
      </c>
    </row>
    <row r="41" spans="2:10" ht="15.75">
      <c r="B41" s="63" t="s">
        <v>39</v>
      </c>
      <c r="C41" s="123"/>
      <c r="D41" s="51"/>
      <c r="E41" s="64">
        <f>D41*C41</f>
        <v>0</v>
      </c>
      <c r="F41" s="64"/>
      <c r="G41" s="65">
        <f t="shared" si="8"/>
        <v>0</v>
      </c>
      <c r="H41" s="66">
        <f t="shared" si="9"/>
        <v>0</v>
      </c>
      <c r="I41" s="1">
        <f>186/2</f>
        <v>93</v>
      </c>
      <c r="J41" s="1">
        <f>I41/3</f>
        <v>31</v>
      </c>
    </row>
    <row r="42" spans="2:10" ht="15.75">
      <c r="B42" s="63" t="s">
        <v>40</v>
      </c>
      <c r="C42" s="123"/>
      <c r="D42" s="51"/>
      <c r="E42" s="64">
        <f t="shared" ref="E42:E45" si="10">D42*C42</f>
        <v>0</v>
      </c>
      <c r="F42" s="64"/>
      <c r="G42" s="65">
        <f t="shared" si="8"/>
        <v>0</v>
      </c>
      <c r="H42" s="66">
        <f t="shared" si="9"/>
        <v>0</v>
      </c>
    </row>
    <row r="43" spans="2:10" ht="15.75">
      <c r="B43" s="63" t="s">
        <v>41</v>
      </c>
      <c r="C43" s="123">
        <v>150000</v>
      </c>
      <c r="D43" s="51">
        <v>40</v>
      </c>
      <c r="E43" s="64">
        <f t="shared" si="10"/>
        <v>6000000</v>
      </c>
      <c r="F43" s="64"/>
      <c r="G43" s="65">
        <f t="shared" si="8"/>
        <v>6000000</v>
      </c>
      <c r="H43" s="66">
        <f t="shared" si="9"/>
        <v>9.7030285210232287E-3</v>
      </c>
    </row>
    <row r="44" spans="2:10" ht="15.75">
      <c r="B44" s="63" t="s">
        <v>42</v>
      </c>
      <c r="C44" s="123"/>
      <c r="D44" s="51"/>
      <c r="E44" s="64">
        <f t="shared" si="10"/>
        <v>0</v>
      </c>
      <c r="F44" s="64"/>
      <c r="G44" s="65">
        <f t="shared" si="8"/>
        <v>0</v>
      </c>
      <c r="H44" s="66">
        <f t="shared" si="9"/>
        <v>0</v>
      </c>
    </row>
    <row r="45" spans="2:10" ht="15.75">
      <c r="B45" s="63" t="s">
        <v>43</v>
      </c>
      <c r="C45" s="123"/>
      <c r="D45" s="51"/>
      <c r="E45" s="64">
        <f t="shared" si="10"/>
        <v>0</v>
      </c>
      <c r="F45" s="64"/>
      <c r="G45" s="65">
        <f t="shared" si="8"/>
        <v>0</v>
      </c>
      <c r="H45" s="66">
        <f t="shared" si="9"/>
        <v>0</v>
      </c>
    </row>
    <row r="46" spans="2:10" s="3" customFormat="1">
      <c r="B46" s="54" t="s">
        <v>38</v>
      </c>
      <c r="C46" s="124"/>
      <c r="D46" s="56">
        <f t="shared" ref="D46:F46" si="11">SUM(D40:D45)</f>
        <v>2240</v>
      </c>
      <c r="E46" s="56">
        <f t="shared" si="11"/>
        <v>50000000</v>
      </c>
      <c r="F46" s="56">
        <f t="shared" si="11"/>
        <v>0</v>
      </c>
      <c r="G46" s="56">
        <f>SUM(G40:G45)</f>
        <v>50000000</v>
      </c>
      <c r="H46" s="66">
        <f t="shared" si="9"/>
        <v>8.0858571008526905E-2</v>
      </c>
    </row>
    <row r="47" spans="2:10" s="3" customFormat="1">
      <c r="C47" s="57"/>
      <c r="D47" s="57"/>
      <c r="E47" s="57"/>
      <c r="F47" s="57"/>
      <c r="G47" s="57"/>
      <c r="H47" s="57"/>
      <c r="I47" s="68"/>
    </row>
    <row r="48" spans="2:10">
      <c r="B48" s="3" t="s">
        <v>44</v>
      </c>
      <c r="G48" s="4"/>
    </row>
    <row r="49" spans="2:9" ht="31.5">
      <c r="D49" s="69" t="s">
        <v>45</v>
      </c>
      <c r="E49" s="41" t="s">
        <v>46</v>
      </c>
      <c r="F49" s="41" t="s">
        <v>47</v>
      </c>
      <c r="G49" s="41" t="s">
        <v>38</v>
      </c>
      <c r="H49" s="70"/>
    </row>
    <row r="50" spans="2:9">
      <c r="C50" s="63" t="s">
        <v>35</v>
      </c>
      <c r="D50" s="64">
        <v>12000000</v>
      </c>
      <c r="E50" s="64">
        <v>2000000</v>
      </c>
      <c r="F50" s="64"/>
      <c r="G50" s="71">
        <f>SUM(D50:F50)</f>
        <v>14000000</v>
      </c>
      <c r="H50" s="72"/>
    </row>
    <row r="51" spans="2:9">
      <c r="C51" s="63" t="s">
        <v>48</v>
      </c>
      <c r="D51" s="46">
        <f>D50/$E$18</f>
        <v>1.9406057042046457E-2</v>
      </c>
      <c r="E51" s="46">
        <f>E50/$E$18</f>
        <v>3.2343428403410761E-3</v>
      </c>
      <c r="F51" s="46">
        <f>F50/$E$18</f>
        <v>0</v>
      </c>
      <c r="G51" s="46">
        <f>G50/$E$18</f>
        <v>2.2640399882387533E-2</v>
      </c>
      <c r="H51" s="73"/>
    </row>
    <row r="52" spans="2:9">
      <c r="C52" s="37"/>
      <c r="D52" s="74"/>
      <c r="E52" s="74"/>
      <c r="F52" s="74"/>
      <c r="G52" s="74"/>
      <c r="H52" s="74"/>
      <c r="I52" s="68"/>
    </row>
    <row r="53" spans="2:9">
      <c r="B53" s="3" t="s">
        <v>49</v>
      </c>
      <c r="G53" s="4"/>
    </row>
    <row r="54" spans="2:9" ht="15.75">
      <c r="D54" s="41" t="s">
        <v>50</v>
      </c>
      <c r="E54" s="41" t="s">
        <v>51</v>
      </c>
      <c r="F54" s="41" t="s">
        <v>52</v>
      </c>
      <c r="G54" s="41" t="s">
        <v>33</v>
      </c>
      <c r="H54" s="41" t="s">
        <v>38</v>
      </c>
    </row>
    <row r="55" spans="2:9">
      <c r="C55" s="63" t="s">
        <v>35</v>
      </c>
      <c r="D55" s="51">
        <v>3000000</v>
      </c>
      <c r="E55" s="64"/>
      <c r="F55" s="64"/>
      <c r="G55" s="71"/>
      <c r="H55" s="75">
        <f>SUM(D55:G55)</f>
        <v>3000000</v>
      </c>
    </row>
    <row r="56" spans="2:9">
      <c r="C56" s="63" t="s">
        <v>48</v>
      </c>
      <c r="D56" s="46">
        <f>D55/$E$18</f>
        <v>4.8515142605116144E-3</v>
      </c>
      <c r="E56" s="46">
        <f>E55/$E$18</f>
        <v>0</v>
      </c>
      <c r="F56" s="46">
        <f>F55/$E$18</f>
        <v>0</v>
      </c>
      <c r="G56" s="46">
        <f>G55/$E$18</f>
        <v>0</v>
      </c>
      <c r="H56" s="46">
        <f>H55/$E$18</f>
        <v>4.8515142605116144E-3</v>
      </c>
    </row>
    <row r="57" spans="2:9">
      <c r="C57" s="37"/>
      <c r="D57" s="74"/>
      <c r="E57" s="74"/>
      <c r="F57" s="74"/>
      <c r="G57" s="74"/>
      <c r="H57" s="74"/>
      <c r="I57" s="76"/>
    </row>
    <row r="58" spans="2:9" ht="15.75">
      <c r="B58" s="77" t="s">
        <v>53</v>
      </c>
      <c r="C58" s="37"/>
      <c r="D58" s="74"/>
      <c r="E58" s="74"/>
      <c r="F58" s="74"/>
      <c r="G58" s="74"/>
      <c r="H58" s="74"/>
      <c r="I58" s="76"/>
    </row>
    <row r="59" spans="2:9" ht="31.5">
      <c r="D59" s="69" t="s">
        <v>54</v>
      </c>
      <c r="E59" s="126" t="s">
        <v>55</v>
      </c>
      <c r="F59" s="74"/>
      <c r="G59" s="74"/>
      <c r="H59" s="74"/>
      <c r="I59" s="76"/>
    </row>
    <row r="60" spans="2:9">
      <c r="C60" s="63" t="s">
        <v>35</v>
      </c>
      <c r="D60" s="79">
        <f>D18</f>
        <v>256300000</v>
      </c>
      <c r="E60" s="79"/>
      <c r="F60" s="74"/>
      <c r="G60" s="74"/>
      <c r="H60" s="74"/>
      <c r="I60" s="76"/>
    </row>
    <row r="61" spans="2:9">
      <c r="C61" s="63" t="s">
        <v>48</v>
      </c>
      <c r="D61" s="80"/>
      <c r="E61" s="81">
        <f>E60/$E$18</f>
        <v>0</v>
      </c>
      <c r="F61" s="74"/>
      <c r="G61" s="74"/>
      <c r="H61" s="74"/>
      <c r="I61" s="76"/>
    </row>
    <row r="62" spans="2:9">
      <c r="C62" s="37"/>
      <c r="D62" s="74"/>
      <c r="E62" s="74"/>
      <c r="F62" s="74"/>
      <c r="G62" s="74"/>
      <c r="H62" s="74"/>
      <c r="I62" s="76"/>
    </row>
    <row r="63" spans="2:9">
      <c r="C63" s="37"/>
      <c r="D63" s="74"/>
      <c r="E63" s="74"/>
      <c r="F63" s="74"/>
      <c r="G63" s="74"/>
      <c r="H63" s="74"/>
      <c r="I63" s="76"/>
    </row>
    <row r="64" spans="2:9">
      <c r="C64" s="37"/>
      <c r="D64" s="74"/>
      <c r="E64" s="74"/>
      <c r="F64" s="74"/>
      <c r="G64" s="74"/>
      <c r="H64" s="74"/>
      <c r="I64" s="76"/>
    </row>
    <row r="65" spans="1:11" ht="31.5">
      <c r="B65" s="77" t="s">
        <v>56</v>
      </c>
      <c r="D65" s="41" t="s">
        <v>104</v>
      </c>
      <c r="E65" s="69" t="s">
        <v>58</v>
      </c>
      <c r="F65" s="41" t="s">
        <v>38</v>
      </c>
      <c r="G65" s="74"/>
      <c r="H65" s="74"/>
      <c r="I65" s="76"/>
    </row>
    <row r="66" spans="1:11">
      <c r="C66" s="63" t="s">
        <v>35</v>
      </c>
      <c r="D66" s="82">
        <v>4000000</v>
      </c>
      <c r="E66" s="82"/>
      <c r="F66" s="83">
        <f>SUM(D66:E66)</f>
        <v>4000000</v>
      </c>
      <c r="G66" s="74"/>
      <c r="H66" s="74"/>
      <c r="I66" s="76"/>
    </row>
    <row r="67" spans="1:11">
      <c r="C67" s="63" t="s">
        <v>48</v>
      </c>
      <c r="D67" s="46">
        <f>D66/$E$18</f>
        <v>6.4686856806821522E-3</v>
      </c>
      <c r="E67" s="46">
        <f>E66/$E$18</f>
        <v>0</v>
      </c>
      <c r="F67" s="46">
        <f>F66/$E$18</f>
        <v>6.4686856806821522E-3</v>
      </c>
      <c r="G67" s="74"/>
      <c r="H67" s="74"/>
      <c r="I67" s="76"/>
    </row>
    <row r="68" spans="1:11">
      <c r="C68" s="37"/>
      <c r="D68" s="74"/>
      <c r="E68" s="74"/>
      <c r="F68" s="74"/>
      <c r="G68" s="74"/>
      <c r="H68" s="74"/>
      <c r="I68" s="76"/>
    </row>
    <row r="69" spans="1:11">
      <c r="B69" s="3" t="s">
        <v>59</v>
      </c>
      <c r="G69" s="4"/>
    </row>
    <row r="70" spans="1:11" ht="15.75">
      <c r="B70" s="3"/>
      <c r="D70" s="84" t="s">
        <v>60</v>
      </c>
      <c r="E70" s="84" t="s">
        <v>61</v>
      </c>
      <c r="F70" s="85"/>
      <c r="G70" s="4"/>
    </row>
    <row r="71" spans="1:11" ht="18">
      <c r="B71" s="3"/>
      <c r="D71" s="86">
        <v>300000000</v>
      </c>
      <c r="E71" s="87">
        <f>D71*0.15/4</f>
        <v>11250000</v>
      </c>
      <c r="F71" s="149"/>
      <c r="G71" s="4"/>
      <c r="H71" s="101"/>
    </row>
    <row r="72" spans="1:11">
      <c r="B72" s="3"/>
      <c r="C72" s="63" t="s">
        <v>24</v>
      </c>
      <c r="D72" s="66">
        <f>D71/$E$18</f>
        <v>0.48515142605116141</v>
      </c>
      <c r="E72" s="88">
        <f>E71/$E$18</f>
        <v>1.8193178476918554E-2</v>
      </c>
      <c r="F72" s="150"/>
      <c r="G72" s="4"/>
    </row>
    <row r="73" spans="1:11">
      <c r="B73" s="3"/>
      <c r="G73" s="4"/>
      <c r="H73" s="101"/>
    </row>
    <row r="74" spans="1:11" ht="15.75">
      <c r="F74" s="151" t="s">
        <v>62</v>
      </c>
      <c r="G74" s="152"/>
      <c r="H74" s="89">
        <f>H34+G46+G50+H55+E60+F66+E71</f>
        <v>291250000</v>
      </c>
      <c r="I74" s="90">
        <f>H74/$E$18</f>
        <v>0.47100117612466919</v>
      </c>
    </row>
    <row r="76" spans="1:11" ht="15.75">
      <c r="A76" s="91" t="s">
        <v>63</v>
      </c>
      <c r="B76" s="119"/>
      <c r="C76" s="37"/>
      <c r="F76" s="101"/>
      <c r="G76" s="113"/>
      <c r="H76" s="89">
        <f>I18-H74</f>
        <v>70813636.363636315</v>
      </c>
      <c r="I76" s="90">
        <f>H76/$E$18</f>
        <v>0.11451778888562179</v>
      </c>
      <c r="J76" s="114"/>
      <c r="K76" s="115"/>
    </row>
    <row r="77" spans="1:11">
      <c r="H77" s="125"/>
      <c r="K77" s="1" t="s">
        <v>93</v>
      </c>
    </row>
    <row r="78" spans="1:11" ht="15.75">
      <c r="A78" s="77" t="s">
        <v>64</v>
      </c>
      <c r="C78" s="118"/>
      <c r="D78" s="94" t="s">
        <v>65</v>
      </c>
      <c r="E78" s="94" t="s">
        <v>66</v>
      </c>
      <c r="F78" s="94" t="s">
        <v>67</v>
      </c>
      <c r="G78" s="94" t="s">
        <v>68</v>
      </c>
      <c r="H78" s="94" t="s">
        <v>69</v>
      </c>
      <c r="I78" s="94" t="s">
        <v>70</v>
      </c>
    </row>
    <row r="79" spans="1:11">
      <c r="C79" s="95" t="s">
        <v>71</v>
      </c>
      <c r="D79" s="19">
        <f>(E79+F79+G79+H79+I79)/5</f>
        <v>0</v>
      </c>
      <c r="E79" s="96"/>
      <c r="F79" s="96"/>
      <c r="G79" s="96"/>
      <c r="H79" s="96"/>
      <c r="I79" s="97"/>
    </row>
    <row r="80" spans="1:11">
      <c r="C80" s="95" t="s">
        <v>72</v>
      </c>
      <c r="D80" s="98">
        <f>(E80+F80+G80+H80+I80)/5</f>
        <v>0</v>
      </c>
      <c r="E80" s="99"/>
      <c r="F80" s="99"/>
      <c r="G80" s="99"/>
      <c r="H80" s="99"/>
      <c r="I80" s="100"/>
    </row>
    <row r="81" spans="1:9">
      <c r="C81" s="95" t="s">
        <v>73</v>
      </c>
      <c r="D81" s="98">
        <f>(E81+F81+G81+H81+I81)/5</f>
        <v>0</v>
      </c>
      <c r="E81" s="96"/>
      <c r="F81" s="101"/>
      <c r="G81" s="96"/>
      <c r="H81" s="96">
        <v>0</v>
      </c>
      <c r="I81" s="102">
        <v>0</v>
      </c>
    </row>
    <row r="82" spans="1:9">
      <c r="C82" s="95" t="s">
        <v>74</v>
      </c>
      <c r="D82" s="98">
        <f>(E82+F82+G82+H82+I82)/5</f>
        <v>0</v>
      </c>
      <c r="E82" s="96"/>
      <c r="F82" s="96"/>
      <c r="G82" s="96"/>
      <c r="H82" s="96"/>
      <c r="I82" s="96"/>
    </row>
    <row r="83" spans="1:9">
      <c r="C83" s="95" t="s">
        <v>75</v>
      </c>
      <c r="D83" s="98">
        <f>E84-D81</f>
        <v>0</v>
      </c>
      <c r="E83" s="96"/>
      <c r="F83" s="96"/>
      <c r="G83" s="96"/>
      <c r="H83" s="96"/>
      <c r="I83" s="96"/>
    </row>
    <row r="84" spans="1:9" ht="15.75">
      <c r="C84" s="103" t="s">
        <v>76</v>
      </c>
      <c r="D84" s="104">
        <v>500000000</v>
      </c>
      <c r="E84" s="105">
        <f t="shared" ref="E84:I84" si="12">SUM(E80:E83)</f>
        <v>0</v>
      </c>
      <c r="F84" s="105">
        <f t="shared" si="12"/>
        <v>0</v>
      </c>
      <c r="G84" s="105">
        <f t="shared" si="12"/>
        <v>0</v>
      </c>
      <c r="H84" s="105">
        <f t="shared" si="12"/>
        <v>0</v>
      </c>
      <c r="I84" s="105">
        <f t="shared" si="12"/>
        <v>0</v>
      </c>
    </row>
    <row r="85" spans="1:9" ht="15.75">
      <c r="C85" s="103" t="s">
        <v>77</v>
      </c>
      <c r="D85" s="106">
        <f>D84-D71</f>
        <v>200000000</v>
      </c>
      <c r="E85" s="105"/>
      <c r="F85" s="105"/>
      <c r="G85" s="105"/>
      <c r="H85" s="105"/>
      <c r="I85" s="105"/>
    </row>
    <row r="86" spans="1:9">
      <c r="G86" s="4"/>
    </row>
    <row r="87" spans="1:9" ht="15.75">
      <c r="A87" s="158" t="s">
        <v>78</v>
      </c>
      <c r="B87" s="158"/>
      <c r="C87" s="152"/>
      <c r="D87" s="107">
        <f>D84-D71</f>
        <v>200000000</v>
      </c>
      <c r="E87" s="108"/>
      <c r="G87" s="4"/>
      <c r="H87" s="101"/>
    </row>
    <row r="88" spans="1:9">
      <c r="G88" s="4"/>
    </row>
    <row r="89" spans="1:9" ht="15.75">
      <c r="A89" s="158" t="s">
        <v>79</v>
      </c>
      <c r="B89" s="158"/>
      <c r="C89" s="158"/>
      <c r="G89" s="4">
        <f>D87*G90</f>
        <v>283254545.45454526</v>
      </c>
    </row>
    <row r="90" spans="1:9" ht="15.75">
      <c r="C90" s="77" t="s">
        <v>100</v>
      </c>
      <c r="D90" s="109">
        <f>H76/D87</f>
        <v>0.35406818181818156</v>
      </c>
      <c r="F90" s="77" t="s">
        <v>81</v>
      </c>
      <c r="G90" s="109">
        <f>D90*4</f>
        <v>1.4162727272727262</v>
      </c>
    </row>
    <row r="91" spans="1:9" ht="15.75">
      <c r="F91" s="77" t="s">
        <v>101</v>
      </c>
      <c r="G91" s="4"/>
    </row>
    <row r="92" spans="1:9" ht="15.75">
      <c r="A92" s="77" t="s">
        <v>82</v>
      </c>
      <c r="G92" s="4"/>
    </row>
    <row r="93" spans="1:9" ht="15.75">
      <c r="C93" s="137"/>
      <c r="D93" s="138"/>
      <c r="E93" s="139"/>
      <c r="F93" s="140"/>
      <c r="G93" s="141"/>
      <c r="H93" s="141"/>
      <c r="I93" s="142"/>
    </row>
    <row r="94" spans="1:9">
      <c r="B94" s="63" t="s">
        <v>85</v>
      </c>
      <c r="C94" s="153"/>
      <c r="D94" s="154"/>
      <c r="E94" s="155"/>
      <c r="F94" s="153"/>
      <c r="G94" s="154"/>
      <c r="H94" s="154"/>
      <c r="I94" s="155"/>
    </row>
    <row r="95" spans="1:9">
      <c r="B95" s="63" t="s">
        <v>86</v>
      </c>
      <c r="C95" s="153"/>
      <c r="D95" s="154"/>
      <c r="E95" s="155"/>
      <c r="F95" s="153"/>
      <c r="G95" s="154"/>
      <c r="H95" s="154"/>
      <c r="I95" s="155"/>
    </row>
    <row r="96" spans="1:9">
      <c r="B96" s="63" t="s">
        <v>87</v>
      </c>
      <c r="C96" s="153"/>
      <c r="D96" s="154"/>
      <c r="E96" s="155"/>
      <c r="F96" s="153"/>
      <c r="G96" s="154"/>
      <c r="H96" s="154"/>
      <c r="I96" s="155"/>
    </row>
    <row r="97" spans="2:9">
      <c r="B97" s="63" t="s">
        <v>88</v>
      </c>
      <c r="C97" s="153"/>
      <c r="D97" s="154"/>
      <c r="E97" s="155"/>
      <c r="F97" s="153"/>
      <c r="G97" s="154"/>
      <c r="H97" s="154"/>
      <c r="I97" s="155"/>
    </row>
    <row r="98" spans="2:9">
      <c r="B98" s="63" t="s">
        <v>89</v>
      </c>
      <c r="C98" s="153"/>
      <c r="D98" s="154"/>
      <c r="E98" s="155"/>
      <c r="F98" s="153"/>
      <c r="G98" s="154"/>
      <c r="H98" s="154"/>
      <c r="I98" s="155"/>
    </row>
    <row r="99" spans="2:9">
      <c r="B99" s="63" t="s">
        <v>90</v>
      </c>
      <c r="C99" s="153"/>
      <c r="D99" s="154"/>
      <c r="E99" s="155"/>
      <c r="F99" s="153"/>
      <c r="G99" s="154"/>
      <c r="H99" s="154"/>
      <c r="I99" s="155"/>
    </row>
    <row r="100" spans="2:9" ht="15.75">
      <c r="B100" s="156"/>
      <c r="C100" s="156"/>
      <c r="D100" s="156"/>
      <c r="G100" s="156"/>
      <c r="H100" s="156"/>
    </row>
    <row r="101" spans="2:9" ht="15.75">
      <c r="B101" s="110"/>
      <c r="C101" s="110"/>
      <c r="D101" s="110"/>
      <c r="G101" s="110"/>
      <c r="H101" s="110"/>
    </row>
    <row r="102" spans="2:9" ht="15.75">
      <c r="B102" s="110"/>
      <c r="C102" s="110"/>
      <c r="D102" s="110"/>
      <c r="G102" s="110"/>
      <c r="H102" s="110"/>
    </row>
    <row r="103" spans="2:9" ht="15.75">
      <c r="B103" s="110"/>
      <c r="C103" s="110"/>
      <c r="D103" s="110"/>
      <c r="G103" s="110"/>
      <c r="H103" s="110"/>
    </row>
    <row r="104" spans="2:9" ht="15.75">
      <c r="B104" s="110"/>
      <c r="C104" s="110"/>
      <c r="D104" s="110"/>
      <c r="G104" s="110"/>
      <c r="H104" s="110"/>
    </row>
    <row r="105" spans="2:9">
      <c r="G105" s="4"/>
    </row>
    <row r="106" spans="2:9">
      <c r="G106" s="4"/>
    </row>
    <row r="107" spans="2:9" ht="15.75">
      <c r="B107" s="157"/>
      <c r="C107" s="157"/>
      <c r="D107" s="157"/>
      <c r="G107" s="157"/>
      <c r="H107" s="157"/>
    </row>
    <row r="108" spans="2:9">
      <c r="G108" s="4"/>
    </row>
    <row r="109" spans="2:9">
      <c r="G109" s="4"/>
    </row>
    <row r="110" spans="2:9">
      <c r="G110" s="4"/>
    </row>
    <row r="111" spans="2:9">
      <c r="G111" s="4"/>
    </row>
    <row r="112" spans="2:9">
      <c r="G112" s="4"/>
    </row>
    <row r="113" spans="7:19">
      <c r="G113" s="4"/>
    </row>
    <row r="114" spans="7:19">
      <c r="G114" s="4"/>
    </row>
    <row r="115" spans="7:19">
      <c r="G115" s="4"/>
      <c r="J115" s="101"/>
      <c r="P115" s="101"/>
    </row>
    <row r="116" spans="7:19">
      <c r="G116" s="4"/>
      <c r="J116" s="101"/>
      <c r="P116" s="101"/>
      <c r="Q116" s="111"/>
    </row>
    <row r="117" spans="7:19">
      <c r="G117" s="4"/>
      <c r="J117" s="101"/>
      <c r="P117" s="101"/>
      <c r="Q117" s="111"/>
      <c r="S117" s="101"/>
    </row>
    <row r="121" spans="7:19">
      <c r="J121" s="101"/>
    </row>
    <row r="126" spans="7:19">
      <c r="Q126" s="111"/>
    </row>
    <row r="128" spans="7:19">
      <c r="P128" s="101"/>
      <c r="Q128" s="101"/>
    </row>
  </sheetData>
  <mergeCells count="26">
    <mergeCell ref="B100:D100"/>
    <mergeCell ref="G100:H100"/>
    <mergeCell ref="B107:D107"/>
    <mergeCell ref="G107:H107"/>
    <mergeCell ref="C97:E97"/>
    <mergeCell ref="F97:I97"/>
    <mergeCell ref="C98:E98"/>
    <mergeCell ref="F98:I98"/>
    <mergeCell ref="C99:E99"/>
    <mergeCell ref="F99:I99"/>
    <mergeCell ref="C94:E94"/>
    <mergeCell ref="F94:I94"/>
    <mergeCell ref="C95:E95"/>
    <mergeCell ref="F95:I95"/>
    <mergeCell ref="C96:E96"/>
    <mergeCell ref="F96:I96"/>
    <mergeCell ref="C93:E93"/>
    <mergeCell ref="F93:I93"/>
    <mergeCell ref="A1:I1"/>
    <mergeCell ref="D38:D39"/>
    <mergeCell ref="E38:H38"/>
    <mergeCell ref="F71:F72"/>
    <mergeCell ref="F74:G74"/>
    <mergeCell ref="C38:C39"/>
    <mergeCell ref="A87:C87"/>
    <mergeCell ref="A89:C8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8"/>
  <sheetViews>
    <sheetView workbookViewId="0">
      <selection activeCell="E10" sqref="E10"/>
    </sheetView>
  </sheetViews>
  <sheetFormatPr defaultRowHeight="15"/>
  <cols>
    <col min="1" max="1" width="10.85546875" style="1" customWidth="1"/>
    <col min="2" max="2" width="29.28515625" style="1" customWidth="1"/>
    <col min="3" max="3" width="25.28515625" style="1" customWidth="1"/>
    <col min="4" max="4" width="22.7109375" style="1" customWidth="1"/>
    <col min="5" max="5" width="20.28515625" style="1" customWidth="1"/>
    <col min="6" max="6" width="25.28515625" style="1" customWidth="1"/>
    <col min="7" max="7" width="17.28515625" style="1" customWidth="1"/>
    <col min="8" max="8" width="19" style="1" customWidth="1"/>
    <col min="9" max="9" width="20" style="1" customWidth="1"/>
    <col min="10" max="10" width="11.5703125" style="1" customWidth="1"/>
    <col min="11" max="12" width="21.42578125" style="1" bestFit="1" customWidth="1"/>
    <col min="13" max="14" width="9.140625" style="1"/>
    <col min="15" max="15" width="10.28515625" style="1" bestFit="1" customWidth="1"/>
    <col min="16" max="16" width="11.5703125" style="1" bestFit="1" customWidth="1"/>
    <col min="17" max="17" width="19.5703125" style="1" customWidth="1"/>
    <col min="18" max="18" width="9.140625" style="1"/>
    <col min="19" max="19" width="11.5703125" style="1" bestFit="1" customWidth="1"/>
    <col min="20" max="256" width="9.140625" style="1"/>
    <col min="257" max="257" width="11" style="1" customWidth="1"/>
    <col min="258" max="258" width="37.85546875" style="1" customWidth="1"/>
    <col min="259" max="259" width="27.7109375" style="1" customWidth="1"/>
    <col min="260" max="260" width="25.140625" style="1" customWidth="1"/>
    <col min="261" max="261" width="30.7109375" style="1" customWidth="1"/>
    <col min="262" max="262" width="23.5703125" style="1" customWidth="1"/>
    <col min="263" max="263" width="21.42578125" style="1" customWidth="1"/>
    <col min="264" max="264" width="22.85546875" style="1" customWidth="1"/>
    <col min="265" max="265" width="20" style="1" customWidth="1"/>
    <col min="266" max="266" width="11.5703125" style="1" customWidth="1"/>
    <col min="267" max="268" width="21.42578125" style="1" bestFit="1" customWidth="1"/>
    <col min="269" max="270" width="9.140625" style="1"/>
    <col min="271" max="271" width="10.28515625" style="1" bestFit="1" customWidth="1"/>
    <col min="272" max="272" width="11.5703125" style="1" bestFit="1" customWidth="1"/>
    <col min="273" max="273" width="19.5703125" style="1" customWidth="1"/>
    <col min="274" max="274" width="9.140625" style="1"/>
    <col min="275" max="275" width="11.5703125" style="1" bestFit="1" customWidth="1"/>
    <col min="276" max="512" width="9.140625" style="1"/>
    <col min="513" max="513" width="11" style="1" customWidth="1"/>
    <col min="514" max="514" width="37.85546875" style="1" customWidth="1"/>
    <col min="515" max="515" width="27.7109375" style="1" customWidth="1"/>
    <col min="516" max="516" width="25.140625" style="1" customWidth="1"/>
    <col min="517" max="517" width="30.7109375" style="1" customWidth="1"/>
    <col min="518" max="518" width="23.5703125" style="1" customWidth="1"/>
    <col min="519" max="519" width="21.42578125" style="1" customWidth="1"/>
    <col min="520" max="520" width="22.85546875" style="1" customWidth="1"/>
    <col min="521" max="521" width="20" style="1" customWidth="1"/>
    <col min="522" max="522" width="11.5703125" style="1" customWidth="1"/>
    <col min="523" max="524" width="21.42578125" style="1" bestFit="1" customWidth="1"/>
    <col min="525" max="526" width="9.140625" style="1"/>
    <col min="527" max="527" width="10.28515625" style="1" bestFit="1" customWidth="1"/>
    <col min="528" max="528" width="11.5703125" style="1" bestFit="1" customWidth="1"/>
    <col min="529" max="529" width="19.5703125" style="1" customWidth="1"/>
    <col min="530" max="530" width="9.140625" style="1"/>
    <col min="531" max="531" width="11.5703125" style="1" bestFit="1" customWidth="1"/>
    <col min="532" max="768" width="9.140625" style="1"/>
    <col min="769" max="769" width="11" style="1" customWidth="1"/>
    <col min="770" max="770" width="37.85546875" style="1" customWidth="1"/>
    <col min="771" max="771" width="27.7109375" style="1" customWidth="1"/>
    <col min="772" max="772" width="25.140625" style="1" customWidth="1"/>
    <col min="773" max="773" width="30.7109375" style="1" customWidth="1"/>
    <col min="774" max="774" width="23.5703125" style="1" customWidth="1"/>
    <col min="775" max="775" width="21.42578125" style="1" customWidth="1"/>
    <col min="776" max="776" width="22.85546875" style="1" customWidth="1"/>
    <col min="777" max="777" width="20" style="1" customWidth="1"/>
    <col min="778" max="778" width="11.5703125" style="1" customWidth="1"/>
    <col min="779" max="780" width="21.42578125" style="1" bestFit="1" customWidth="1"/>
    <col min="781" max="782" width="9.140625" style="1"/>
    <col min="783" max="783" width="10.28515625" style="1" bestFit="1" customWidth="1"/>
    <col min="784" max="784" width="11.5703125" style="1" bestFit="1" customWidth="1"/>
    <col min="785" max="785" width="19.5703125" style="1" customWidth="1"/>
    <col min="786" max="786" width="9.140625" style="1"/>
    <col min="787" max="787" width="11.5703125" style="1" bestFit="1" customWidth="1"/>
    <col min="788" max="1024" width="9.140625" style="1"/>
    <col min="1025" max="1025" width="11" style="1" customWidth="1"/>
    <col min="1026" max="1026" width="37.85546875" style="1" customWidth="1"/>
    <col min="1027" max="1027" width="27.7109375" style="1" customWidth="1"/>
    <col min="1028" max="1028" width="25.140625" style="1" customWidth="1"/>
    <col min="1029" max="1029" width="30.7109375" style="1" customWidth="1"/>
    <col min="1030" max="1030" width="23.5703125" style="1" customWidth="1"/>
    <col min="1031" max="1031" width="21.42578125" style="1" customWidth="1"/>
    <col min="1032" max="1032" width="22.85546875" style="1" customWidth="1"/>
    <col min="1033" max="1033" width="20" style="1" customWidth="1"/>
    <col min="1034" max="1034" width="11.5703125" style="1" customWidth="1"/>
    <col min="1035" max="1036" width="21.42578125" style="1" bestFit="1" customWidth="1"/>
    <col min="1037" max="1038" width="9.140625" style="1"/>
    <col min="1039" max="1039" width="10.28515625" style="1" bestFit="1" customWidth="1"/>
    <col min="1040" max="1040" width="11.5703125" style="1" bestFit="1" customWidth="1"/>
    <col min="1041" max="1041" width="19.5703125" style="1" customWidth="1"/>
    <col min="1042" max="1042" width="9.140625" style="1"/>
    <col min="1043" max="1043" width="11.5703125" style="1" bestFit="1" customWidth="1"/>
    <col min="1044" max="1280" width="9.140625" style="1"/>
    <col min="1281" max="1281" width="11" style="1" customWidth="1"/>
    <col min="1282" max="1282" width="37.85546875" style="1" customWidth="1"/>
    <col min="1283" max="1283" width="27.7109375" style="1" customWidth="1"/>
    <col min="1284" max="1284" width="25.140625" style="1" customWidth="1"/>
    <col min="1285" max="1285" width="30.7109375" style="1" customWidth="1"/>
    <col min="1286" max="1286" width="23.5703125" style="1" customWidth="1"/>
    <col min="1287" max="1287" width="21.42578125" style="1" customWidth="1"/>
    <col min="1288" max="1288" width="22.85546875" style="1" customWidth="1"/>
    <col min="1289" max="1289" width="20" style="1" customWidth="1"/>
    <col min="1290" max="1290" width="11.5703125" style="1" customWidth="1"/>
    <col min="1291" max="1292" width="21.42578125" style="1" bestFit="1" customWidth="1"/>
    <col min="1293" max="1294" width="9.140625" style="1"/>
    <col min="1295" max="1295" width="10.28515625" style="1" bestFit="1" customWidth="1"/>
    <col min="1296" max="1296" width="11.5703125" style="1" bestFit="1" customWidth="1"/>
    <col min="1297" max="1297" width="19.5703125" style="1" customWidth="1"/>
    <col min="1298" max="1298" width="9.140625" style="1"/>
    <col min="1299" max="1299" width="11.5703125" style="1" bestFit="1" customWidth="1"/>
    <col min="1300" max="1536" width="9.140625" style="1"/>
    <col min="1537" max="1537" width="11" style="1" customWidth="1"/>
    <col min="1538" max="1538" width="37.85546875" style="1" customWidth="1"/>
    <col min="1539" max="1539" width="27.7109375" style="1" customWidth="1"/>
    <col min="1540" max="1540" width="25.140625" style="1" customWidth="1"/>
    <col min="1541" max="1541" width="30.7109375" style="1" customWidth="1"/>
    <col min="1542" max="1542" width="23.5703125" style="1" customWidth="1"/>
    <col min="1543" max="1543" width="21.42578125" style="1" customWidth="1"/>
    <col min="1544" max="1544" width="22.85546875" style="1" customWidth="1"/>
    <col min="1545" max="1545" width="20" style="1" customWidth="1"/>
    <col min="1546" max="1546" width="11.5703125" style="1" customWidth="1"/>
    <col min="1547" max="1548" width="21.42578125" style="1" bestFit="1" customWidth="1"/>
    <col min="1549" max="1550" width="9.140625" style="1"/>
    <col min="1551" max="1551" width="10.28515625" style="1" bestFit="1" customWidth="1"/>
    <col min="1552" max="1552" width="11.5703125" style="1" bestFit="1" customWidth="1"/>
    <col min="1553" max="1553" width="19.5703125" style="1" customWidth="1"/>
    <col min="1554" max="1554" width="9.140625" style="1"/>
    <col min="1555" max="1555" width="11.5703125" style="1" bestFit="1" customWidth="1"/>
    <col min="1556" max="1792" width="9.140625" style="1"/>
    <col min="1793" max="1793" width="11" style="1" customWidth="1"/>
    <col min="1794" max="1794" width="37.85546875" style="1" customWidth="1"/>
    <col min="1795" max="1795" width="27.7109375" style="1" customWidth="1"/>
    <col min="1796" max="1796" width="25.140625" style="1" customWidth="1"/>
    <col min="1797" max="1797" width="30.7109375" style="1" customWidth="1"/>
    <col min="1798" max="1798" width="23.5703125" style="1" customWidth="1"/>
    <col min="1799" max="1799" width="21.42578125" style="1" customWidth="1"/>
    <col min="1800" max="1800" width="22.85546875" style="1" customWidth="1"/>
    <col min="1801" max="1801" width="20" style="1" customWidth="1"/>
    <col min="1802" max="1802" width="11.5703125" style="1" customWidth="1"/>
    <col min="1803" max="1804" width="21.42578125" style="1" bestFit="1" customWidth="1"/>
    <col min="1805" max="1806" width="9.140625" style="1"/>
    <col min="1807" max="1807" width="10.28515625" style="1" bestFit="1" customWidth="1"/>
    <col min="1808" max="1808" width="11.5703125" style="1" bestFit="1" customWidth="1"/>
    <col min="1809" max="1809" width="19.5703125" style="1" customWidth="1"/>
    <col min="1810" max="1810" width="9.140625" style="1"/>
    <col min="1811" max="1811" width="11.5703125" style="1" bestFit="1" customWidth="1"/>
    <col min="1812" max="2048" width="9.140625" style="1"/>
    <col min="2049" max="2049" width="11" style="1" customWidth="1"/>
    <col min="2050" max="2050" width="37.85546875" style="1" customWidth="1"/>
    <col min="2051" max="2051" width="27.7109375" style="1" customWidth="1"/>
    <col min="2052" max="2052" width="25.140625" style="1" customWidth="1"/>
    <col min="2053" max="2053" width="30.7109375" style="1" customWidth="1"/>
    <col min="2054" max="2054" width="23.5703125" style="1" customWidth="1"/>
    <col min="2055" max="2055" width="21.42578125" style="1" customWidth="1"/>
    <col min="2056" max="2056" width="22.85546875" style="1" customWidth="1"/>
    <col min="2057" max="2057" width="20" style="1" customWidth="1"/>
    <col min="2058" max="2058" width="11.5703125" style="1" customWidth="1"/>
    <col min="2059" max="2060" width="21.42578125" style="1" bestFit="1" customWidth="1"/>
    <col min="2061" max="2062" width="9.140625" style="1"/>
    <col min="2063" max="2063" width="10.28515625" style="1" bestFit="1" customWidth="1"/>
    <col min="2064" max="2064" width="11.5703125" style="1" bestFit="1" customWidth="1"/>
    <col min="2065" max="2065" width="19.5703125" style="1" customWidth="1"/>
    <col min="2066" max="2066" width="9.140625" style="1"/>
    <col min="2067" max="2067" width="11.5703125" style="1" bestFit="1" customWidth="1"/>
    <col min="2068" max="2304" width="9.140625" style="1"/>
    <col min="2305" max="2305" width="11" style="1" customWidth="1"/>
    <col min="2306" max="2306" width="37.85546875" style="1" customWidth="1"/>
    <col min="2307" max="2307" width="27.7109375" style="1" customWidth="1"/>
    <col min="2308" max="2308" width="25.140625" style="1" customWidth="1"/>
    <col min="2309" max="2309" width="30.7109375" style="1" customWidth="1"/>
    <col min="2310" max="2310" width="23.5703125" style="1" customWidth="1"/>
    <col min="2311" max="2311" width="21.42578125" style="1" customWidth="1"/>
    <col min="2312" max="2312" width="22.85546875" style="1" customWidth="1"/>
    <col min="2313" max="2313" width="20" style="1" customWidth="1"/>
    <col min="2314" max="2314" width="11.5703125" style="1" customWidth="1"/>
    <col min="2315" max="2316" width="21.42578125" style="1" bestFit="1" customWidth="1"/>
    <col min="2317" max="2318" width="9.140625" style="1"/>
    <col min="2319" max="2319" width="10.28515625" style="1" bestFit="1" customWidth="1"/>
    <col min="2320" max="2320" width="11.5703125" style="1" bestFit="1" customWidth="1"/>
    <col min="2321" max="2321" width="19.5703125" style="1" customWidth="1"/>
    <col min="2322" max="2322" width="9.140625" style="1"/>
    <col min="2323" max="2323" width="11.5703125" style="1" bestFit="1" customWidth="1"/>
    <col min="2324" max="2560" width="9.140625" style="1"/>
    <col min="2561" max="2561" width="11" style="1" customWidth="1"/>
    <col min="2562" max="2562" width="37.85546875" style="1" customWidth="1"/>
    <col min="2563" max="2563" width="27.7109375" style="1" customWidth="1"/>
    <col min="2564" max="2564" width="25.140625" style="1" customWidth="1"/>
    <col min="2565" max="2565" width="30.7109375" style="1" customWidth="1"/>
    <col min="2566" max="2566" width="23.5703125" style="1" customWidth="1"/>
    <col min="2567" max="2567" width="21.42578125" style="1" customWidth="1"/>
    <col min="2568" max="2568" width="22.85546875" style="1" customWidth="1"/>
    <col min="2569" max="2569" width="20" style="1" customWidth="1"/>
    <col min="2570" max="2570" width="11.5703125" style="1" customWidth="1"/>
    <col min="2571" max="2572" width="21.42578125" style="1" bestFit="1" customWidth="1"/>
    <col min="2573" max="2574" width="9.140625" style="1"/>
    <col min="2575" max="2575" width="10.28515625" style="1" bestFit="1" customWidth="1"/>
    <col min="2576" max="2576" width="11.5703125" style="1" bestFit="1" customWidth="1"/>
    <col min="2577" max="2577" width="19.5703125" style="1" customWidth="1"/>
    <col min="2578" max="2578" width="9.140625" style="1"/>
    <col min="2579" max="2579" width="11.5703125" style="1" bestFit="1" customWidth="1"/>
    <col min="2580" max="2816" width="9.140625" style="1"/>
    <col min="2817" max="2817" width="11" style="1" customWidth="1"/>
    <col min="2818" max="2818" width="37.85546875" style="1" customWidth="1"/>
    <col min="2819" max="2819" width="27.7109375" style="1" customWidth="1"/>
    <col min="2820" max="2820" width="25.140625" style="1" customWidth="1"/>
    <col min="2821" max="2821" width="30.7109375" style="1" customWidth="1"/>
    <col min="2822" max="2822" width="23.5703125" style="1" customWidth="1"/>
    <col min="2823" max="2823" width="21.42578125" style="1" customWidth="1"/>
    <col min="2824" max="2824" width="22.85546875" style="1" customWidth="1"/>
    <col min="2825" max="2825" width="20" style="1" customWidth="1"/>
    <col min="2826" max="2826" width="11.5703125" style="1" customWidth="1"/>
    <col min="2827" max="2828" width="21.42578125" style="1" bestFit="1" customWidth="1"/>
    <col min="2829" max="2830" width="9.140625" style="1"/>
    <col min="2831" max="2831" width="10.28515625" style="1" bestFit="1" customWidth="1"/>
    <col min="2832" max="2832" width="11.5703125" style="1" bestFit="1" customWidth="1"/>
    <col min="2833" max="2833" width="19.5703125" style="1" customWidth="1"/>
    <col min="2834" max="2834" width="9.140625" style="1"/>
    <col min="2835" max="2835" width="11.5703125" style="1" bestFit="1" customWidth="1"/>
    <col min="2836" max="3072" width="9.140625" style="1"/>
    <col min="3073" max="3073" width="11" style="1" customWidth="1"/>
    <col min="3074" max="3074" width="37.85546875" style="1" customWidth="1"/>
    <col min="3075" max="3075" width="27.7109375" style="1" customWidth="1"/>
    <col min="3076" max="3076" width="25.140625" style="1" customWidth="1"/>
    <col min="3077" max="3077" width="30.7109375" style="1" customWidth="1"/>
    <col min="3078" max="3078" width="23.5703125" style="1" customWidth="1"/>
    <col min="3079" max="3079" width="21.42578125" style="1" customWidth="1"/>
    <col min="3080" max="3080" width="22.85546875" style="1" customWidth="1"/>
    <col min="3081" max="3081" width="20" style="1" customWidth="1"/>
    <col min="3082" max="3082" width="11.5703125" style="1" customWidth="1"/>
    <col min="3083" max="3084" width="21.42578125" style="1" bestFit="1" customWidth="1"/>
    <col min="3085" max="3086" width="9.140625" style="1"/>
    <col min="3087" max="3087" width="10.28515625" style="1" bestFit="1" customWidth="1"/>
    <col min="3088" max="3088" width="11.5703125" style="1" bestFit="1" customWidth="1"/>
    <col min="3089" max="3089" width="19.5703125" style="1" customWidth="1"/>
    <col min="3090" max="3090" width="9.140625" style="1"/>
    <col min="3091" max="3091" width="11.5703125" style="1" bestFit="1" customWidth="1"/>
    <col min="3092" max="3328" width="9.140625" style="1"/>
    <col min="3329" max="3329" width="11" style="1" customWidth="1"/>
    <col min="3330" max="3330" width="37.85546875" style="1" customWidth="1"/>
    <col min="3331" max="3331" width="27.7109375" style="1" customWidth="1"/>
    <col min="3332" max="3332" width="25.140625" style="1" customWidth="1"/>
    <col min="3333" max="3333" width="30.7109375" style="1" customWidth="1"/>
    <col min="3334" max="3334" width="23.5703125" style="1" customWidth="1"/>
    <col min="3335" max="3335" width="21.42578125" style="1" customWidth="1"/>
    <col min="3336" max="3336" width="22.85546875" style="1" customWidth="1"/>
    <col min="3337" max="3337" width="20" style="1" customWidth="1"/>
    <col min="3338" max="3338" width="11.5703125" style="1" customWidth="1"/>
    <col min="3339" max="3340" width="21.42578125" style="1" bestFit="1" customWidth="1"/>
    <col min="3341" max="3342" width="9.140625" style="1"/>
    <col min="3343" max="3343" width="10.28515625" style="1" bestFit="1" customWidth="1"/>
    <col min="3344" max="3344" width="11.5703125" style="1" bestFit="1" customWidth="1"/>
    <col min="3345" max="3345" width="19.5703125" style="1" customWidth="1"/>
    <col min="3346" max="3346" width="9.140625" style="1"/>
    <col min="3347" max="3347" width="11.5703125" style="1" bestFit="1" customWidth="1"/>
    <col min="3348" max="3584" width="9.140625" style="1"/>
    <col min="3585" max="3585" width="11" style="1" customWidth="1"/>
    <col min="3586" max="3586" width="37.85546875" style="1" customWidth="1"/>
    <col min="3587" max="3587" width="27.7109375" style="1" customWidth="1"/>
    <col min="3588" max="3588" width="25.140625" style="1" customWidth="1"/>
    <col min="3589" max="3589" width="30.7109375" style="1" customWidth="1"/>
    <col min="3590" max="3590" width="23.5703125" style="1" customWidth="1"/>
    <col min="3591" max="3591" width="21.42578125" style="1" customWidth="1"/>
    <col min="3592" max="3592" width="22.85546875" style="1" customWidth="1"/>
    <col min="3593" max="3593" width="20" style="1" customWidth="1"/>
    <col min="3594" max="3594" width="11.5703125" style="1" customWidth="1"/>
    <col min="3595" max="3596" width="21.42578125" style="1" bestFit="1" customWidth="1"/>
    <col min="3597" max="3598" width="9.140625" style="1"/>
    <col min="3599" max="3599" width="10.28515625" style="1" bestFit="1" customWidth="1"/>
    <col min="3600" max="3600" width="11.5703125" style="1" bestFit="1" customWidth="1"/>
    <col min="3601" max="3601" width="19.5703125" style="1" customWidth="1"/>
    <col min="3602" max="3602" width="9.140625" style="1"/>
    <col min="3603" max="3603" width="11.5703125" style="1" bestFit="1" customWidth="1"/>
    <col min="3604" max="3840" width="9.140625" style="1"/>
    <col min="3841" max="3841" width="11" style="1" customWidth="1"/>
    <col min="3842" max="3842" width="37.85546875" style="1" customWidth="1"/>
    <col min="3843" max="3843" width="27.7109375" style="1" customWidth="1"/>
    <col min="3844" max="3844" width="25.140625" style="1" customWidth="1"/>
    <col min="3845" max="3845" width="30.7109375" style="1" customWidth="1"/>
    <col min="3846" max="3846" width="23.5703125" style="1" customWidth="1"/>
    <col min="3847" max="3847" width="21.42578125" style="1" customWidth="1"/>
    <col min="3848" max="3848" width="22.85546875" style="1" customWidth="1"/>
    <col min="3849" max="3849" width="20" style="1" customWidth="1"/>
    <col min="3850" max="3850" width="11.5703125" style="1" customWidth="1"/>
    <col min="3851" max="3852" width="21.42578125" style="1" bestFit="1" customWidth="1"/>
    <col min="3853" max="3854" width="9.140625" style="1"/>
    <col min="3855" max="3855" width="10.28515625" style="1" bestFit="1" customWidth="1"/>
    <col min="3856" max="3856" width="11.5703125" style="1" bestFit="1" customWidth="1"/>
    <col min="3857" max="3857" width="19.5703125" style="1" customWidth="1"/>
    <col min="3858" max="3858" width="9.140625" style="1"/>
    <col min="3859" max="3859" width="11.5703125" style="1" bestFit="1" customWidth="1"/>
    <col min="3860" max="4096" width="9.140625" style="1"/>
    <col min="4097" max="4097" width="11" style="1" customWidth="1"/>
    <col min="4098" max="4098" width="37.85546875" style="1" customWidth="1"/>
    <col min="4099" max="4099" width="27.7109375" style="1" customWidth="1"/>
    <col min="4100" max="4100" width="25.140625" style="1" customWidth="1"/>
    <col min="4101" max="4101" width="30.7109375" style="1" customWidth="1"/>
    <col min="4102" max="4102" width="23.5703125" style="1" customWidth="1"/>
    <col min="4103" max="4103" width="21.42578125" style="1" customWidth="1"/>
    <col min="4104" max="4104" width="22.85546875" style="1" customWidth="1"/>
    <col min="4105" max="4105" width="20" style="1" customWidth="1"/>
    <col min="4106" max="4106" width="11.5703125" style="1" customWidth="1"/>
    <col min="4107" max="4108" width="21.42578125" style="1" bestFit="1" customWidth="1"/>
    <col min="4109" max="4110" width="9.140625" style="1"/>
    <col min="4111" max="4111" width="10.28515625" style="1" bestFit="1" customWidth="1"/>
    <col min="4112" max="4112" width="11.5703125" style="1" bestFit="1" customWidth="1"/>
    <col min="4113" max="4113" width="19.5703125" style="1" customWidth="1"/>
    <col min="4114" max="4114" width="9.140625" style="1"/>
    <col min="4115" max="4115" width="11.5703125" style="1" bestFit="1" customWidth="1"/>
    <col min="4116" max="4352" width="9.140625" style="1"/>
    <col min="4353" max="4353" width="11" style="1" customWidth="1"/>
    <col min="4354" max="4354" width="37.85546875" style="1" customWidth="1"/>
    <col min="4355" max="4355" width="27.7109375" style="1" customWidth="1"/>
    <col min="4356" max="4356" width="25.140625" style="1" customWidth="1"/>
    <col min="4357" max="4357" width="30.7109375" style="1" customWidth="1"/>
    <col min="4358" max="4358" width="23.5703125" style="1" customWidth="1"/>
    <col min="4359" max="4359" width="21.42578125" style="1" customWidth="1"/>
    <col min="4360" max="4360" width="22.85546875" style="1" customWidth="1"/>
    <col min="4361" max="4361" width="20" style="1" customWidth="1"/>
    <col min="4362" max="4362" width="11.5703125" style="1" customWidth="1"/>
    <col min="4363" max="4364" width="21.42578125" style="1" bestFit="1" customWidth="1"/>
    <col min="4365" max="4366" width="9.140625" style="1"/>
    <col min="4367" max="4367" width="10.28515625" style="1" bestFit="1" customWidth="1"/>
    <col min="4368" max="4368" width="11.5703125" style="1" bestFit="1" customWidth="1"/>
    <col min="4369" max="4369" width="19.5703125" style="1" customWidth="1"/>
    <col min="4370" max="4370" width="9.140625" style="1"/>
    <col min="4371" max="4371" width="11.5703125" style="1" bestFit="1" customWidth="1"/>
    <col min="4372" max="4608" width="9.140625" style="1"/>
    <col min="4609" max="4609" width="11" style="1" customWidth="1"/>
    <col min="4610" max="4610" width="37.85546875" style="1" customWidth="1"/>
    <col min="4611" max="4611" width="27.7109375" style="1" customWidth="1"/>
    <col min="4612" max="4612" width="25.140625" style="1" customWidth="1"/>
    <col min="4613" max="4613" width="30.7109375" style="1" customWidth="1"/>
    <col min="4614" max="4614" width="23.5703125" style="1" customWidth="1"/>
    <col min="4615" max="4615" width="21.42578125" style="1" customWidth="1"/>
    <col min="4616" max="4616" width="22.85546875" style="1" customWidth="1"/>
    <col min="4617" max="4617" width="20" style="1" customWidth="1"/>
    <col min="4618" max="4618" width="11.5703125" style="1" customWidth="1"/>
    <col min="4619" max="4620" width="21.42578125" style="1" bestFit="1" customWidth="1"/>
    <col min="4621" max="4622" width="9.140625" style="1"/>
    <col min="4623" max="4623" width="10.28515625" style="1" bestFit="1" customWidth="1"/>
    <col min="4624" max="4624" width="11.5703125" style="1" bestFit="1" customWidth="1"/>
    <col min="4625" max="4625" width="19.5703125" style="1" customWidth="1"/>
    <col min="4626" max="4626" width="9.140625" style="1"/>
    <col min="4627" max="4627" width="11.5703125" style="1" bestFit="1" customWidth="1"/>
    <col min="4628" max="4864" width="9.140625" style="1"/>
    <col min="4865" max="4865" width="11" style="1" customWidth="1"/>
    <col min="4866" max="4866" width="37.85546875" style="1" customWidth="1"/>
    <col min="4867" max="4867" width="27.7109375" style="1" customWidth="1"/>
    <col min="4868" max="4868" width="25.140625" style="1" customWidth="1"/>
    <col min="4869" max="4869" width="30.7109375" style="1" customWidth="1"/>
    <col min="4870" max="4870" width="23.5703125" style="1" customWidth="1"/>
    <col min="4871" max="4871" width="21.42578125" style="1" customWidth="1"/>
    <col min="4872" max="4872" width="22.85546875" style="1" customWidth="1"/>
    <col min="4873" max="4873" width="20" style="1" customWidth="1"/>
    <col min="4874" max="4874" width="11.5703125" style="1" customWidth="1"/>
    <col min="4875" max="4876" width="21.42578125" style="1" bestFit="1" customWidth="1"/>
    <col min="4877" max="4878" width="9.140625" style="1"/>
    <col min="4879" max="4879" width="10.28515625" style="1" bestFit="1" customWidth="1"/>
    <col min="4880" max="4880" width="11.5703125" style="1" bestFit="1" customWidth="1"/>
    <col min="4881" max="4881" width="19.5703125" style="1" customWidth="1"/>
    <col min="4882" max="4882" width="9.140625" style="1"/>
    <col min="4883" max="4883" width="11.5703125" style="1" bestFit="1" customWidth="1"/>
    <col min="4884" max="5120" width="9.140625" style="1"/>
    <col min="5121" max="5121" width="11" style="1" customWidth="1"/>
    <col min="5122" max="5122" width="37.85546875" style="1" customWidth="1"/>
    <col min="5123" max="5123" width="27.7109375" style="1" customWidth="1"/>
    <col min="5124" max="5124" width="25.140625" style="1" customWidth="1"/>
    <col min="5125" max="5125" width="30.7109375" style="1" customWidth="1"/>
    <col min="5126" max="5126" width="23.5703125" style="1" customWidth="1"/>
    <col min="5127" max="5127" width="21.42578125" style="1" customWidth="1"/>
    <col min="5128" max="5128" width="22.85546875" style="1" customWidth="1"/>
    <col min="5129" max="5129" width="20" style="1" customWidth="1"/>
    <col min="5130" max="5130" width="11.5703125" style="1" customWidth="1"/>
    <col min="5131" max="5132" width="21.42578125" style="1" bestFit="1" customWidth="1"/>
    <col min="5133" max="5134" width="9.140625" style="1"/>
    <col min="5135" max="5135" width="10.28515625" style="1" bestFit="1" customWidth="1"/>
    <col min="5136" max="5136" width="11.5703125" style="1" bestFit="1" customWidth="1"/>
    <col min="5137" max="5137" width="19.5703125" style="1" customWidth="1"/>
    <col min="5138" max="5138" width="9.140625" style="1"/>
    <col min="5139" max="5139" width="11.5703125" style="1" bestFit="1" customWidth="1"/>
    <col min="5140" max="5376" width="9.140625" style="1"/>
    <col min="5377" max="5377" width="11" style="1" customWidth="1"/>
    <col min="5378" max="5378" width="37.85546875" style="1" customWidth="1"/>
    <col min="5379" max="5379" width="27.7109375" style="1" customWidth="1"/>
    <col min="5380" max="5380" width="25.140625" style="1" customWidth="1"/>
    <col min="5381" max="5381" width="30.7109375" style="1" customWidth="1"/>
    <col min="5382" max="5382" width="23.5703125" style="1" customWidth="1"/>
    <col min="5383" max="5383" width="21.42578125" style="1" customWidth="1"/>
    <col min="5384" max="5384" width="22.85546875" style="1" customWidth="1"/>
    <col min="5385" max="5385" width="20" style="1" customWidth="1"/>
    <col min="5386" max="5386" width="11.5703125" style="1" customWidth="1"/>
    <col min="5387" max="5388" width="21.42578125" style="1" bestFit="1" customWidth="1"/>
    <col min="5389" max="5390" width="9.140625" style="1"/>
    <col min="5391" max="5391" width="10.28515625" style="1" bestFit="1" customWidth="1"/>
    <col min="5392" max="5392" width="11.5703125" style="1" bestFit="1" customWidth="1"/>
    <col min="5393" max="5393" width="19.5703125" style="1" customWidth="1"/>
    <col min="5394" max="5394" width="9.140625" style="1"/>
    <col min="5395" max="5395" width="11.5703125" style="1" bestFit="1" customWidth="1"/>
    <col min="5396" max="5632" width="9.140625" style="1"/>
    <col min="5633" max="5633" width="11" style="1" customWidth="1"/>
    <col min="5634" max="5634" width="37.85546875" style="1" customWidth="1"/>
    <col min="5635" max="5635" width="27.7109375" style="1" customWidth="1"/>
    <col min="5636" max="5636" width="25.140625" style="1" customWidth="1"/>
    <col min="5637" max="5637" width="30.7109375" style="1" customWidth="1"/>
    <col min="5638" max="5638" width="23.5703125" style="1" customWidth="1"/>
    <col min="5639" max="5639" width="21.42578125" style="1" customWidth="1"/>
    <col min="5640" max="5640" width="22.85546875" style="1" customWidth="1"/>
    <col min="5641" max="5641" width="20" style="1" customWidth="1"/>
    <col min="5642" max="5642" width="11.5703125" style="1" customWidth="1"/>
    <col min="5643" max="5644" width="21.42578125" style="1" bestFit="1" customWidth="1"/>
    <col min="5645" max="5646" width="9.140625" style="1"/>
    <col min="5647" max="5647" width="10.28515625" style="1" bestFit="1" customWidth="1"/>
    <col min="5648" max="5648" width="11.5703125" style="1" bestFit="1" customWidth="1"/>
    <col min="5649" max="5649" width="19.5703125" style="1" customWidth="1"/>
    <col min="5650" max="5650" width="9.140625" style="1"/>
    <col min="5651" max="5651" width="11.5703125" style="1" bestFit="1" customWidth="1"/>
    <col min="5652" max="5888" width="9.140625" style="1"/>
    <col min="5889" max="5889" width="11" style="1" customWidth="1"/>
    <col min="5890" max="5890" width="37.85546875" style="1" customWidth="1"/>
    <col min="5891" max="5891" width="27.7109375" style="1" customWidth="1"/>
    <col min="5892" max="5892" width="25.140625" style="1" customWidth="1"/>
    <col min="5893" max="5893" width="30.7109375" style="1" customWidth="1"/>
    <col min="5894" max="5894" width="23.5703125" style="1" customWidth="1"/>
    <col min="5895" max="5895" width="21.42578125" style="1" customWidth="1"/>
    <col min="5896" max="5896" width="22.85546875" style="1" customWidth="1"/>
    <col min="5897" max="5897" width="20" style="1" customWidth="1"/>
    <col min="5898" max="5898" width="11.5703125" style="1" customWidth="1"/>
    <col min="5899" max="5900" width="21.42578125" style="1" bestFit="1" customWidth="1"/>
    <col min="5901" max="5902" width="9.140625" style="1"/>
    <col min="5903" max="5903" width="10.28515625" style="1" bestFit="1" customWidth="1"/>
    <col min="5904" max="5904" width="11.5703125" style="1" bestFit="1" customWidth="1"/>
    <col min="5905" max="5905" width="19.5703125" style="1" customWidth="1"/>
    <col min="5906" max="5906" width="9.140625" style="1"/>
    <col min="5907" max="5907" width="11.5703125" style="1" bestFit="1" customWidth="1"/>
    <col min="5908" max="6144" width="9.140625" style="1"/>
    <col min="6145" max="6145" width="11" style="1" customWidth="1"/>
    <col min="6146" max="6146" width="37.85546875" style="1" customWidth="1"/>
    <col min="6147" max="6147" width="27.7109375" style="1" customWidth="1"/>
    <col min="6148" max="6148" width="25.140625" style="1" customWidth="1"/>
    <col min="6149" max="6149" width="30.7109375" style="1" customWidth="1"/>
    <col min="6150" max="6150" width="23.5703125" style="1" customWidth="1"/>
    <col min="6151" max="6151" width="21.42578125" style="1" customWidth="1"/>
    <col min="6152" max="6152" width="22.85546875" style="1" customWidth="1"/>
    <col min="6153" max="6153" width="20" style="1" customWidth="1"/>
    <col min="6154" max="6154" width="11.5703125" style="1" customWidth="1"/>
    <col min="6155" max="6156" width="21.42578125" style="1" bestFit="1" customWidth="1"/>
    <col min="6157" max="6158" width="9.140625" style="1"/>
    <col min="6159" max="6159" width="10.28515625" style="1" bestFit="1" customWidth="1"/>
    <col min="6160" max="6160" width="11.5703125" style="1" bestFit="1" customWidth="1"/>
    <col min="6161" max="6161" width="19.5703125" style="1" customWidth="1"/>
    <col min="6162" max="6162" width="9.140625" style="1"/>
    <col min="6163" max="6163" width="11.5703125" style="1" bestFit="1" customWidth="1"/>
    <col min="6164" max="6400" width="9.140625" style="1"/>
    <col min="6401" max="6401" width="11" style="1" customWidth="1"/>
    <col min="6402" max="6402" width="37.85546875" style="1" customWidth="1"/>
    <col min="6403" max="6403" width="27.7109375" style="1" customWidth="1"/>
    <col min="6404" max="6404" width="25.140625" style="1" customWidth="1"/>
    <col min="6405" max="6405" width="30.7109375" style="1" customWidth="1"/>
    <col min="6406" max="6406" width="23.5703125" style="1" customWidth="1"/>
    <col min="6407" max="6407" width="21.42578125" style="1" customWidth="1"/>
    <col min="6408" max="6408" width="22.85546875" style="1" customWidth="1"/>
    <col min="6409" max="6409" width="20" style="1" customWidth="1"/>
    <col min="6410" max="6410" width="11.5703125" style="1" customWidth="1"/>
    <col min="6411" max="6412" width="21.42578125" style="1" bestFit="1" customWidth="1"/>
    <col min="6413" max="6414" width="9.140625" style="1"/>
    <col min="6415" max="6415" width="10.28515625" style="1" bestFit="1" customWidth="1"/>
    <col min="6416" max="6416" width="11.5703125" style="1" bestFit="1" customWidth="1"/>
    <col min="6417" max="6417" width="19.5703125" style="1" customWidth="1"/>
    <col min="6418" max="6418" width="9.140625" style="1"/>
    <col min="6419" max="6419" width="11.5703125" style="1" bestFit="1" customWidth="1"/>
    <col min="6420" max="6656" width="9.140625" style="1"/>
    <col min="6657" max="6657" width="11" style="1" customWidth="1"/>
    <col min="6658" max="6658" width="37.85546875" style="1" customWidth="1"/>
    <col min="6659" max="6659" width="27.7109375" style="1" customWidth="1"/>
    <col min="6660" max="6660" width="25.140625" style="1" customWidth="1"/>
    <col min="6661" max="6661" width="30.7109375" style="1" customWidth="1"/>
    <col min="6662" max="6662" width="23.5703125" style="1" customWidth="1"/>
    <col min="6663" max="6663" width="21.42578125" style="1" customWidth="1"/>
    <col min="6664" max="6664" width="22.85546875" style="1" customWidth="1"/>
    <col min="6665" max="6665" width="20" style="1" customWidth="1"/>
    <col min="6666" max="6666" width="11.5703125" style="1" customWidth="1"/>
    <col min="6667" max="6668" width="21.42578125" style="1" bestFit="1" customWidth="1"/>
    <col min="6669" max="6670" width="9.140625" style="1"/>
    <col min="6671" max="6671" width="10.28515625" style="1" bestFit="1" customWidth="1"/>
    <col min="6672" max="6672" width="11.5703125" style="1" bestFit="1" customWidth="1"/>
    <col min="6673" max="6673" width="19.5703125" style="1" customWidth="1"/>
    <col min="6674" max="6674" width="9.140625" style="1"/>
    <col min="6675" max="6675" width="11.5703125" style="1" bestFit="1" customWidth="1"/>
    <col min="6676" max="6912" width="9.140625" style="1"/>
    <col min="6913" max="6913" width="11" style="1" customWidth="1"/>
    <col min="6914" max="6914" width="37.85546875" style="1" customWidth="1"/>
    <col min="6915" max="6915" width="27.7109375" style="1" customWidth="1"/>
    <col min="6916" max="6916" width="25.140625" style="1" customWidth="1"/>
    <col min="6917" max="6917" width="30.7109375" style="1" customWidth="1"/>
    <col min="6918" max="6918" width="23.5703125" style="1" customWidth="1"/>
    <col min="6919" max="6919" width="21.42578125" style="1" customWidth="1"/>
    <col min="6920" max="6920" width="22.85546875" style="1" customWidth="1"/>
    <col min="6921" max="6921" width="20" style="1" customWidth="1"/>
    <col min="6922" max="6922" width="11.5703125" style="1" customWidth="1"/>
    <col min="6923" max="6924" width="21.42578125" style="1" bestFit="1" customWidth="1"/>
    <col min="6925" max="6926" width="9.140625" style="1"/>
    <col min="6927" max="6927" width="10.28515625" style="1" bestFit="1" customWidth="1"/>
    <col min="6928" max="6928" width="11.5703125" style="1" bestFit="1" customWidth="1"/>
    <col min="6929" max="6929" width="19.5703125" style="1" customWidth="1"/>
    <col min="6930" max="6930" width="9.140625" style="1"/>
    <col min="6931" max="6931" width="11.5703125" style="1" bestFit="1" customWidth="1"/>
    <col min="6932" max="7168" width="9.140625" style="1"/>
    <col min="7169" max="7169" width="11" style="1" customWidth="1"/>
    <col min="7170" max="7170" width="37.85546875" style="1" customWidth="1"/>
    <col min="7171" max="7171" width="27.7109375" style="1" customWidth="1"/>
    <col min="7172" max="7172" width="25.140625" style="1" customWidth="1"/>
    <col min="7173" max="7173" width="30.7109375" style="1" customWidth="1"/>
    <col min="7174" max="7174" width="23.5703125" style="1" customWidth="1"/>
    <col min="7175" max="7175" width="21.42578125" style="1" customWidth="1"/>
    <col min="7176" max="7176" width="22.85546875" style="1" customWidth="1"/>
    <col min="7177" max="7177" width="20" style="1" customWidth="1"/>
    <col min="7178" max="7178" width="11.5703125" style="1" customWidth="1"/>
    <col min="7179" max="7180" width="21.42578125" style="1" bestFit="1" customWidth="1"/>
    <col min="7181" max="7182" width="9.140625" style="1"/>
    <col min="7183" max="7183" width="10.28515625" style="1" bestFit="1" customWidth="1"/>
    <col min="7184" max="7184" width="11.5703125" style="1" bestFit="1" customWidth="1"/>
    <col min="7185" max="7185" width="19.5703125" style="1" customWidth="1"/>
    <col min="7186" max="7186" width="9.140625" style="1"/>
    <col min="7187" max="7187" width="11.5703125" style="1" bestFit="1" customWidth="1"/>
    <col min="7188" max="7424" width="9.140625" style="1"/>
    <col min="7425" max="7425" width="11" style="1" customWidth="1"/>
    <col min="7426" max="7426" width="37.85546875" style="1" customWidth="1"/>
    <col min="7427" max="7427" width="27.7109375" style="1" customWidth="1"/>
    <col min="7428" max="7428" width="25.140625" style="1" customWidth="1"/>
    <col min="7429" max="7429" width="30.7109375" style="1" customWidth="1"/>
    <col min="7430" max="7430" width="23.5703125" style="1" customWidth="1"/>
    <col min="7431" max="7431" width="21.42578125" style="1" customWidth="1"/>
    <col min="7432" max="7432" width="22.85546875" style="1" customWidth="1"/>
    <col min="7433" max="7433" width="20" style="1" customWidth="1"/>
    <col min="7434" max="7434" width="11.5703125" style="1" customWidth="1"/>
    <col min="7435" max="7436" width="21.42578125" style="1" bestFit="1" customWidth="1"/>
    <col min="7437" max="7438" width="9.140625" style="1"/>
    <col min="7439" max="7439" width="10.28515625" style="1" bestFit="1" customWidth="1"/>
    <col min="7440" max="7440" width="11.5703125" style="1" bestFit="1" customWidth="1"/>
    <col min="7441" max="7441" width="19.5703125" style="1" customWidth="1"/>
    <col min="7442" max="7442" width="9.140625" style="1"/>
    <col min="7443" max="7443" width="11.5703125" style="1" bestFit="1" customWidth="1"/>
    <col min="7444" max="7680" width="9.140625" style="1"/>
    <col min="7681" max="7681" width="11" style="1" customWidth="1"/>
    <col min="7682" max="7682" width="37.85546875" style="1" customWidth="1"/>
    <col min="7683" max="7683" width="27.7109375" style="1" customWidth="1"/>
    <col min="7684" max="7684" width="25.140625" style="1" customWidth="1"/>
    <col min="7685" max="7685" width="30.7109375" style="1" customWidth="1"/>
    <col min="7686" max="7686" width="23.5703125" style="1" customWidth="1"/>
    <col min="7687" max="7687" width="21.42578125" style="1" customWidth="1"/>
    <col min="7688" max="7688" width="22.85546875" style="1" customWidth="1"/>
    <col min="7689" max="7689" width="20" style="1" customWidth="1"/>
    <col min="7690" max="7690" width="11.5703125" style="1" customWidth="1"/>
    <col min="7691" max="7692" width="21.42578125" style="1" bestFit="1" customWidth="1"/>
    <col min="7693" max="7694" width="9.140625" style="1"/>
    <col min="7695" max="7695" width="10.28515625" style="1" bestFit="1" customWidth="1"/>
    <col min="7696" max="7696" width="11.5703125" style="1" bestFit="1" customWidth="1"/>
    <col min="7697" max="7697" width="19.5703125" style="1" customWidth="1"/>
    <col min="7698" max="7698" width="9.140625" style="1"/>
    <col min="7699" max="7699" width="11.5703125" style="1" bestFit="1" customWidth="1"/>
    <col min="7700" max="7936" width="9.140625" style="1"/>
    <col min="7937" max="7937" width="11" style="1" customWidth="1"/>
    <col min="7938" max="7938" width="37.85546875" style="1" customWidth="1"/>
    <col min="7939" max="7939" width="27.7109375" style="1" customWidth="1"/>
    <col min="7940" max="7940" width="25.140625" style="1" customWidth="1"/>
    <col min="7941" max="7941" width="30.7109375" style="1" customWidth="1"/>
    <col min="7942" max="7942" width="23.5703125" style="1" customWidth="1"/>
    <col min="7943" max="7943" width="21.42578125" style="1" customWidth="1"/>
    <col min="7944" max="7944" width="22.85546875" style="1" customWidth="1"/>
    <col min="7945" max="7945" width="20" style="1" customWidth="1"/>
    <col min="7946" max="7946" width="11.5703125" style="1" customWidth="1"/>
    <col min="7947" max="7948" width="21.42578125" style="1" bestFit="1" customWidth="1"/>
    <col min="7949" max="7950" width="9.140625" style="1"/>
    <col min="7951" max="7951" width="10.28515625" style="1" bestFit="1" customWidth="1"/>
    <col min="7952" max="7952" width="11.5703125" style="1" bestFit="1" customWidth="1"/>
    <col min="7953" max="7953" width="19.5703125" style="1" customWidth="1"/>
    <col min="7954" max="7954" width="9.140625" style="1"/>
    <col min="7955" max="7955" width="11.5703125" style="1" bestFit="1" customWidth="1"/>
    <col min="7956" max="8192" width="9.140625" style="1"/>
    <col min="8193" max="8193" width="11" style="1" customWidth="1"/>
    <col min="8194" max="8194" width="37.85546875" style="1" customWidth="1"/>
    <col min="8195" max="8195" width="27.7109375" style="1" customWidth="1"/>
    <col min="8196" max="8196" width="25.140625" style="1" customWidth="1"/>
    <col min="8197" max="8197" width="30.7109375" style="1" customWidth="1"/>
    <col min="8198" max="8198" width="23.5703125" style="1" customWidth="1"/>
    <col min="8199" max="8199" width="21.42578125" style="1" customWidth="1"/>
    <col min="8200" max="8200" width="22.85546875" style="1" customWidth="1"/>
    <col min="8201" max="8201" width="20" style="1" customWidth="1"/>
    <col min="8202" max="8202" width="11.5703125" style="1" customWidth="1"/>
    <col min="8203" max="8204" width="21.42578125" style="1" bestFit="1" customWidth="1"/>
    <col min="8205" max="8206" width="9.140625" style="1"/>
    <col min="8207" max="8207" width="10.28515625" style="1" bestFit="1" customWidth="1"/>
    <col min="8208" max="8208" width="11.5703125" style="1" bestFit="1" customWidth="1"/>
    <col min="8209" max="8209" width="19.5703125" style="1" customWidth="1"/>
    <col min="8210" max="8210" width="9.140625" style="1"/>
    <col min="8211" max="8211" width="11.5703125" style="1" bestFit="1" customWidth="1"/>
    <col min="8212" max="8448" width="9.140625" style="1"/>
    <col min="8449" max="8449" width="11" style="1" customWidth="1"/>
    <col min="8450" max="8450" width="37.85546875" style="1" customWidth="1"/>
    <col min="8451" max="8451" width="27.7109375" style="1" customWidth="1"/>
    <col min="8452" max="8452" width="25.140625" style="1" customWidth="1"/>
    <col min="8453" max="8453" width="30.7109375" style="1" customWidth="1"/>
    <col min="8454" max="8454" width="23.5703125" style="1" customWidth="1"/>
    <col min="8455" max="8455" width="21.42578125" style="1" customWidth="1"/>
    <col min="8456" max="8456" width="22.85546875" style="1" customWidth="1"/>
    <col min="8457" max="8457" width="20" style="1" customWidth="1"/>
    <col min="8458" max="8458" width="11.5703125" style="1" customWidth="1"/>
    <col min="8459" max="8460" width="21.42578125" style="1" bestFit="1" customWidth="1"/>
    <col min="8461" max="8462" width="9.140625" style="1"/>
    <col min="8463" max="8463" width="10.28515625" style="1" bestFit="1" customWidth="1"/>
    <col min="8464" max="8464" width="11.5703125" style="1" bestFit="1" customWidth="1"/>
    <col min="8465" max="8465" width="19.5703125" style="1" customWidth="1"/>
    <col min="8466" max="8466" width="9.140625" style="1"/>
    <col min="8467" max="8467" width="11.5703125" style="1" bestFit="1" customWidth="1"/>
    <col min="8468" max="8704" width="9.140625" style="1"/>
    <col min="8705" max="8705" width="11" style="1" customWidth="1"/>
    <col min="8706" max="8706" width="37.85546875" style="1" customWidth="1"/>
    <col min="8707" max="8707" width="27.7109375" style="1" customWidth="1"/>
    <col min="8708" max="8708" width="25.140625" style="1" customWidth="1"/>
    <col min="8709" max="8709" width="30.7109375" style="1" customWidth="1"/>
    <col min="8710" max="8710" width="23.5703125" style="1" customWidth="1"/>
    <col min="8711" max="8711" width="21.42578125" style="1" customWidth="1"/>
    <col min="8712" max="8712" width="22.85546875" style="1" customWidth="1"/>
    <col min="8713" max="8713" width="20" style="1" customWidth="1"/>
    <col min="8714" max="8714" width="11.5703125" style="1" customWidth="1"/>
    <col min="8715" max="8716" width="21.42578125" style="1" bestFit="1" customWidth="1"/>
    <col min="8717" max="8718" width="9.140625" style="1"/>
    <col min="8719" max="8719" width="10.28515625" style="1" bestFit="1" customWidth="1"/>
    <col min="8720" max="8720" width="11.5703125" style="1" bestFit="1" customWidth="1"/>
    <col min="8721" max="8721" width="19.5703125" style="1" customWidth="1"/>
    <col min="8722" max="8722" width="9.140625" style="1"/>
    <col min="8723" max="8723" width="11.5703125" style="1" bestFit="1" customWidth="1"/>
    <col min="8724" max="8960" width="9.140625" style="1"/>
    <col min="8961" max="8961" width="11" style="1" customWidth="1"/>
    <col min="8962" max="8962" width="37.85546875" style="1" customWidth="1"/>
    <col min="8963" max="8963" width="27.7109375" style="1" customWidth="1"/>
    <col min="8964" max="8964" width="25.140625" style="1" customWidth="1"/>
    <col min="8965" max="8965" width="30.7109375" style="1" customWidth="1"/>
    <col min="8966" max="8966" width="23.5703125" style="1" customWidth="1"/>
    <col min="8967" max="8967" width="21.42578125" style="1" customWidth="1"/>
    <col min="8968" max="8968" width="22.85546875" style="1" customWidth="1"/>
    <col min="8969" max="8969" width="20" style="1" customWidth="1"/>
    <col min="8970" max="8970" width="11.5703125" style="1" customWidth="1"/>
    <col min="8971" max="8972" width="21.42578125" style="1" bestFit="1" customWidth="1"/>
    <col min="8973" max="8974" width="9.140625" style="1"/>
    <col min="8975" max="8975" width="10.28515625" style="1" bestFit="1" customWidth="1"/>
    <col min="8976" max="8976" width="11.5703125" style="1" bestFit="1" customWidth="1"/>
    <col min="8977" max="8977" width="19.5703125" style="1" customWidth="1"/>
    <col min="8978" max="8978" width="9.140625" style="1"/>
    <col min="8979" max="8979" width="11.5703125" style="1" bestFit="1" customWidth="1"/>
    <col min="8980" max="9216" width="9.140625" style="1"/>
    <col min="9217" max="9217" width="11" style="1" customWidth="1"/>
    <col min="9218" max="9218" width="37.85546875" style="1" customWidth="1"/>
    <col min="9219" max="9219" width="27.7109375" style="1" customWidth="1"/>
    <col min="9220" max="9220" width="25.140625" style="1" customWidth="1"/>
    <col min="9221" max="9221" width="30.7109375" style="1" customWidth="1"/>
    <col min="9222" max="9222" width="23.5703125" style="1" customWidth="1"/>
    <col min="9223" max="9223" width="21.42578125" style="1" customWidth="1"/>
    <col min="9224" max="9224" width="22.85546875" style="1" customWidth="1"/>
    <col min="9225" max="9225" width="20" style="1" customWidth="1"/>
    <col min="9226" max="9226" width="11.5703125" style="1" customWidth="1"/>
    <col min="9227" max="9228" width="21.42578125" style="1" bestFit="1" customWidth="1"/>
    <col min="9229" max="9230" width="9.140625" style="1"/>
    <col min="9231" max="9231" width="10.28515625" style="1" bestFit="1" customWidth="1"/>
    <col min="9232" max="9232" width="11.5703125" style="1" bestFit="1" customWidth="1"/>
    <col min="9233" max="9233" width="19.5703125" style="1" customWidth="1"/>
    <col min="9234" max="9234" width="9.140625" style="1"/>
    <col min="9235" max="9235" width="11.5703125" style="1" bestFit="1" customWidth="1"/>
    <col min="9236" max="9472" width="9.140625" style="1"/>
    <col min="9473" max="9473" width="11" style="1" customWidth="1"/>
    <col min="9474" max="9474" width="37.85546875" style="1" customWidth="1"/>
    <col min="9475" max="9475" width="27.7109375" style="1" customWidth="1"/>
    <col min="9476" max="9476" width="25.140625" style="1" customWidth="1"/>
    <col min="9477" max="9477" width="30.7109375" style="1" customWidth="1"/>
    <col min="9478" max="9478" width="23.5703125" style="1" customWidth="1"/>
    <col min="9479" max="9479" width="21.42578125" style="1" customWidth="1"/>
    <col min="9480" max="9480" width="22.85546875" style="1" customWidth="1"/>
    <col min="9481" max="9481" width="20" style="1" customWidth="1"/>
    <col min="9482" max="9482" width="11.5703125" style="1" customWidth="1"/>
    <col min="9483" max="9484" width="21.42578125" style="1" bestFit="1" customWidth="1"/>
    <col min="9485" max="9486" width="9.140625" style="1"/>
    <col min="9487" max="9487" width="10.28515625" style="1" bestFit="1" customWidth="1"/>
    <col min="9488" max="9488" width="11.5703125" style="1" bestFit="1" customWidth="1"/>
    <col min="9489" max="9489" width="19.5703125" style="1" customWidth="1"/>
    <col min="9490" max="9490" width="9.140625" style="1"/>
    <col min="9491" max="9491" width="11.5703125" style="1" bestFit="1" customWidth="1"/>
    <col min="9492" max="9728" width="9.140625" style="1"/>
    <col min="9729" max="9729" width="11" style="1" customWidth="1"/>
    <col min="9730" max="9730" width="37.85546875" style="1" customWidth="1"/>
    <col min="9731" max="9731" width="27.7109375" style="1" customWidth="1"/>
    <col min="9732" max="9732" width="25.140625" style="1" customWidth="1"/>
    <col min="9733" max="9733" width="30.7109375" style="1" customWidth="1"/>
    <col min="9734" max="9734" width="23.5703125" style="1" customWidth="1"/>
    <col min="9735" max="9735" width="21.42578125" style="1" customWidth="1"/>
    <col min="9736" max="9736" width="22.85546875" style="1" customWidth="1"/>
    <col min="9737" max="9737" width="20" style="1" customWidth="1"/>
    <col min="9738" max="9738" width="11.5703125" style="1" customWidth="1"/>
    <col min="9739" max="9740" width="21.42578125" style="1" bestFit="1" customWidth="1"/>
    <col min="9741" max="9742" width="9.140625" style="1"/>
    <col min="9743" max="9743" width="10.28515625" style="1" bestFit="1" customWidth="1"/>
    <col min="9744" max="9744" width="11.5703125" style="1" bestFit="1" customWidth="1"/>
    <col min="9745" max="9745" width="19.5703125" style="1" customWidth="1"/>
    <col min="9746" max="9746" width="9.140625" style="1"/>
    <col min="9747" max="9747" width="11.5703125" style="1" bestFit="1" customWidth="1"/>
    <col min="9748" max="9984" width="9.140625" style="1"/>
    <col min="9985" max="9985" width="11" style="1" customWidth="1"/>
    <col min="9986" max="9986" width="37.85546875" style="1" customWidth="1"/>
    <col min="9987" max="9987" width="27.7109375" style="1" customWidth="1"/>
    <col min="9988" max="9988" width="25.140625" style="1" customWidth="1"/>
    <col min="9989" max="9989" width="30.7109375" style="1" customWidth="1"/>
    <col min="9990" max="9990" width="23.5703125" style="1" customWidth="1"/>
    <col min="9991" max="9991" width="21.42578125" style="1" customWidth="1"/>
    <col min="9992" max="9992" width="22.85546875" style="1" customWidth="1"/>
    <col min="9993" max="9993" width="20" style="1" customWidth="1"/>
    <col min="9994" max="9994" width="11.5703125" style="1" customWidth="1"/>
    <col min="9995" max="9996" width="21.42578125" style="1" bestFit="1" customWidth="1"/>
    <col min="9997" max="9998" width="9.140625" style="1"/>
    <col min="9999" max="9999" width="10.28515625" style="1" bestFit="1" customWidth="1"/>
    <col min="10000" max="10000" width="11.5703125" style="1" bestFit="1" customWidth="1"/>
    <col min="10001" max="10001" width="19.5703125" style="1" customWidth="1"/>
    <col min="10002" max="10002" width="9.140625" style="1"/>
    <col min="10003" max="10003" width="11.5703125" style="1" bestFit="1" customWidth="1"/>
    <col min="10004" max="10240" width="9.140625" style="1"/>
    <col min="10241" max="10241" width="11" style="1" customWidth="1"/>
    <col min="10242" max="10242" width="37.85546875" style="1" customWidth="1"/>
    <col min="10243" max="10243" width="27.7109375" style="1" customWidth="1"/>
    <col min="10244" max="10244" width="25.140625" style="1" customWidth="1"/>
    <col min="10245" max="10245" width="30.7109375" style="1" customWidth="1"/>
    <col min="10246" max="10246" width="23.5703125" style="1" customWidth="1"/>
    <col min="10247" max="10247" width="21.42578125" style="1" customWidth="1"/>
    <col min="10248" max="10248" width="22.85546875" style="1" customWidth="1"/>
    <col min="10249" max="10249" width="20" style="1" customWidth="1"/>
    <col min="10250" max="10250" width="11.5703125" style="1" customWidth="1"/>
    <col min="10251" max="10252" width="21.42578125" style="1" bestFit="1" customWidth="1"/>
    <col min="10253" max="10254" width="9.140625" style="1"/>
    <col min="10255" max="10255" width="10.28515625" style="1" bestFit="1" customWidth="1"/>
    <col min="10256" max="10256" width="11.5703125" style="1" bestFit="1" customWidth="1"/>
    <col min="10257" max="10257" width="19.5703125" style="1" customWidth="1"/>
    <col min="10258" max="10258" width="9.140625" style="1"/>
    <col min="10259" max="10259" width="11.5703125" style="1" bestFit="1" customWidth="1"/>
    <col min="10260" max="10496" width="9.140625" style="1"/>
    <col min="10497" max="10497" width="11" style="1" customWidth="1"/>
    <col min="10498" max="10498" width="37.85546875" style="1" customWidth="1"/>
    <col min="10499" max="10499" width="27.7109375" style="1" customWidth="1"/>
    <col min="10500" max="10500" width="25.140625" style="1" customWidth="1"/>
    <col min="10501" max="10501" width="30.7109375" style="1" customWidth="1"/>
    <col min="10502" max="10502" width="23.5703125" style="1" customWidth="1"/>
    <col min="10503" max="10503" width="21.42578125" style="1" customWidth="1"/>
    <col min="10504" max="10504" width="22.85546875" style="1" customWidth="1"/>
    <col min="10505" max="10505" width="20" style="1" customWidth="1"/>
    <col min="10506" max="10506" width="11.5703125" style="1" customWidth="1"/>
    <col min="10507" max="10508" width="21.42578125" style="1" bestFit="1" customWidth="1"/>
    <col min="10509" max="10510" width="9.140625" style="1"/>
    <col min="10511" max="10511" width="10.28515625" style="1" bestFit="1" customWidth="1"/>
    <col min="10512" max="10512" width="11.5703125" style="1" bestFit="1" customWidth="1"/>
    <col min="10513" max="10513" width="19.5703125" style="1" customWidth="1"/>
    <col min="10514" max="10514" width="9.140625" style="1"/>
    <col min="10515" max="10515" width="11.5703125" style="1" bestFit="1" customWidth="1"/>
    <col min="10516" max="10752" width="9.140625" style="1"/>
    <col min="10753" max="10753" width="11" style="1" customWidth="1"/>
    <col min="10754" max="10754" width="37.85546875" style="1" customWidth="1"/>
    <col min="10755" max="10755" width="27.7109375" style="1" customWidth="1"/>
    <col min="10756" max="10756" width="25.140625" style="1" customWidth="1"/>
    <col min="10757" max="10757" width="30.7109375" style="1" customWidth="1"/>
    <col min="10758" max="10758" width="23.5703125" style="1" customWidth="1"/>
    <col min="10759" max="10759" width="21.42578125" style="1" customWidth="1"/>
    <col min="10760" max="10760" width="22.85546875" style="1" customWidth="1"/>
    <col min="10761" max="10761" width="20" style="1" customWidth="1"/>
    <col min="10762" max="10762" width="11.5703125" style="1" customWidth="1"/>
    <col min="10763" max="10764" width="21.42578125" style="1" bestFit="1" customWidth="1"/>
    <col min="10765" max="10766" width="9.140625" style="1"/>
    <col min="10767" max="10767" width="10.28515625" style="1" bestFit="1" customWidth="1"/>
    <col min="10768" max="10768" width="11.5703125" style="1" bestFit="1" customWidth="1"/>
    <col min="10769" max="10769" width="19.5703125" style="1" customWidth="1"/>
    <col min="10770" max="10770" width="9.140625" style="1"/>
    <col min="10771" max="10771" width="11.5703125" style="1" bestFit="1" customWidth="1"/>
    <col min="10772" max="11008" width="9.140625" style="1"/>
    <col min="11009" max="11009" width="11" style="1" customWidth="1"/>
    <col min="11010" max="11010" width="37.85546875" style="1" customWidth="1"/>
    <col min="11011" max="11011" width="27.7109375" style="1" customWidth="1"/>
    <col min="11012" max="11012" width="25.140625" style="1" customWidth="1"/>
    <col min="11013" max="11013" width="30.7109375" style="1" customWidth="1"/>
    <col min="11014" max="11014" width="23.5703125" style="1" customWidth="1"/>
    <col min="11015" max="11015" width="21.42578125" style="1" customWidth="1"/>
    <col min="11016" max="11016" width="22.85546875" style="1" customWidth="1"/>
    <col min="11017" max="11017" width="20" style="1" customWidth="1"/>
    <col min="11018" max="11018" width="11.5703125" style="1" customWidth="1"/>
    <col min="11019" max="11020" width="21.42578125" style="1" bestFit="1" customWidth="1"/>
    <col min="11021" max="11022" width="9.140625" style="1"/>
    <col min="11023" max="11023" width="10.28515625" style="1" bestFit="1" customWidth="1"/>
    <col min="11024" max="11024" width="11.5703125" style="1" bestFit="1" customWidth="1"/>
    <col min="11025" max="11025" width="19.5703125" style="1" customWidth="1"/>
    <col min="11026" max="11026" width="9.140625" style="1"/>
    <col min="11027" max="11027" width="11.5703125" style="1" bestFit="1" customWidth="1"/>
    <col min="11028" max="11264" width="9.140625" style="1"/>
    <col min="11265" max="11265" width="11" style="1" customWidth="1"/>
    <col min="11266" max="11266" width="37.85546875" style="1" customWidth="1"/>
    <col min="11267" max="11267" width="27.7109375" style="1" customWidth="1"/>
    <col min="11268" max="11268" width="25.140625" style="1" customWidth="1"/>
    <col min="11269" max="11269" width="30.7109375" style="1" customWidth="1"/>
    <col min="11270" max="11270" width="23.5703125" style="1" customWidth="1"/>
    <col min="11271" max="11271" width="21.42578125" style="1" customWidth="1"/>
    <col min="11272" max="11272" width="22.85546875" style="1" customWidth="1"/>
    <col min="11273" max="11273" width="20" style="1" customWidth="1"/>
    <col min="11274" max="11274" width="11.5703125" style="1" customWidth="1"/>
    <col min="11275" max="11276" width="21.42578125" style="1" bestFit="1" customWidth="1"/>
    <col min="11277" max="11278" width="9.140625" style="1"/>
    <col min="11279" max="11279" width="10.28515625" style="1" bestFit="1" customWidth="1"/>
    <col min="11280" max="11280" width="11.5703125" style="1" bestFit="1" customWidth="1"/>
    <col min="11281" max="11281" width="19.5703125" style="1" customWidth="1"/>
    <col min="11282" max="11282" width="9.140625" style="1"/>
    <col min="11283" max="11283" width="11.5703125" style="1" bestFit="1" customWidth="1"/>
    <col min="11284" max="11520" width="9.140625" style="1"/>
    <col min="11521" max="11521" width="11" style="1" customWidth="1"/>
    <col min="11522" max="11522" width="37.85546875" style="1" customWidth="1"/>
    <col min="11523" max="11523" width="27.7109375" style="1" customWidth="1"/>
    <col min="11524" max="11524" width="25.140625" style="1" customWidth="1"/>
    <col min="11525" max="11525" width="30.7109375" style="1" customWidth="1"/>
    <col min="11526" max="11526" width="23.5703125" style="1" customWidth="1"/>
    <col min="11527" max="11527" width="21.42578125" style="1" customWidth="1"/>
    <col min="11528" max="11528" width="22.85546875" style="1" customWidth="1"/>
    <col min="11529" max="11529" width="20" style="1" customWidth="1"/>
    <col min="11530" max="11530" width="11.5703125" style="1" customWidth="1"/>
    <col min="11531" max="11532" width="21.42578125" style="1" bestFit="1" customWidth="1"/>
    <col min="11533" max="11534" width="9.140625" style="1"/>
    <col min="11535" max="11535" width="10.28515625" style="1" bestFit="1" customWidth="1"/>
    <col min="11536" max="11536" width="11.5703125" style="1" bestFit="1" customWidth="1"/>
    <col min="11537" max="11537" width="19.5703125" style="1" customWidth="1"/>
    <col min="11538" max="11538" width="9.140625" style="1"/>
    <col min="11539" max="11539" width="11.5703125" style="1" bestFit="1" customWidth="1"/>
    <col min="11540" max="11776" width="9.140625" style="1"/>
    <col min="11777" max="11777" width="11" style="1" customWidth="1"/>
    <col min="11778" max="11778" width="37.85546875" style="1" customWidth="1"/>
    <col min="11779" max="11779" width="27.7109375" style="1" customWidth="1"/>
    <col min="11780" max="11780" width="25.140625" style="1" customWidth="1"/>
    <col min="11781" max="11781" width="30.7109375" style="1" customWidth="1"/>
    <col min="11782" max="11782" width="23.5703125" style="1" customWidth="1"/>
    <col min="11783" max="11783" width="21.42578125" style="1" customWidth="1"/>
    <col min="11784" max="11784" width="22.85546875" style="1" customWidth="1"/>
    <col min="11785" max="11785" width="20" style="1" customWidth="1"/>
    <col min="11786" max="11786" width="11.5703125" style="1" customWidth="1"/>
    <col min="11787" max="11788" width="21.42578125" style="1" bestFit="1" customWidth="1"/>
    <col min="11789" max="11790" width="9.140625" style="1"/>
    <col min="11791" max="11791" width="10.28515625" style="1" bestFit="1" customWidth="1"/>
    <col min="11792" max="11792" width="11.5703125" style="1" bestFit="1" customWidth="1"/>
    <col min="11793" max="11793" width="19.5703125" style="1" customWidth="1"/>
    <col min="11794" max="11794" width="9.140625" style="1"/>
    <col min="11795" max="11795" width="11.5703125" style="1" bestFit="1" customWidth="1"/>
    <col min="11796" max="12032" width="9.140625" style="1"/>
    <col min="12033" max="12033" width="11" style="1" customWidth="1"/>
    <col min="12034" max="12034" width="37.85546875" style="1" customWidth="1"/>
    <col min="12035" max="12035" width="27.7109375" style="1" customWidth="1"/>
    <col min="12036" max="12036" width="25.140625" style="1" customWidth="1"/>
    <col min="12037" max="12037" width="30.7109375" style="1" customWidth="1"/>
    <col min="12038" max="12038" width="23.5703125" style="1" customWidth="1"/>
    <col min="12039" max="12039" width="21.42578125" style="1" customWidth="1"/>
    <col min="12040" max="12040" width="22.85546875" style="1" customWidth="1"/>
    <col min="12041" max="12041" width="20" style="1" customWidth="1"/>
    <col min="12042" max="12042" width="11.5703125" style="1" customWidth="1"/>
    <col min="12043" max="12044" width="21.42578125" style="1" bestFit="1" customWidth="1"/>
    <col min="12045" max="12046" width="9.140625" style="1"/>
    <col min="12047" max="12047" width="10.28515625" style="1" bestFit="1" customWidth="1"/>
    <col min="12048" max="12048" width="11.5703125" style="1" bestFit="1" customWidth="1"/>
    <col min="12049" max="12049" width="19.5703125" style="1" customWidth="1"/>
    <col min="12050" max="12050" width="9.140625" style="1"/>
    <col min="12051" max="12051" width="11.5703125" style="1" bestFit="1" customWidth="1"/>
    <col min="12052" max="12288" width="9.140625" style="1"/>
    <col min="12289" max="12289" width="11" style="1" customWidth="1"/>
    <col min="12290" max="12290" width="37.85546875" style="1" customWidth="1"/>
    <col min="12291" max="12291" width="27.7109375" style="1" customWidth="1"/>
    <col min="12292" max="12292" width="25.140625" style="1" customWidth="1"/>
    <col min="12293" max="12293" width="30.7109375" style="1" customWidth="1"/>
    <col min="12294" max="12294" width="23.5703125" style="1" customWidth="1"/>
    <col min="12295" max="12295" width="21.42578125" style="1" customWidth="1"/>
    <col min="12296" max="12296" width="22.85546875" style="1" customWidth="1"/>
    <col min="12297" max="12297" width="20" style="1" customWidth="1"/>
    <col min="12298" max="12298" width="11.5703125" style="1" customWidth="1"/>
    <col min="12299" max="12300" width="21.42578125" style="1" bestFit="1" customWidth="1"/>
    <col min="12301" max="12302" width="9.140625" style="1"/>
    <col min="12303" max="12303" width="10.28515625" style="1" bestFit="1" customWidth="1"/>
    <col min="12304" max="12304" width="11.5703125" style="1" bestFit="1" customWidth="1"/>
    <col min="12305" max="12305" width="19.5703125" style="1" customWidth="1"/>
    <col min="12306" max="12306" width="9.140625" style="1"/>
    <col min="12307" max="12307" width="11.5703125" style="1" bestFit="1" customWidth="1"/>
    <col min="12308" max="12544" width="9.140625" style="1"/>
    <col min="12545" max="12545" width="11" style="1" customWidth="1"/>
    <col min="12546" max="12546" width="37.85546875" style="1" customWidth="1"/>
    <col min="12547" max="12547" width="27.7109375" style="1" customWidth="1"/>
    <col min="12548" max="12548" width="25.140625" style="1" customWidth="1"/>
    <col min="12549" max="12549" width="30.7109375" style="1" customWidth="1"/>
    <col min="12550" max="12550" width="23.5703125" style="1" customWidth="1"/>
    <col min="12551" max="12551" width="21.42578125" style="1" customWidth="1"/>
    <col min="12552" max="12552" width="22.85546875" style="1" customWidth="1"/>
    <col min="12553" max="12553" width="20" style="1" customWidth="1"/>
    <col min="12554" max="12554" width="11.5703125" style="1" customWidth="1"/>
    <col min="12555" max="12556" width="21.42578125" style="1" bestFit="1" customWidth="1"/>
    <col min="12557" max="12558" width="9.140625" style="1"/>
    <col min="12559" max="12559" width="10.28515625" style="1" bestFit="1" customWidth="1"/>
    <col min="12560" max="12560" width="11.5703125" style="1" bestFit="1" customWidth="1"/>
    <col min="12561" max="12561" width="19.5703125" style="1" customWidth="1"/>
    <col min="12562" max="12562" width="9.140625" style="1"/>
    <col min="12563" max="12563" width="11.5703125" style="1" bestFit="1" customWidth="1"/>
    <col min="12564" max="12800" width="9.140625" style="1"/>
    <col min="12801" max="12801" width="11" style="1" customWidth="1"/>
    <col min="12802" max="12802" width="37.85546875" style="1" customWidth="1"/>
    <col min="12803" max="12803" width="27.7109375" style="1" customWidth="1"/>
    <col min="12804" max="12804" width="25.140625" style="1" customWidth="1"/>
    <col min="12805" max="12805" width="30.7109375" style="1" customWidth="1"/>
    <col min="12806" max="12806" width="23.5703125" style="1" customWidth="1"/>
    <col min="12807" max="12807" width="21.42578125" style="1" customWidth="1"/>
    <col min="12808" max="12808" width="22.85546875" style="1" customWidth="1"/>
    <col min="12809" max="12809" width="20" style="1" customWidth="1"/>
    <col min="12810" max="12810" width="11.5703125" style="1" customWidth="1"/>
    <col min="12811" max="12812" width="21.42578125" style="1" bestFit="1" customWidth="1"/>
    <col min="12813" max="12814" width="9.140625" style="1"/>
    <col min="12815" max="12815" width="10.28515625" style="1" bestFit="1" customWidth="1"/>
    <col min="12816" max="12816" width="11.5703125" style="1" bestFit="1" customWidth="1"/>
    <col min="12817" max="12817" width="19.5703125" style="1" customWidth="1"/>
    <col min="12818" max="12818" width="9.140625" style="1"/>
    <col min="12819" max="12819" width="11.5703125" style="1" bestFit="1" customWidth="1"/>
    <col min="12820" max="13056" width="9.140625" style="1"/>
    <col min="13057" max="13057" width="11" style="1" customWidth="1"/>
    <col min="13058" max="13058" width="37.85546875" style="1" customWidth="1"/>
    <col min="13059" max="13059" width="27.7109375" style="1" customWidth="1"/>
    <col min="13060" max="13060" width="25.140625" style="1" customWidth="1"/>
    <col min="13061" max="13061" width="30.7109375" style="1" customWidth="1"/>
    <col min="13062" max="13062" width="23.5703125" style="1" customWidth="1"/>
    <col min="13063" max="13063" width="21.42578125" style="1" customWidth="1"/>
    <col min="13064" max="13064" width="22.85546875" style="1" customWidth="1"/>
    <col min="13065" max="13065" width="20" style="1" customWidth="1"/>
    <col min="13066" max="13066" width="11.5703125" style="1" customWidth="1"/>
    <col min="13067" max="13068" width="21.42578125" style="1" bestFit="1" customWidth="1"/>
    <col min="13069" max="13070" width="9.140625" style="1"/>
    <col min="13071" max="13071" width="10.28515625" style="1" bestFit="1" customWidth="1"/>
    <col min="13072" max="13072" width="11.5703125" style="1" bestFit="1" customWidth="1"/>
    <col min="13073" max="13073" width="19.5703125" style="1" customWidth="1"/>
    <col min="13074" max="13074" width="9.140625" style="1"/>
    <col min="13075" max="13075" width="11.5703125" style="1" bestFit="1" customWidth="1"/>
    <col min="13076" max="13312" width="9.140625" style="1"/>
    <col min="13313" max="13313" width="11" style="1" customWidth="1"/>
    <col min="13314" max="13314" width="37.85546875" style="1" customWidth="1"/>
    <col min="13315" max="13315" width="27.7109375" style="1" customWidth="1"/>
    <col min="13316" max="13316" width="25.140625" style="1" customWidth="1"/>
    <col min="13317" max="13317" width="30.7109375" style="1" customWidth="1"/>
    <col min="13318" max="13318" width="23.5703125" style="1" customWidth="1"/>
    <col min="13319" max="13319" width="21.42578125" style="1" customWidth="1"/>
    <col min="13320" max="13320" width="22.85546875" style="1" customWidth="1"/>
    <col min="13321" max="13321" width="20" style="1" customWidth="1"/>
    <col min="13322" max="13322" width="11.5703125" style="1" customWidth="1"/>
    <col min="13323" max="13324" width="21.42578125" style="1" bestFit="1" customWidth="1"/>
    <col min="13325" max="13326" width="9.140625" style="1"/>
    <col min="13327" max="13327" width="10.28515625" style="1" bestFit="1" customWidth="1"/>
    <col min="13328" max="13328" width="11.5703125" style="1" bestFit="1" customWidth="1"/>
    <col min="13329" max="13329" width="19.5703125" style="1" customWidth="1"/>
    <col min="13330" max="13330" width="9.140625" style="1"/>
    <col min="13331" max="13331" width="11.5703125" style="1" bestFit="1" customWidth="1"/>
    <col min="13332" max="13568" width="9.140625" style="1"/>
    <col min="13569" max="13569" width="11" style="1" customWidth="1"/>
    <col min="13570" max="13570" width="37.85546875" style="1" customWidth="1"/>
    <col min="13571" max="13571" width="27.7109375" style="1" customWidth="1"/>
    <col min="13572" max="13572" width="25.140625" style="1" customWidth="1"/>
    <col min="13573" max="13573" width="30.7109375" style="1" customWidth="1"/>
    <col min="13574" max="13574" width="23.5703125" style="1" customWidth="1"/>
    <col min="13575" max="13575" width="21.42578125" style="1" customWidth="1"/>
    <col min="13576" max="13576" width="22.85546875" style="1" customWidth="1"/>
    <col min="13577" max="13577" width="20" style="1" customWidth="1"/>
    <col min="13578" max="13578" width="11.5703125" style="1" customWidth="1"/>
    <col min="13579" max="13580" width="21.42578125" style="1" bestFit="1" customWidth="1"/>
    <col min="13581" max="13582" width="9.140625" style="1"/>
    <col min="13583" max="13583" width="10.28515625" style="1" bestFit="1" customWidth="1"/>
    <col min="13584" max="13584" width="11.5703125" style="1" bestFit="1" customWidth="1"/>
    <col min="13585" max="13585" width="19.5703125" style="1" customWidth="1"/>
    <col min="13586" max="13586" width="9.140625" style="1"/>
    <col min="13587" max="13587" width="11.5703125" style="1" bestFit="1" customWidth="1"/>
    <col min="13588" max="13824" width="9.140625" style="1"/>
    <col min="13825" max="13825" width="11" style="1" customWidth="1"/>
    <col min="13826" max="13826" width="37.85546875" style="1" customWidth="1"/>
    <col min="13827" max="13827" width="27.7109375" style="1" customWidth="1"/>
    <col min="13828" max="13828" width="25.140625" style="1" customWidth="1"/>
    <col min="13829" max="13829" width="30.7109375" style="1" customWidth="1"/>
    <col min="13830" max="13830" width="23.5703125" style="1" customWidth="1"/>
    <col min="13831" max="13831" width="21.42578125" style="1" customWidth="1"/>
    <col min="13832" max="13832" width="22.85546875" style="1" customWidth="1"/>
    <col min="13833" max="13833" width="20" style="1" customWidth="1"/>
    <col min="13834" max="13834" width="11.5703125" style="1" customWidth="1"/>
    <col min="13835" max="13836" width="21.42578125" style="1" bestFit="1" customWidth="1"/>
    <col min="13837" max="13838" width="9.140625" style="1"/>
    <col min="13839" max="13839" width="10.28515625" style="1" bestFit="1" customWidth="1"/>
    <col min="13840" max="13840" width="11.5703125" style="1" bestFit="1" customWidth="1"/>
    <col min="13841" max="13841" width="19.5703125" style="1" customWidth="1"/>
    <col min="13842" max="13842" width="9.140625" style="1"/>
    <col min="13843" max="13843" width="11.5703125" style="1" bestFit="1" customWidth="1"/>
    <col min="13844" max="14080" width="9.140625" style="1"/>
    <col min="14081" max="14081" width="11" style="1" customWidth="1"/>
    <col min="14082" max="14082" width="37.85546875" style="1" customWidth="1"/>
    <col min="14083" max="14083" width="27.7109375" style="1" customWidth="1"/>
    <col min="14084" max="14084" width="25.140625" style="1" customWidth="1"/>
    <col min="14085" max="14085" width="30.7109375" style="1" customWidth="1"/>
    <col min="14086" max="14086" width="23.5703125" style="1" customWidth="1"/>
    <col min="14087" max="14087" width="21.42578125" style="1" customWidth="1"/>
    <col min="14088" max="14088" width="22.85546875" style="1" customWidth="1"/>
    <col min="14089" max="14089" width="20" style="1" customWidth="1"/>
    <col min="14090" max="14090" width="11.5703125" style="1" customWidth="1"/>
    <col min="14091" max="14092" width="21.42578125" style="1" bestFit="1" customWidth="1"/>
    <col min="14093" max="14094" width="9.140625" style="1"/>
    <col min="14095" max="14095" width="10.28515625" style="1" bestFit="1" customWidth="1"/>
    <col min="14096" max="14096" width="11.5703125" style="1" bestFit="1" customWidth="1"/>
    <col min="14097" max="14097" width="19.5703125" style="1" customWidth="1"/>
    <col min="14098" max="14098" width="9.140625" style="1"/>
    <col min="14099" max="14099" width="11.5703125" style="1" bestFit="1" customWidth="1"/>
    <col min="14100" max="14336" width="9.140625" style="1"/>
    <col min="14337" max="14337" width="11" style="1" customWidth="1"/>
    <col min="14338" max="14338" width="37.85546875" style="1" customWidth="1"/>
    <col min="14339" max="14339" width="27.7109375" style="1" customWidth="1"/>
    <col min="14340" max="14340" width="25.140625" style="1" customWidth="1"/>
    <col min="14341" max="14341" width="30.7109375" style="1" customWidth="1"/>
    <col min="14342" max="14342" width="23.5703125" style="1" customWidth="1"/>
    <col min="14343" max="14343" width="21.42578125" style="1" customWidth="1"/>
    <col min="14344" max="14344" width="22.85546875" style="1" customWidth="1"/>
    <col min="14345" max="14345" width="20" style="1" customWidth="1"/>
    <col min="14346" max="14346" width="11.5703125" style="1" customWidth="1"/>
    <col min="14347" max="14348" width="21.42578125" style="1" bestFit="1" customWidth="1"/>
    <col min="14349" max="14350" width="9.140625" style="1"/>
    <col min="14351" max="14351" width="10.28515625" style="1" bestFit="1" customWidth="1"/>
    <col min="14352" max="14352" width="11.5703125" style="1" bestFit="1" customWidth="1"/>
    <col min="14353" max="14353" width="19.5703125" style="1" customWidth="1"/>
    <col min="14354" max="14354" width="9.140625" style="1"/>
    <col min="14355" max="14355" width="11.5703125" style="1" bestFit="1" customWidth="1"/>
    <col min="14356" max="14592" width="9.140625" style="1"/>
    <col min="14593" max="14593" width="11" style="1" customWidth="1"/>
    <col min="14594" max="14594" width="37.85546875" style="1" customWidth="1"/>
    <col min="14595" max="14595" width="27.7109375" style="1" customWidth="1"/>
    <col min="14596" max="14596" width="25.140625" style="1" customWidth="1"/>
    <col min="14597" max="14597" width="30.7109375" style="1" customWidth="1"/>
    <col min="14598" max="14598" width="23.5703125" style="1" customWidth="1"/>
    <col min="14599" max="14599" width="21.42578125" style="1" customWidth="1"/>
    <col min="14600" max="14600" width="22.85546875" style="1" customWidth="1"/>
    <col min="14601" max="14601" width="20" style="1" customWidth="1"/>
    <col min="14602" max="14602" width="11.5703125" style="1" customWidth="1"/>
    <col min="14603" max="14604" width="21.42578125" style="1" bestFit="1" customWidth="1"/>
    <col min="14605" max="14606" width="9.140625" style="1"/>
    <col min="14607" max="14607" width="10.28515625" style="1" bestFit="1" customWidth="1"/>
    <col min="14608" max="14608" width="11.5703125" style="1" bestFit="1" customWidth="1"/>
    <col min="14609" max="14609" width="19.5703125" style="1" customWidth="1"/>
    <col min="14610" max="14610" width="9.140625" style="1"/>
    <col min="14611" max="14611" width="11.5703125" style="1" bestFit="1" customWidth="1"/>
    <col min="14612" max="14848" width="9.140625" style="1"/>
    <col min="14849" max="14849" width="11" style="1" customWidth="1"/>
    <col min="14850" max="14850" width="37.85546875" style="1" customWidth="1"/>
    <col min="14851" max="14851" width="27.7109375" style="1" customWidth="1"/>
    <col min="14852" max="14852" width="25.140625" style="1" customWidth="1"/>
    <col min="14853" max="14853" width="30.7109375" style="1" customWidth="1"/>
    <col min="14854" max="14854" width="23.5703125" style="1" customWidth="1"/>
    <col min="14855" max="14855" width="21.42578125" style="1" customWidth="1"/>
    <col min="14856" max="14856" width="22.85546875" style="1" customWidth="1"/>
    <col min="14857" max="14857" width="20" style="1" customWidth="1"/>
    <col min="14858" max="14858" width="11.5703125" style="1" customWidth="1"/>
    <col min="14859" max="14860" width="21.42578125" style="1" bestFit="1" customWidth="1"/>
    <col min="14861" max="14862" width="9.140625" style="1"/>
    <col min="14863" max="14863" width="10.28515625" style="1" bestFit="1" customWidth="1"/>
    <col min="14864" max="14864" width="11.5703125" style="1" bestFit="1" customWidth="1"/>
    <col min="14865" max="14865" width="19.5703125" style="1" customWidth="1"/>
    <col min="14866" max="14866" width="9.140625" style="1"/>
    <col min="14867" max="14867" width="11.5703125" style="1" bestFit="1" customWidth="1"/>
    <col min="14868" max="15104" width="9.140625" style="1"/>
    <col min="15105" max="15105" width="11" style="1" customWidth="1"/>
    <col min="15106" max="15106" width="37.85546875" style="1" customWidth="1"/>
    <col min="15107" max="15107" width="27.7109375" style="1" customWidth="1"/>
    <col min="15108" max="15108" width="25.140625" style="1" customWidth="1"/>
    <col min="15109" max="15109" width="30.7109375" style="1" customWidth="1"/>
    <col min="15110" max="15110" width="23.5703125" style="1" customWidth="1"/>
    <col min="15111" max="15111" width="21.42578125" style="1" customWidth="1"/>
    <col min="15112" max="15112" width="22.85546875" style="1" customWidth="1"/>
    <col min="15113" max="15113" width="20" style="1" customWidth="1"/>
    <col min="15114" max="15114" width="11.5703125" style="1" customWidth="1"/>
    <col min="15115" max="15116" width="21.42578125" style="1" bestFit="1" customWidth="1"/>
    <col min="15117" max="15118" width="9.140625" style="1"/>
    <col min="15119" max="15119" width="10.28515625" style="1" bestFit="1" customWidth="1"/>
    <col min="15120" max="15120" width="11.5703125" style="1" bestFit="1" customWidth="1"/>
    <col min="15121" max="15121" width="19.5703125" style="1" customWidth="1"/>
    <col min="15122" max="15122" width="9.140625" style="1"/>
    <col min="15123" max="15123" width="11.5703125" style="1" bestFit="1" customWidth="1"/>
    <col min="15124" max="15360" width="9.140625" style="1"/>
    <col min="15361" max="15361" width="11" style="1" customWidth="1"/>
    <col min="15362" max="15362" width="37.85546875" style="1" customWidth="1"/>
    <col min="15363" max="15363" width="27.7109375" style="1" customWidth="1"/>
    <col min="15364" max="15364" width="25.140625" style="1" customWidth="1"/>
    <col min="15365" max="15365" width="30.7109375" style="1" customWidth="1"/>
    <col min="15366" max="15366" width="23.5703125" style="1" customWidth="1"/>
    <col min="15367" max="15367" width="21.42578125" style="1" customWidth="1"/>
    <col min="15368" max="15368" width="22.85546875" style="1" customWidth="1"/>
    <col min="15369" max="15369" width="20" style="1" customWidth="1"/>
    <col min="15370" max="15370" width="11.5703125" style="1" customWidth="1"/>
    <col min="15371" max="15372" width="21.42578125" style="1" bestFit="1" customWidth="1"/>
    <col min="15373" max="15374" width="9.140625" style="1"/>
    <col min="15375" max="15375" width="10.28515625" style="1" bestFit="1" customWidth="1"/>
    <col min="15376" max="15376" width="11.5703125" style="1" bestFit="1" customWidth="1"/>
    <col min="15377" max="15377" width="19.5703125" style="1" customWidth="1"/>
    <col min="15378" max="15378" width="9.140625" style="1"/>
    <col min="15379" max="15379" width="11.5703125" style="1" bestFit="1" customWidth="1"/>
    <col min="15380" max="15616" width="9.140625" style="1"/>
    <col min="15617" max="15617" width="11" style="1" customWidth="1"/>
    <col min="15618" max="15618" width="37.85546875" style="1" customWidth="1"/>
    <col min="15619" max="15619" width="27.7109375" style="1" customWidth="1"/>
    <col min="15620" max="15620" width="25.140625" style="1" customWidth="1"/>
    <col min="15621" max="15621" width="30.7109375" style="1" customWidth="1"/>
    <col min="15622" max="15622" width="23.5703125" style="1" customWidth="1"/>
    <col min="15623" max="15623" width="21.42578125" style="1" customWidth="1"/>
    <col min="15624" max="15624" width="22.85546875" style="1" customWidth="1"/>
    <col min="15625" max="15625" width="20" style="1" customWidth="1"/>
    <col min="15626" max="15626" width="11.5703125" style="1" customWidth="1"/>
    <col min="15627" max="15628" width="21.42578125" style="1" bestFit="1" customWidth="1"/>
    <col min="15629" max="15630" width="9.140625" style="1"/>
    <col min="15631" max="15631" width="10.28515625" style="1" bestFit="1" customWidth="1"/>
    <col min="15632" max="15632" width="11.5703125" style="1" bestFit="1" customWidth="1"/>
    <col min="15633" max="15633" width="19.5703125" style="1" customWidth="1"/>
    <col min="15634" max="15634" width="9.140625" style="1"/>
    <col min="15635" max="15635" width="11.5703125" style="1" bestFit="1" customWidth="1"/>
    <col min="15636" max="15872" width="9.140625" style="1"/>
    <col min="15873" max="15873" width="11" style="1" customWidth="1"/>
    <col min="15874" max="15874" width="37.85546875" style="1" customWidth="1"/>
    <col min="15875" max="15875" width="27.7109375" style="1" customWidth="1"/>
    <col min="15876" max="15876" width="25.140625" style="1" customWidth="1"/>
    <col min="15877" max="15877" width="30.7109375" style="1" customWidth="1"/>
    <col min="15878" max="15878" width="23.5703125" style="1" customWidth="1"/>
    <col min="15879" max="15879" width="21.42578125" style="1" customWidth="1"/>
    <col min="15880" max="15880" width="22.85546875" style="1" customWidth="1"/>
    <col min="15881" max="15881" width="20" style="1" customWidth="1"/>
    <col min="15882" max="15882" width="11.5703125" style="1" customWidth="1"/>
    <col min="15883" max="15884" width="21.42578125" style="1" bestFit="1" customWidth="1"/>
    <col min="15885" max="15886" width="9.140625" style="1"/>
    <col min="15887" max="15887" width="10.28515625" style="1" bestFit="1" customWidth="1"/>
    <col min="15888" max="15888" width="11.5703125" style="1" bestFit="1" customWidth="1"/>
    <col min="15889" max="15889" width="19.5703125" style="1" customWidth="1"/>
    <col min="15890" max="15890" width="9.140625" style="1"/>
    <col min="15891" max="15891" width="11.5703125" style="1" bestFit="1" customWidth="1"/>
    <col min="15892" max="16128" width="9.140625" style="1"/>
    <col min="16129" max="16129" width="11" style="1" customWidth="1"/>
    <col min="16130" max="16130" width="37.85546875" style="1" customWidth="1"/>
    <col min="16131" max="16131" width="27.7109375" style="1" customWidth="1"/>
    <col min="16132" max="16132" width="25.140625" style="1" customWidth="1"/>
    <col min="16133" max="16133" width="30.7109375" style="1" customWidth="1"/>
    <col min="16134" max="16134" width="23.5703125" style="1" customWidth="1"/>
    <col min="16135" max="16135" width="21.42578125" style="1" customWidth="1"/>
    <col min="16136" max="16136" width="22.85546875" style="1" customWidth="1"/>
    <col min="16137" max="16137" width="20" style="1" customWidth="1"/>
    <col min="16138" max="16138" width="11.5703125" style="1" customWidth="1"/>
    <col min="16139" max="16140" width="21.42578125" style="1" bestFit="1" customWidth="1"/>
    <col min="16141" max="16142" width="9.140625" style="1"/>
    <col min="16143" max="16143" width="10.28515625" style="1" bestFit="1" customWidth="1"/>
    <col min="16144" max="16144" width="11.5703125" style="1" bestFit="1" customWidth="1"/>
    <col min="16145" max="16145" width="19.5703125" style="1" customWidth="1"/>
    <col min="16146" max="16146" width="9.140625" style="1"/>
    <col min="16147" max="16147" width="11.5703125" style="1" bestFit="1" customWidth="1"/>
    <col min="16148" max="16384" width="9.140625" style="1"/>
  </cols>
  <sheetData>
    <row r="1" spans="1:12" ht="23.25">
      <c r="A1" s="143" t="s">
        <v>99</v>
      </c>
      <c r="B1" s="143"/>
      <c r="C1" s="143"/>
      <c r="D1" s="143"/>
      <c r="E1" s="143"/>
      <c r="F1" s="143"/>
      <c r="G1" s="143"/>
      <c r="H1" s="143"/>
      <c r="I1" s="143"/>
    </row>
    <row r="2" spans="1:12">
      <c r="A2" s="2"/>
      <c r="B2" s="2"/>
      <c r="C2" s="2"/>
      <c r="D2" s="2"/>
      <c r="E2" s="2"/>
      <c r="F2" s="2"/>
      <c r="G2" s="2"/>
      <c r="H2" s="2"/>
      <c r="I2" s="2"/>
    </row>
    <row r="3" spans="1:12">
      <c r="E3" s="3" t="s">
        <v>98</v>
      </c>
    </row>
    <row r="4" spans="1:12">
      <c r="A4" s="4"/>
      <c r="B4" s="2"/>
      <c r="C4" s="2"/>
      <c r="D4" s="2"/>
      <c r="E4" s="2"/>
      <c r="F4" s="2"/>
      <c r="G4" s="2"/>
      <c r="H4" s="2"/>
      <c r="I4" s="2"/>
    </row>
    <row r="5" spans="1:12">
      <c r="A5" s="5" t="s">
        <v>2</v>
      </c>
      <c r="B5" s="6"/>
      <c r="C5" s="6"/>
      <c r="D5" s="6" t="s">
        <v>3</v>
      </c>
      <c r="E5" s="6"/>
      <c r="F5" s="6"/>
      <c r="G5" s="6" t="s">
        <v>4</v>
      </c>
      <c r="H5" s="6"/>
    </row>
    <row r="6" spans="1:12">
      <c r="A6" s="7"/>
      <c r="B6" s="6"/>
      <c r="C6" s="6"/>
      <c r="D6" s="7"/>
      <c r="E6" s="6">
        <f>330/1.1</f>
        <v>300</v>
      </c>
      <c r="F6" s="6"/>
      <c r="G6" s="6" t="s">
        <v>5</v>
      </c>
      <c r="H6" s="8"/>
    </row>
    <row r="7" spans="1:12" ht="15.75">
      <c r="A7" s="9" t="s">
        <v>6</v>
      </c>
      <c r="E7" s="117"/>
      <c r="F7" s="10"/>
      <c r="G7" s="11"/>
    </row>
    <row r="8" spans="1:12">
      <c r="A8" s="4"/>
      <c r="G8" s="4"/>
    </row>
    <row r="9" spans="1:12" s="15" customFormat="1" ht="31.5">
      <c r="A9" s="12" t="s">
        <v>7</v>
      </c>
      <c r="B9" s="12" t="s">
        <v>8</v>
      </c>
      <c r="C9" s="13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4"/>
    </row>
    <row r="10" spans="1:12" s="15" customFormat="1" ht="15.75">
      <c r="A10" s="16">
        <v>1</v>
      </c>
      <c r="B10" s="17" t="s">
        <v>105</v>
      </c>
      <c r="C10" s="18">
        <f>(E10-D10)/E10</f>
        <v>0.59122807017543855</v>
      </c>
      <c r="D10" s="19">
        <f>5*2000*23300</f>
        <v>233000000</v>
      </c>
      <c r="E10" s="19">
        <f>330000*2000*0.95*10/11</f>
        <v>570000000</v>
      </c>
      <c r="F10" s="20">
        <f>C10*E10</f>
        <v>337000000</v>
      </c>
      <c r="G10" s="20"/>
      <c r="H10" s="20"/>
      <c r="I10" s="20">
        <f>F10+G10+H10</f>
        <v>337000000</v>
      </c>
      <c r="J10" s="21">
        <f>L10/E10</f>
        <v>0</v>
      </c>
      <c r="K10" s="22"/>
      <c r="L10" s="22"/>
    </row>
    <row r="11" spans="1:12" s="15" customFormat="1" ht="15.75">
      <c r="A11" s="16">
        <v>2</v>
      </c>
      <c r="B11" s="17" t="s">
        <v>106</v>
      </c>
      <c r="C11" s="18">
        <f>(E11-D11)/E11</f>
        <v>0.6729824561403509</v>
      </c>
      <c r="D11" s="19">
        <f>4*1000*23300</f>
        <v>93200000</v>
      </c>
      <c r="E11" s="19">
        <f>330000*1000*0.95*10/11</f>
        <v>285000000</v>
      </c>
      <c r="F11" s="20">
        <f t="shared" ref="F11:F17" si="0">C11*E11</f>
        <v>191800000</v>
      </c>
      <c r="G11" s="20"/>
      <c r="H11" s="20"/>
      <c r="I11" s="20">
        <f t="shared" ref="I11:I17" si="1">F11+G11+H11</f>
        <v>191800000</v>
      </c>
      <c r="J11" s="21">
        <f t="shared" ref="J11:J14" si="2">L11/E11</f>
        <v>0</v>
      </c>
      <c r="K11" s="22"/>
      <c r="L11" s="22"/>
    </row>
    <row r="12" spans="1:12" s="15" customFormat="1" ht="15.75">
      <c r="A12" s="16">
        <v>3</v>
      </c>
      <c r="B12" s="17"/>
      <c r="C12" s="23"/>
      <c r="D12" s="116"/>
      <c r="E12" s="24"/>
      <c r="F12" s="20">
        <f t="shared" si="0"/>
        <v>0</v>
      </c>
      <c r="G12" s="20"/>
      <c r="H12" s="20"/>
      <c r="I12" s="20">
        <f t="shared" si="1"/>
        <v>0</v>
      </c>
      <c r="J12" s="21" t="e">
        <f t="shared" si="2"/>
        <v>#DIV/0!</v>
      </c>
      <c r="K12" s="22"/>
      <c r="L12" s="22"/>
    </row>
    <row r="13" spans="1:12" s="15" customFormat="1" ht="15.75">
      <c r="A13" s="16">
        <v>4</v>
      </c>
      <c r="B13" s="17"/>
      <c r="C13" s="23"/>
      <c r="D13" s="116"/>
      <c r="E13" s="24"/>
      <c r="F13" s="20">
        <f t="shared" si="0"/>
        <v>0</v>
      </c>
      <c r="G13" s="20"/>
      <c r="H13" s="20"/>
      <c r="I13" s="20">
        <f t="shared" si="1"/>
        <v>0</v>
      </c>
      <c r="J13" s="21" t="e">
        <f t="shared" si="2"/>
        <v>#DIV/0!</v>
      </c>
      <c r="K13" s="22"/>
      <c r="L13" s="22"/>
    </row>
    <row r="14" spans="1:12" s="15" customFormat="1" ht="15.75">
      <c r="A14" s="16">
        <v>5</v>
      </c>
      <c r="B14" s="17"/>
      <c r="C14" s="23"/>
      <c r="D14" s="116"/>
      <c r="E14" s="24"/>
      <c r="F14" s="20">
        <f t="shared" si="0"/>
        <v>0</v>
      </c>
      <c r="G14" s="20"/>
      <c r="H14" s="20"/>
      <c r="I14" s="20">
        <f t="shared" si="1"/>
        <v>0</v>
      </c>
      <c r="J14" s="21" t="e">
        <f t="shared" si="2"/>
        <v>#DIV/0!</v>
      </c>
      <c r="K14" s="22"/>
      <c r="L14" s="22"/>
    </row>
    <row r="15" spans="1:12" s="15" customFormat="1" ht="15.75">
      <c r="A15" s="16">
        <v>6</v>
      </c>
      <c r="B15" s="17"/>
      <c r="C15" s="25"/>
      <c r="D15" s="24"/>
      <c r="E15" s="24"/>
      <c r="F15" s="20"/>
      <c r="G15" s="20"/>
      <c r="H15" s="20"/>
      <c r="I15" s="20"/>
      <c r="J15" s="21" t="e">
        <f t="shared" ref="J15:J17" si="3">E15/K15</f>
        <v>#DIV/0!</v>
      </c>
      <c r="K15" s="22"/>
      <c r="L15" s="22"/>
    </row>
    <row r="16" spans="1:12" s="15" customFormat="1" ht="15.75">
      <c r="A16" s="16">
        <v>7</v>
      </c>
      <c r="B16" s="17"/>
      <c r="C16" s="25"/>
      <c r="D16" s="26"/>
      <c r="E16" s="20"/>
      <c r="F16" s="20">
        <f t="shared" si="0"/>
        <v>0</v>
      </c>
      <c r="G16" s="20"/>
      <c r="H16" s="20"/>
      <c r="I16" s="20">
        <f t="shared" si="1"/>
        <v>0</v>
      </c>
      <c r="J16" s="21" t="e">
        <f t="shared" si="3"/>
        <v>#DIV/0!</v>
      </c>
    </row>
    <row r="17" spans="1:12" s="15" customFormat="1" ht="15.75">
      <c r="A17" s="16">
        <v>8</v>
      </c>
      <c r="B17" s="17"/>
      <c r="C17" s="25"/>
      <c r="D17" s="26"/>
      <c r="E17" s="20"/>
      <c r="F17" s="20">
        <f t="shared" si="0"/>
        <v>0</v>
      </c>
      <c r="G17" s="20"/>
      <c r="H17" s="20"/>
      <c r="I17" s="20">
        <f t="shared" si="1"/>
        <v>0</v>
      </c>
      <c r="J17" s="21" t="e">
        <f t="shared" si="3"/>
        <v>#DIV/0!</v>
      </c>
    </row>
    <row r="18" spans="1:12" s="32" customFormat="1" ht="15.75">
      <c r="A18" s="27"/>
      <c r="B18" s="28" t="s">
        <v>16</v>
      </c>
      <c r="C18" s="29"/>
      <c r="D18" s="29">
        <f t="shared" ref="D18:I18" si="4">SUM(D10:D17)</f>
        <v>326200000</v>
      </c>
      <c r="E18" s="29">
        <f t="shared" si="4"/>
        <v>855000000</v>
      </c>
      <c r="F18" s="29">
        <f t="shared" si="4"/>
        <v>528800000</v>
      </c>
      <c r="G18" s="29">
        <f t="shared" si="4"/>
        <v>0</v>
      </c>
      <c r="H18" s="29">
        <f t="shared" si="4"/>
        <v>0</v>
      </c>
      <c r="I18" s="30">
        <f t="shared" si="4"/>
        <v>528800000</v>
      </c>
      <c r="J18" s="31"/>
      <c r="K18" s="112">
        <f>SUM(K10:K14)</f>
        <v>0</v>
      </c>
      <c r="L18" s="112">
        <f>K18+F18</f>
        <v>528800000</v>
      </c>
    </row>
    <row r="19" spans="1:12" s="35" customFormat="1" ht="15.75">
      <c r="A19" s="33"/>
      <c r="B19" s="33"/>
      <c r="C19" s="33"/>
      <c r="D19" s="33"/>
      <c r="E19" s="34"/>
      <c r="F19" s="34"/>
      <c r="G19" s="34"/>
      <c r="H19" s="34"/>
      <c r="I19" s="34"/>
    </row>
    <row r="20" spans="1:12" ht="15.75">
      <c r="A20" s="36" t="s">
        <v>17</v>
      </c>
      <c r="B20" s="37"/>
      <c r="C20" s="38"/>
      <c r="D20" s="38">
        <f>4*23260</f>
        <v>93040</v>
      </c>
      <c r="E20" s="10"/>
      <c r="F20" s="39"/>
      <c r="G20" s="39"/>
      <c r="H20" s="39"/>
      <c r="I20" s="40"/>
    </row>
    <row r="21" spans="1:12">
      <c r="B21" s="3" t="s">
        <v>18</v>
      </c>
      <c r="E21" s="10"/>
      <c r="G21" s="4"/>
    </row>
    <row r="22" spans="1:12" ht="15.75">
      <c r="D22" s="41" t="s">
        <v>19</v>
      </c>
      <c r="E22" s="41" t="s">
        <v>20</v>
      </c>
      <c r="F22" s="41" t="s">
        <v>21</v>
      </c>
      <c r="G22" s="41" t="s">
        <v>22</v>
      </c>
      <c r="H22" s="41" t="s">
        <v>23</v>
      </c>
      <c r="I22" s="41" t="s">
        <v>24</v>
      </c>
    </row>
    <row r="23" spans="1:12" ht="15.75">
      <c r="C23" s="42" t="s">
        <v>25</v>
      </c>
      <c r="D23" s="43"/>
      <c r="E23" s="44"/>
      <c r="F23" s="44"/>
      <c r="G23" s="44"/>
      <c r="H23" s="45">
        <f>D23*E23+D23*F23+G23</f>
        <v>0</v>
      </c>
      <c r="I23" s="46">
        <f>H23/$E$18</f>
        <v>0</v>
      </c>
    </row>
    <row r="24" spans="1:12">
      <c r="C24" s="47"/>
      <c r="D24" s="48"/>
      <c r="E24" s="48"/>
      <c r="F24" s="48"/>
      <c r="G24" s="48"/>
      <c r="H24" s="49"/>
      <c r="I24" s="50"/>
    </row>
    <row r="25" spans="1:12" ht="15.75">
      <c r="C25" s="42" t="s">
        <v>26</v>
      </c>
      <c r="D25" s="51"/>
      <c r="E25" s="52"/>
      <c r="F25" s="52"/>
      <c r="G25" s="52"/>
      <c r="H25" s="45">
        <f>SUM(H26:H33)</f>
        <v>212000000</v>
      </c>
      <c r="I25" s="46"/>
    </row>
    <row r="26" spans="1:12">
      <c r="C26" s="53" t="s">
        <v>103</v>
      </c>
      <c r="D26" s="51">
        <v>1</v>
      </c>
      <c r="E26" s="52">
        <v>10000000</v>
      </c>
      <c r="F26" s="52"/>
      <c r="G26" s="52"/>
      <c r="H26" s="45">
        <f t="shared" ref="H26:H33" si="5">D26*E26+D26*F26+G26</f>
        <v>10000000</v>
      </c>
      <c r="I26" s="46">
        <f t="shared" ref="I26:I32" si="6">H26/$E$18</f>
        <v>1.1695906432748537E-2</v>
      </c>
    </row>
    <row r="27" spans="1:12">
      <c r="C27" s="53" t="s">
        <v>27</v>
      </c>
      <c r="D27" s="51"/>
      <c r="E27" s="52"/>
      <c r="F27" s="52"/>
      <c r="G27" s="52"/>
      <c r="H27" s="45">
        <f t="shared" si="5"/>
        <v>0</v>
      </c>
      <c r="I27" s="46">
        <f t="shared" si="6"/>
        <v>0</v>
      </c>
    </row>
    <row r="28" spans="1:12">
      <c r="C28" s="53" t="s">
        <v>28</v>
      </c>
      <c r="D28" s="51">
        <v>3</v>
      </c>
      <c r="E28" s="52">
        <v>10000000</v>
      </c>
      <c r="F28" s="52"/>
      <c r="G28" s="52"/>
      <c r="H28" s="45">
        <f t="shared" si="5"/>
        <v>30000000</v>
      </c>
      <c r="I28" s="46">
        <f t="shared" si="6"/>
        <v>3.5087719298245612E-2</v>
      </c>
    </row>
    <row r="29" spans="1:12">
      <c r="C29" s="53" t="s">
        <v>29</v>
      </c>
      <c r="D29" s="51">
        <v>6</v>
      </c>
      <c r="E29" s="52">
        <v>20000000</v>
      </c>
      <c r="F29" s="52"/>
      <c r="G29" s="52"/>
      <c r="H29" s="45">
        <f t="shared" si="5"/>
        <v>120000000</v>
      </c>
      <c r="I29" s="46">
        <f t="shared" si="6"/>
        <v>0.14035087719298245</v>
      </c>
    </row>
    <row r="30" spans="1:12">
      <c r="C30" s="53" t="s">
        <v>30</v>
      </c>
      <c r="D30" s="51">
        <v>3</v>
      </c>
      <c r="E30" s="52">
        <v>2000000</v>
      </c>
      <c r="F30" s="52"/>
      <c r="G30" s="52"/>
      <c r="H30" s="45">
        <f t="shared" si="5"/>
        <v>6000000</v>
      </c>
      <c r="I30" s="46">
        <f t="shared" si="6"/>
        <v>7.0175438596491229E-3</v>
      </c>
    </row>
    <row r="31" spans="1:12">
      <c r="C31" s="53" t="s">
        <v>31</v>
      </c>
      <c r="D31" s="51">
        <v>3</v>
      </c>
      <c r="E31" s="52">
        <v>12000000</v>
      </c>
      <c r="F31" s="52"/>
      <c r="G31" s="52"/>
      <c r="H31" s="45">
        <f t="shared" si="5"/>
        <v>36000000</v>
      </c>
      <c r="I31" s="46">
        <f t="shared" si="6"/>
        <v>4.2105263157894736E-2</v>
      </c>
    </row>
    <row r="32" spans="1:12">
      <c r="C32" s="53" t="s">
        <v>32</v>
      </c>
      <c r="D32" s="51"/>
      <c r="E32" s="52"/>
      <c r="F32" s="52"/>
      <c r="G32" s="52"/>
      <c r="H32" s="45">
        <f t="shared" si="5"/>
        <v>0</v>
      </c>
      <c r="I32" s="46">
        <f t="shared" si="6"/>
        <v>0</v>
      </c>
    </row>
    <row r="33" spans="2:10">
      <c r="C33" s="53" t="s">
        <v>33</v>
      </c>
      <c r="D33" s="51">
        <v>1</v>
      </c>
      <c r="E33" s="52">
        <v>10000000</v>
      </c>
      <c r="F33" s="52"/>
      <c r="G33" s="52"/>
      <c r="H33" s="45">
        <f t="shared" si="5"/>
        <v>10000000</v>
      </c>
      <c r="I33" s="46"/>
    </row>
    <row r="34" spans="2:10" s="3" customFormat="1">
      <c r="C34" s="54" t="s">
        <v>23</v>
      </c>
      <c r="D34" s="55">
        <f>SUM(D23:D33)</f>
        <v>17</v>
      </c>
      <c r="E34" s="55">
        <f>SUM(E23:E33)</f>
        <v>64000000</v>
      </c>
      <c r="F34" s="55">
        <f t="shared" ref="F34:G34" si="7">SUM(F23:F33)</f>
        <v>0</v>
      </c>
      <c r="G34" s="55">
        <f t="shared" si="7"/>
        <v>0</v>
      </c>
      <c r="H34" s="55">
        <f>H23+H25</f>
        <v>212000000</v>
      </c>
      <c r="I34" s="46">
        <f>H34/$E$18</f>
        <v>0.24795321637426901</v>
      </c>
    </row>
    <row r="35" spans="2:10" s="3" customFormat="1" ht="15.75">
      <c r="C35" s="57"/>
      <c r="D35" s="58"/>
      <c r="E35" s="58"/>
      <c r="F35" s="58"/>
      <c r="G35" s="58"/>
      <c r="H35" s="58"/>
      <c r="I35" s="59"/>
    </row>
    <row r="36" spans="2:10" s="3" customFormat="1" ht="15.75">
      <c r="C36" s="57"/>
      <c r="D36" s="58"/>
      <c r="E36" s="58"/>
      <c r="F36" s="58"/>
      <c r="G36" s="58"/>
      <c r="H36" s="58"/>
      <c r="I36" s="59"/>
    </row>
    <row r="37" spans="2:10">
      <c r="B37" s="3" t="s">
        <v>34</v>
      </c>
      <c r="G37" s="4"/>
    </row>
    <row r="38" spans="2:10" ht="15.75">
      <c r="B38" s="127"/>
      <c r="C38" s="144" t="s">
        <v>97</v>
      </c>
      <c r="D38" s="144" t="s">
        <v>19</v>
      </c>
      <c r="E38" s="146" t="s">
        <v>35</v>
      </c>
      <c r="F38" s="147"/>
      <c r="G38" s="147"/>
      <c r="H38" s="148"/>
      <c r="I38" s="61"/>
    </row>
    <row r="39" spans="2:10" ht="15.75">
      <c r="B39" s="128"/>
      <c r="C39" s="145"/>
      <c r="D39" s="145"/>
      <c r="E39" s="41" t="s">
        <v>36</v>
      </c>
      <c r="F39" s="41" t="s">
        <v>37</v>
      </c>
      <c r="G39" s="41" t="s">
        <v>38</v>
      </c>
      <c r="H39" s="41" t="s">
        <v>24</v>
      </c>
    </row>
    <row r="40" spans="2:10" ht="15.75">
      <c r="B40" s="132" t="s">
        <v>102</v>
      </c>
      <c r="C40" s="133">
        <v>20000</v>
      </c>
      <c r="D40" s="136">
        <v>3000</v>
      </c>
      <c r="E40" s="134">
        <f>D40*C40</f>
        <v>60000000</v>
      </c>
      <c r="F40" s="135"/>
      <c r="G40" s="65">
        <f t="shared" ref="G40:G45" si="8">SUM(E40:F40)</f>
        <v>60000000</v>
      </c>
      <c r="H40" s="66">
        <f t="shared" ref="H40:H46" si="9">G40/$E$18</f>
        <v>7.0175438596491224E-2</v>
      </c>
    </row>
    <row r="41" spans="2:10" ht="15.75">
      <c r="B41" s="63" t="s">
        <v>39</v>
      </c>
      <c r="C41" s="123"/>
      <c r="D41" s="51"/>
      <c r="E41" s="64">
        <f>D41*C41</f>
        <v>0</v>
      </c>
      <c r="F41" s="64"/>
      <c r="G41" s="65">
        <f t="shared" si="8"/>
        <v>0</v>
      </c>
      <c r="H41" s="66">
        <f t="shared" si="9"/>
        <v>0</v>
      </c>
      <c r="I41" s="1">
        <f>186/2</f>
        <v>93</v>
      </c>
      <c r="J41" s="1">
        <f>I41/3</f>
        <v>31</v>
      </c>
    </row>
    <row r="42" spans="2:10" ht="15.75">
      <c r="B42" s="63" t="s">
        <v>40</v>
      </c>
      <c r="C42" s="123"/>
      <c r="D42" s="51"/>
      <c r="E42" s="64">
        <f t="shared" ref="E42:E45" si="10">D42*C42</f>
        <v>0</v>
      </c>
      <c r="F42" s="64"/>
      <c r="G42" s="65">
        <f t="shared" si="8"/>
        <v>0</v>
      </c>
      <c r="H42" s="66">
        <f t="shared" si="9"/>
        <v>0</v>
      </c>
    </row>
    <row r="43" spans="2:10" ht="15.75">
      <c r="B43" s="63" t="s">
        <v>41</v>
      </c>
      <c r="C43" s="123">
        <v>150000</v>
      </c>
      <c r="D43" s="51">
        <v>40</v>
      </c>
      <c r="E43" s="64">
        <f t="shared" si="10"/>
        <v>6000000</v>
      </c>
      <c r="F43" s="64"/>
      <c r="G43" s="65">
        <f t="shared" si="8"/>
        <v>6000000</v>
      </c>
      <c r="H43" s="66">
        <f t="shared" si="9"/>
        <v>7.0175438596491229E-3</v>
      </c>
    </row>
    <row r="44" spans="2:10" ht="15.75">
      <c r="B44" s="63" t="s">
        <v>42</v>
      </c>
      <c r="C44" s="123"/>
      <c r="D44" s="51"/>
      <c r="E44" s="64">
        <f t="shared" si="10"/>
        <v>0</v>
      </c>
      <c r="F44" s="64"/>
      <c r="G44" s="65">
        <f t="shared" si="8"/>
        <v>0</v>
      </c>
      <c r="H44" s="66">
        <f t="shared" si="9"/>
        <v>0</v>
      </c>
    </row>
    <row r="45" spans="2:10" ht="15.75">
      <c r="B45" s="63" t="s">
        <v>43</v>
      </c>
      <c r="C45" s="123"/>
      <c r="D45" s="51"/>
      <c r="E45" s="64">
        <f t="shared" si="10"/>
        <v>0</v>
      </c>
      <c r="F45" s="64"/>
      <c r="G45" s="65">
        <f t="shared" si="8"/>
        <v>0</v>
      </c>
      <c r="H45" s="66">
        <f t="shared" si="9"/>
        <v>0</v>
      </c>
    </row>
    <row r="46" spans="2:10" s="3" customFormat="1">
      <c r="B46" s="54" t="s">
        <v>38</v>
      </c>
      <c r="C46" s="124"/>
      <c r="D46" s="56">
        <f t="shared" ref="D46:F46" si="11">SUM(D40:D45)</f>
        <v>3040</v>
      </c>
      <c r="E46" s="56">
        <f t="shared" si="11"/>
        <v>66000000</v>
      </c>
      <c r="F46" s="56">
        <f t="shared" si="11"/>
        <v>0</v>
      </c>
      <c r="G46" s="56">
        <f>SUM(G40:G45)</f>
        <v>66000000</v>
      </c>
      <c r="H46" s="66">
        <f t="shared" si="9"/>
        <v>7.7192982456140355E-2</v>
      </c>
    </row>
    <row r="47" spans="2:10" s="3" customFormat="1">
      <c r="C47" s="57"/>
      <c r="D47" s="57"/>
      <c r="E47" s="57"/>
      <c r="F47" s="57"/>
      <c r="G47" s="57"/>
      <c r="H47" s="57"/>
      <c r="I47" s="68"/>
    </row>
    <row r="48" spans="2:10">
      <c r="B48" s="3" t="s">
        <v>44</v>
      </c>
      <c r="G48" s="4"/>
    </row>
    <row r="49" spans="2:9" ht="31.5">
      <c r="D49" s="69" t="s">
        <v>45</v>
      </c>
      <c r="E49" s="41" t="s">
        <v>46</v>
      </c>
      <c r="F49" s="41" t="s">
        <v>47</v>
      </c>
      <c r="G49" s="41" t="s">
        <v>38</v>
      </c>
      <c r="H49" s="70"/>
    </row>
    <row r="50" spans="2:9">
      <c r="C50" s="63" t="s">
        <v>35</v>
      </c>
      <c r="D50" s="64">
        <v>12000000</v>
      </c>
      <c r="E50" s="64">
        <v>2000000</v>
      </c>
      <c r="F50" s="64"/>
      <c r="G50" s="71">
        <f>SUM(D50:F50)</f>
        <v>14000000</v>
      </c>
      <c r="H50" s="72"/>
    </row>
    <row r="51" spans="2:9">
      <c r="C51" s="63" t="s">
        <v>48</v>
      </c>
      <c r="D51" s="46">
        <f>D50/$E$18</f>
        <v>1.4035087719298246E-2</v>
      </c>
      <c r="E51" s="46">
        <f>E50/$E$18</f>
        <v>2.3391812865497076E-3</v>
      </c>
      <c r="F51" s="46">
        <f>F50/$E$18</f>
        <v>0</v>
      </c>
      <c r="G51" s="46">
        <f>G50/$E$18</f>
        <v>1.6374269005847954E-2</v>
      </c>
      <c r="H51" s="73"/>
    </row>
    <row r="52" spans="2:9">
      <c r="C52" s="37"/>
      <c r="D52" s="74"/>
      <c r="E52" s="74"/>
      <c r="F52" s="74"/>
      <c r="G52" s="74"/>
      <c r="H52" s="74"/>
      <c r="I52" s="68"/>
    </row>
    <row r="53" spans="2:9">
      <c r="B53" s="3" t="s">
        <v>49</v>
      </c>
      <c r="G53" s="4"/>
    </row>
    <row r="54" spans="2:9" ht="15.75">
      <c r="D54" s="41" t="s">
        <v>50</v>
      </c>
      <c r="E54" s="41" t="s">
        <v>51</v>
      </c>
      <c r="F54" s="41" t="s">
        <v>52</v>
      </c>
      <c r="G54" s="41" t="s">
        <v>33</v>
      </c>
      <c r="H54" s="41" t="s">
        <v>38</v>
      </c>
    </row>
    <row r="55" spans="2:9">
      <c r="C55" s="63" t="s">
        <v>35</v>
      </c>
      <c r="D55" s="51">
        <v>3000000</v>
      </c>
      <c r="E55" s="64"/>
      <c r="F55" s="64"/>
      <c r="G55" s="71"/>
      <c r="H55" s="75">
        <f>SUM(D55:G55)</f>
        <v>3000000</v>
      </c>
    </row>
    <row r="56" spans="2:9">
      <c r="C56" s="63" t="s">
        <v>48</v>
      </c>
      <c r="D56" s="46">
        <f>D55/$E$18</f>
        <v>3.5087719298245615E-3</v>
      </c>
      <c r="E56" s="46">
        <f>E55/$E$18</f>
        <v>0</v>
      </c>
      <c r="F56" s="46">
        <f>F55/$E$18</f>
        <v>0</v>
      </c>
      <c r="G56" s="46">
        <f>G55/$E$18</f>
        <v>0</v>
      </c>
      <c r="H56" s="46">
        <f>H55/$E$18</f>
        <v>3.5087719298245615E-3</v>
      </c>
    </row>
    <row r="57" spans="2:9">
      <c r="C57" s="37"/>
      <c r="D57" s="74"/>
      <c r="E57" s="74"/>
      <c r="F57" s="74"/>
      <c r="G57" s="74"/>
      <c r="H57" s="74"/>
      <c r="I57" s="76"/>
    </row>
    <row r="58" spans="2:9" ht="15.75">
      <c r="B58" s="77" t="s">
        <v>53</v>
      </c>
      <c r="C58" s="37"/>
      <c r="D58" s="74"/>
      <c r="E58" s="74"/>
      <c r="F58" s="74"/>
      <c r="G58" s="74"/>
      <c r="H58" s="74"/>
      <c r="I58" s="76"/>
    </row>
    <row r="59" spans="2:9" ht="31.5">
      <c r="D59" s="69" t="s">
        <v>54</v>
      </c>
      <c r="E59" s="126" t="s">
        <v>55</v>
      </c>
      <c r="F59" s="74"/>
      <c r="G59" s="74"/>
      <c r="H59" s="74"/>
      <c r="I59" s="76"/>
    </row>
    <row r="60" spans="2:9">
      <c r="C60" s="63" t="s">
        <v>35</v>
      </c>
      <c r="D60" s="79">
        <f>D18</f>
        <v>326200000</v>
      </c>
      <c r="E60" s="79"/>
      <c r="F60" s="74"/>
      <c r="G60" s="74"/>
      <c r="H60" s="74"/>
      <c r="I60" s="76"/>
    </row>
    <row r="61" spans="2:9">
      <c r="C61" s="63" t="s">
        <v>48</v>
      </c>
      <c r="D61" s="80"/>
      <c r="E61" s="81">
        <f>E60/$E$18</f>
        <v>0</v>
      </c>
      <c r="F61" s="74"/>
      <c r="G61" s="74"/>
      <c r="H61" s="74"/>
      <c r="I61" s="76"/>
    </row>
    <row r="62" spans="2:9">
      <c r="C62" s="37"/>
      <c r="D62" s="74"/>
      <c r="E62" s="74"/>
      <c r="F62" s="74"/>
      <c r="G62" s="74"/>
      <c r="H62" s="74"/>
      <c r="I62" s="76"/>
    </row>
    <row r="63" spans="2:9">
      <c r="C63" s="37"/>
      <c r="D63" s="74"/>
      <c r="E63" s="74"/>
      <c r="F63" s="74"/>
      <c r="G63" s="74"/>
      <c r="H63" s="74"/>
      <c r="I63" s="76"/>
    </row>
    <row r="64" spans="2:9">
      <c r="C64" s="37"/>
      <c r="D64" s="74"/>
      <c r="E64" s="74"/>
      <c r="F64" s="74"/>
      <c r="G64" s="74"/>
      <c r="H64" s="74"/>
      <c r="I64" s="76"/>
    </row>
    <row r="65" spans="1:11" ht="31.5">
      <c r="B65" s="77" t="s">
        <v>56</v>
      </c>
      <c r="D65" s="41" t="s">
        <v>104</v>
      </c>
      <c r="E65" s="69" t="s">
        <v>58</v>
      </c>
      <c r="F65" s="41" t="s">
        <v>38</v>
      </c>
      <c r="G65" s="74"/>
      <c r="H65" s="74"/>
      <c r="I65" s="76"/>
    </row>
    <row r="66" spans="1:11">
      <c r="C66" s="63" t="s">
        <v>35</v>
      </c>
      <c r="D66" s="82">
        <v>4000000</v>
      </c>
      <c r="E66" s="82"/>
      <c r="F66" s="83">
        <f>SUM(D66:E66)</f>
        <v>4000000</v>
      </c>
      <c r="G66" s="74"/>
      <c r="H66" s="74"/>
      <c r="I66" s="76"/>
    </row>
    <row r="67" spans="1:11">
      <c r="C67" s="63" t="s">
        <v>48</v>
      </c>
      <c r="D67" s="46">
        <f>D66/$E$18</f>
        <v>4.6783625730994153E-3</v>
      </c>
      <c r="E67" s="46">
        <f>E66/$E$18</f>
        <v>0</v>
      </c>
      <c r="F67" s="46">
        <f>F66/$E$18</f>
        <v>4.6783625730994153E-3</v>
      </c>
      <c r="G67" s="74"/>
      <c r="H67" s="74"/>
      <c r="I67" s="76"/>
    </row>
    <row r="68" spans="1:11">
      <c r="C68" s="37"/>
      <c r="D68" s="74"/>
      <c r="E68" s="74"/>
      <c r="F68" s="74"/>
      <c r="G68" s="74"/>
      <c r="H68" s="74"/>
      <c r="I68" s="76"/>
    </row>
    <row r="69" spans="1:11">
      <c r="B69" s="3" t="s">
        <v>59</v>
      </c>
      <c r="G69" s="4"/>
    </row>
    <row r="70" spans="1:11" ht="15.75">
      <c r="B70" s="3"/>
      <c r="D70" s="84" t="s">
        <v>60</v>
      </c>
      <c r="E70" s="84" t="s">
        <v>61</v>
      </c>
      <c r="F70" s="85"/>
      <c r="G70" s="4"/>
    </row>
    <row r="71" spans="1:11" ht="18">
      <c r="B71" s="3"/>
      <c r="D71" s="86">
        <v>300000000</v>
      </c>
      <c r="E71" s="87">
        <f>D71*0.15/4</f>
        <v>11250000</v>
      </c>
      <c r="F71" s="149"/>
      <c r="G71" s="4"/>
      <c r="H71" s="101"/>
    </row>
    <row r="72" spans="1:11">
      <c r="B72" s="3"/>
      <c r="C72" s="63" t="s">
        <v>24</v>
      </c>
      <c r="D72" s="66">
        <f>D71/$E$18</f>
        <v>0.35087719298245612</v>
      </c>
      <c r="E72" s="88">
        <f>E71/$E$18</f>
        <v>1.3157894736842105E-2</v>
      </c>
      <c r="F72" s="150"/>
      <c r="G72" s="4"/>
    </row>
    <row r="73" spans="1:11">
      <c r="B73" s="3"/>
      <c r="G73" s="4"/>
      <c r="H73" s="101"/>
    </row>
    <row r="74" spans="1:11" ht="15.75">
      <c r="F74" s="151" t="s">
        <v>62</v>
      </c>
      <c r="G74" s="152"/>
      <c r="H74" s="89">
        <f>H34+G46+G50+H55+E60+F66+E71</f>
        <v>310250000</v>
      </c>
      <c r="I74" s="90">
        <f>H74/$E$18</f>
        <v>0.36286549707602339</v>
      </c>
    </row>
    <row r="76" spans="1:11" ht="15.75">
      <c r="A76" s="131" t="s">
        <v>63</v>
      </c>
      <c r="B76" s="129"/>
      <c r="C76" s="37"/>
      <c r="F76" s="101"/>
      <c r="G76" s="113"/>
      <c r="H76" s="89">
        <f>I18-H74</f>
        <v>218550000</v>
      </c>
      <c r="I76" s="90">
        <f>H76/$E$18</f>
        <v>0.25561403508771929</v>
      </c>
      <c r="J76" s="114"/>
      <c r="K76" s="115"/>
    </row>
    <row r="77" spans="1:11">
      <c r="H77" s="125"/>
      <c r="K77" s="1" t="s">
        <v>93</v>
      </c>
    </row>
    <row r="78" spans="1:11" ht="15.75">
      <c r="A78" s="77" t="s">
        <v>64</v>
      </c>
      <c r="C78" s="130"/>
      <c r="D78" s="94" t="s">
        <v>65</v>
      </c>
      <c r="E78" s="94" t="s">
        <v>66</v>
      </c>
      <c r="F78" s="94" t="s">
        <v>67</v>
      </c>
      <c r="G78" s="94" t="s">
        <v>68</v>
      </c>
      <c r="H78" s="94" t="s">
        <v>69</v>
      </c>
      <c r="I78" s="94" t="s">
        <v>70</v>
      </c>
    </row>
    <row r="79" spans="1:11">
      <c r="C79" s="95" t="s">
        <v>71</v>
      </c>
      <c r="D79" s="19">
        <f>(E79+F79+G79+H79+I79)/5</f>
        <v>0</v>
      </c>
      <c r="E79" s="96"/>
      <c r="F79" s="96"/>
      <c r="G79" s="96"/>
      <c r="H79" s="96"/>
      <c r="I79" s="97"/>
    </row>
    <row r="80" spans="1:11">
      <c r="C80" s="95" t="s">
        <v>72</v>
      </c>
      <c r="D80" s="98">
        <f>(E80+F80+G80+H80+I80)/5</f>
        <v>0</v>
      </c>
      <c r="E80" s="99"/>
      <c r="F80" s="99"/>
      <c r="G80" s="99"/>
      <c r="H80" s="99"/>
      <c r="I80" s="100"/>
    </row>
    <row r="81" spans="1:9">
      <c r="C81" s="95" t="s">
        <v>73</v>
      </c>
      <c r="D81" s="98">
        <f>(E81+F81+G81+H81+I81)/5</f>
        <v>0</v>
      </c>
      <c r="E81" s="96"/>
      <c r="F81" s="101"/>
      <c r="G81" s="96"/>
      <c r="H81" s="96">
        <v>0</v>
      </c>
      <c r="I81" s="102">
        <v>0</v>
      </c>
    </row>
    <row r="82" spans="1:9">
      <c r="C82" s="95" t="s">
        <v>74</v>
      </c>
      <c r="D82" s="98">
        <f>(E82+F82+G82+H82+I82)/5</f>
        <v>0</v>
      </c>
      <c r="E82" s="96"/>
      <c r="F82" s="96"/>
      <c r="G82" s="96"/>
      <c r="H82" s="96"/>
      <c r="I82" s="96"/>
    </row>
    <row r="83" spans="1:9">
      <c r="C83" s="95" t="s">
        <v>75</v>
      </c>
      <c r="D83" s="98">
        <f>E84-D81</f>
        <v>0</v>
      </c>
      <c r="E83" s="96"/>
      <c r="F83" s="96"/>
      <c r="G83" s="96"/>
      <c r="H83" s="96"/>
      <c r="I83" s="96"/>
    </row>
    <row r="84" spans="1:9" ht="15.75">
      <c r="C84" s="103" t="s">
        <v>76</v>
      </c>
      <c r="D84" s="104">
        <v>500000000</v>
      </c>
      <c r="E84" s="105">
        <f t="shared" ref="E84:I84" si="12">SUM(E80:E83)</f>
        <v>0</v>
      </c>
      <c r="F84" s="105">
        <f t="shared" si="12"/>
        <v>0</v>
      </c>
      <c r="G84" s="105">
        <f t="shared" si="12"/>
        <v>0</v>
      </c>
      <c r="H84" s="105">
        <f t="shared" si="12"/>
        <v>0</v>
      </c>
      <c r="I84" s="105">
        <f t="shared" si="12"/>
        <v>0</v>
      </c>
    </row>
    <row r="85" spans="1:9" ht="15.75">
      <c r="C85" s="103" t="s">
        <v>77</v>
      </c>
      <c r="D85" s="106">
        <f>D84-D71</f>
        <v>200000000</v>
      </c>
      <c r="E85" s="105"/>
      <c r="F85" s="105"/>
      <c r="G85" s="105"/>
      <c r="H85" s="105"/>
      <c r="I85" s="105"/>
    </row>
    <row r="86" spans="1:9">
      <c r="G86" s="4"/>
    </row>
    <row r="87" spans="1:9" ht="15.75">
      <c r="A87" s="158" t="s">
        <v>78</v>
      </c>
      <c r="B87" s="158"/>
      <c r="C87" s="152"/>
      <c r="D87" s="107">
        <f>D84-D71</f>
        <v>200000000</v>
      </c>
      <c r="E87" s="108"/>
      <c r="G87" s="4"/>
      <c r="H87" s="101"/>
    </row>
    <row r="88" spans="1:9">
      <c r="G88" s="4"/>
    </row>
    <row r="89" spans="1:9" ht="15.75">
      <c r="A89" s="158" t="s">
        <v>79</v>
      </c>
      <c r="B89" s="158"/>
      <c r="C89" s="158"/>
      <c r="G89" s="4">
        <f>D87*G90</f>
        <v>874200000.00000012</v>
      </c>
    </row>
    <row r="90" spans="1:9" ht="15.75">
      <c r="C90" s="77" t="s">
        <v>100</v>
      </c>
      <c r="D90" s="109">
        <f>H76/D87</f>
        <v>1.0927500000000001</v>
      </c>
      <c r="F90" s="77" t="s">
        <v>81</v>
      </c>
      <c r="G90" s="109">
        <f>D90*4</f>
        <v>4.3710000000000004</v>
      </c>
    </row>
    <row r="91" spans="1:9" ht="15.75">
      <c r="F91" s="77" t="s">
        <v>101</v>
      </c>
      <c r="G91" s="4"/>
    </row>
    <row r="92" spans="1:9" ht="15.75">
      <c r="A92" s="77" t="s">
        <v>82</v>
      </c>
      <c r="G92" s="4"/>
    </row>
    <row r="93" spans="1:9" ht="15.75">
      <c r="C93" s="137"/>
      <c r="D93" s="138"/>
      <c r="E93" s="139"/>
      <c r="F93" s="140"/>
      <c r="G93" s="141"/>
      <c r="H93" s="141"/>
      <c r="I93" s="142"/>
    </row>
    <row r="94" spans="1:9">
      <c r="B94" s="63" t="s">
        <v>85</v>
      </c>
      <c r="C94" s="153"/>
      <c r="D94" s="154"/>
      <c r="E94" s="155"/>
      <c r="F94" s="153"/>
      <c r="G94" s="154"/>
      <c r="H94" s="154"/>
      <c r="I94" s="155"/>
    </row>
    <row r="95" spans="1:9">
      <c r="B95" s="63" t="s">
        <v>86</v>
      </c>
      <c r="C95" s="153"/>
      <c r="D95" s="154"/>
      <c r="E95" s="155"/>
      <c r="F95" s="153"/>
      <c r="G95" s="154"/>
      <c r="H95" s="154"/>
      <c r="I95" s="155"/>
    </row>
    <row r="96" spans="1:9">
      <c r="B96" s="63" t="s">
        <v>87</v>
      </c>
      <c r="C96" s="153"/>
      <c r="D96" s="154"/>
      <c r="E96" s="155"/>
      <c r="F96" s="153"/>
      <c r="G96" s="154"/>
      <c r="H96" s="154"/>
      <c r="I96" s="155"/>
    </row>
    <row r="97" spans="2:9">
      <c r="B97" s="63" t="s">
        <v>88</v>
      </c>
      <c r="C97" s="153"/>
      <c r="D97" s="154"/>
      <c r="E97" s="155"/>
      <c r="F97" s="153"/>
      <c r="G97" s="154"/>
      <c r="H97" s="154"/>
      <c r="I97" s="155"/>
    </row>
    <row r="98" spans="2:9">
      <c r="B98" s="63" t="s">
        <v>89</v>
      </c>
      <c r="C98" s="153"/>
      <c r="D98" s="154"/>
      <c r="E98" s="155"/>
      <c r="F98" s="153"/>
      <c r="G98" s="154"/>
      <c r="H98" s="154"/>
      <c r="I98" s="155"/>
    </row>
    <row r="99" spans="2:9">
      <c r="B99" s="63" t="s">
        <v>90</v>
      </c>
      <c r="C99" s="153"/>
      <c r="D99" s="154"/>
      <c r="E99" s="155"/>
      <c r="F99" s="153"/>
      <c r="G99" s="154"/>
      <c r="H99" s="154"/>
      <c r="I99" s="155"/>
    </row>
    <row r="100" spans="2:9" ht="15.75">
      <c r="B100" s="156"/>
      <c r="C100" s="156"/>
      <c r="D100" s="156"/>
      <c r="G100" s="156"/>
      <c r="H100" s="156"/>
    </row>
    <row r="101" spans="2:9" ht="15.75">
      <c r="B101" s="110"/>
      <c r="C101" s="110"/>
      <c r="D101" s="110"/>
      <c r="G101" s="110"/>
      <c r="H101" s="110"/>
    </row>
    <row r="102" spans="2:9" ht="15.75">
      <c r="B102" s="110"/>
      <c r="C102" s="110"/>
      <c r="D102" s="110"/>
      <c r="G102" s="110"/>
      <c r="H102" s="110"/>
    </row>
    <row r="103" spans="2:9" ht="15.75">
      <c r="B103" s="110"/>
      <c r="C103" s="110"/>
      <c r="D103" s="110"/>
      <c r="G103" s="110"/>
      <c r="H103" s="110"/>
    </row>
    <row r="104" spans="2:9" ht="15.75">
      <c r="B104" s="110"/>
      <c r="C104" s="110"/>
      <c r="D104" s="110"/>
      <c r="G104" s="110"/>
      <c r="H104" s="110"/>
    </row>
    <row r="105" spans="2:9">
      <c r="G105" s="4"/>
    </row>
    <row r="106" spans="2:9">
      <c r="G106" s="4"/>
    </row>
    <row r="107" spans="2:9" ht="15.75">
      <c r="B107" s="157"/>
      <c r="C107" s="157"/>
      <c r="D107" s="157"/>
      <c r="G107" s="157"/>
      <c r="H107" s="157"/>
    </row>
    <row r="108" spans="2:9">
      <c r="G108" s="4"/>
    </row>
    <row r="109" spans="2:9">
      <c r="G109" s="4"/>
    </row>
    <row r="110" spans="2:9">
      <c r="G110" s="4"/>
    </row>
    <row r="111" spans="2:9">
      <c r="G111" s="4"/>
    </row>
    <row r="112" spans="2:9">
      <c r="G112" s="4"/>
    </row>
    <row r="113" spans="7:19">
      <c r="G113" s="4"/>
    </row>
    <row r="114" spans="7:19">
      <c r="G114" s="4"/>
    </row>
    <row r="115" spans="7:19">
      <c r="G115" s="4"/>
      <c r="J115" s="101"/>
      <c r="P115" s="101"/>
    </row>
    <row r="116" spans="7:19">
      <c r="G116" s="4"/>
      <c r="J116" s="101"/>
      <c r="P116" s="101"/>
      <c r="Q116" s="111"/>
    </row>
    <row r="117" spans="7:19">
      <c r="G117" s="4"/>
      <c r="J117" s="101"/>
      <c r="P117" s="101"/>
      <c r="Q117" s="111"/>
      <c r="S117" s="101"/>
    </row>
    <row r="121" spans="7:19">
      <c r="J121" s="101"/>
    </row>
    <row r="126" spans="7:19">
      <c r="Q126" s="111"/>
    </row>
    <row r="128" spans="7:19">
      <c r="P128" s="101"/>
      <c r="Q128" s="101"/>
    </row>
  </sheetData>
  <mergeCells count="26">
    <mergeCell ref="F74:G74"/>
    <mergeCell ref="A1:I1"/>
    <mergeCell ref="C38:C39"/>
    <mergeCell ref="D38:D39"/>
    <mergeCell ref="E38:H38"/>
    <mergeCell ref="F71:F72"/>
    <mergeCell ref="A87:C87"/>
    <mergeCell ref="A89:C89"/>
    <mergeCell ref="C93:E93"/>
    <mergeCell ref="F93:I93"/>
    <mergeCell ref="C94:E94"/>
    <mergeCell ref="F94:I94"/>
    <mergeCell ref="C95:E95"/>
    <mergeCell ref="F95:I95"/>
    <mergeCell ref="C96:E96"/>
    <mergeCell ref="F96:I96"/>
    <mergeCell ref="C97:E97"/>
    <mergeCell ref="F97:I97"/>
    <mergeCell ref="B107:D107"/>
    <mergeCell ref="G107:H107"/>
    <mergeCell ref="C98:E98"/>
    <mergeCell ref="F98:I98"/>
    <mergeCell ref="C99:E99"/>
    <mergeCell ref="F99:I99"/>
    <mergeCell ref="B100:D100"/>
    <mergeCell ref="G100:H10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keng</dc:creator>
  <cp:lastModifiedBy>Long keng</cp:lastModifiedBy>
  <dcterms:created xsi:type="dcterms:W3CDTF">2016-07-18T16:07:35Z</dcterms:created>
  <dcterms:modified xsi:type="dcterms:W3CDTF">2019-10-13T16:06:18Z</dcterms:modified>
</cp:coreProperties>
</file>