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Google 雲端硬碟\Colab Notebooks\"/>
    </mc:Choice>
  </mc:AlternateContent>
  <xr:revisionPtr revIDLastSave="0" documentId="13_ncr:1_{144535AC-40CF-4B51-A7FE-4DFD44F9C43A}" xr6:coauthVersionLast="47" xr6:coauthVersionMax="47" xr10:uidLastSave="{00000000-0000-0000-0000-000000000000}"/>
  <bookViews>
    <workbookView xWindow="-98" yWindow="-98" windowWidth="22695" windowHeight="14595" tabRatio="865" activeTab="6" xr2:uid="{00000000-000D-0000-FFFF-FFFF00000000}"/>
  </bookViews>
  <sheets>
    <sheet name="eff_data_2020" sheetId="10" r:id="rId1"/>
    <sheet name="Cost SOD" sheetId="4" r:id="rId2"/>
    <sheet name="BKP ST UP" sheetId="5" r:id="rId3"/>
    <sheet name="df_gen" sheetId="17" r:id="rId4"/>
    <sheet name="load" sheetId="18" r:id="rId5"/>
    <sheet name="df_load" sheetId="19" r:id="rId6"/>
    <sheet name="df_gen_200820" sheetId="1" r:id="rId7"/>
    <sheet name="load_200820" sheetId="13" r:id="rId8"/>
    <sheet name="df_load_200820" sheetId="8" r:id="rId9"/>
    <sheet name="df_gen_200804" sheetId="11" r:id="rId10"/>
    <sheet name="load_200804" sheetId="9" r:id="rId11"/>
    <sheet name="df_load_200804" sheetId="12" r:id="rId12"/>
    <sheet name="df_gen_200421" sheetId="14" r:id="rId13"/>
    <sheet name="load_200421" sheetId="16" r:id="rId14"/>
    <sheet name="df_load_200421" sheetId="15" r:id="rId15"/>
    <sheet name="Allocation rule" sheetId="6" r:id="rId16"/>
    <sheet name="Parameters" sheetId="7" r:id="rId17"/>
  </sheets>
  <externalReferences>
    <externalReference r:id="rId18"/>
  </externalReferences>
  <definedNames>
    <definedName name="_xlnm._FilterDatabase" localSheetId="0" hidden="1">eff_data_2020!$A$1:$Q$63</definedName>
  </definedNames>
  <calcPr calcId="191029"/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CI2" i="19"/>
  <c r="CJ2" i="19"/>
  <c r="CK2" i="19"/>
  <c r="CL2" i="19"/>
  <c r="CM2" i="19"/>
  <c r="CN2" i="19"/>
  <c r="CO2" i="19"/>
  <c r="CP2" i="19"/>
  <c r="CQ2" i="19"/>
  <c r="CR2" i="19"/>
  <c r="CS2" i="19"/>
  <c r="B2" i="19"/>
  <c r="B2" i="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O18" i="10"/>
  <c r="O19" i="10"/>
  <c r="O20" i="10"/>
  <c r="O21" i="10"/>
  <c r="O22" i="10"/>
  <c r="O23" i="10"/>
  <c r="O24" i="10"/>
  <c r="F25" i="10"/>
  <c r="G25" i="10"/>
  <c r="O25" i="10"/>
  <c r="P25" i="10"/>
  <c r="CS10" i="16"/>
  <c r="CS2" i="15" s="1"/>
  <c r="CR10" i="16"/>
  <c r="CR2" i="15" s="1"/>
  <c r="CQ10" i="16"/>
  <c r="CQ2" i="15" s="1"/>
  <c r="CP10" i="16"/>
  <c r="CP2" i="15" s="1"/>
  <c r="CO10" i="16"/>
  <c r="CO2" i="15" s="1"/>
  <c r="CN10" i="16"/>
  <c r="CN2" i="15" s="1"/>
  <c r="CM10" i="16"/>
  <c r="CM2" i="15" s="1"/>
  <c r="CL10" i="16"/>
  <c r="CL2" i="15" s="1"/>
  <c r="CK10" i="16"/>
  <c r="CK2" i="15" s="1"/>
  <c r="CJ10" i="16"/>
  <c r="CJ2" i="15" s="1"/>
  <c r="CI10" i="16"/>
  <c r="CI2" i="15" s="1"/>
  <c r="CH10" i="16"/>
  <c r="CH2" i="15" s="1"/>
  <c r="CG10" i="16"/>
  <c r="CG2" i="15" s="1"/>
  <c r="CF10" i="16"/>
  <c r="CF2" i="15" s="1"/>
  <c r="CE10" i="16"/>
  <c r="CE2" i="15" s="1"/>
  <c r="CD10" i="16"/>
  <c r="CD2" i="15" s="1"/>
  <c r="CC10" i="16"/>
  <c r="CC2" i="15" s="1"/>
  <c r="CB10" i="16"/>
  <c r="CB2" i="15" s="1"/>
  <c r="CA10" i="16"/>
  <c r="CA2" i="15" s="1"/>
  <c r="BZ10" i="16"/>
  <c r="BZ2" i="15" s="1"/>
  <c r="BY10" i="16"/>
  <c r="BY2" i="15" s="1"/>
  <c r="BX10" i="16"/>
  <c r="BX2" i="15" s="1"/>
  <c r="BW10" i="16"/>
  <c r="BW2" i="15" s="1"/>
  <c r="BV10" i="16"/>
  <c r="BV2" i="15" s="1"/>
  <c r="BU10" i="16"/>
  <c r="BU2" i="15" s="1"/>
  <c r="BT10" i="16"/>
  <c r="BT2" i="15" s="1"/>
  <c r="BS10" i="16"/>
  <c r="BS2" i="15" s="1"/>
  <c r="BR10" i="16"/>
  <c r="BR2" i="15" s="1"/>
  <c r="BQ10" i="16"/>
  <c r="BQ2" i="15" s="1"/>
  <c r="BP10" i="16"/>
  <c r="BP2" i="15" s="1"/>
  <c r="BO10" i="16"/>
  <c r="BO2" i="15" s="1"/>
  <c r="BN10" i="16"/>
  <c r="BN2" i="15" s="1"/>
  <c r="BM10" i="16"/>
  <c r="BM2" i="15" s="1"/>
  <c r="BL10" i="16"/>
  <c r="BL2" i="15" s="1"/>
  <c r="BK10" i="16"/>
  <c r="BK2" i="15" s="1"/>
  <c r="BJ10" i="16"/>
  <c r="BJ2" i="15" s="1"/>
  <c r="BI10" i="16"/>
  <c r="BI2" i="15" s="1"/>
  <c r="BH10" i="16"/>
  <c r="BH2" i="15" s="1"/>
  <c r="BG10" i="16"/>
  <c r="BG2" i="15" s="1"/>
  <c r="BF10" i="16"/>
  <c r="BF2" i="15" s="1"/>
  <c r="BE10" i="16"/>
  <c r="BE2" i="15" s="1"/>
  <c r="BD10" i="16"/>
  <c r="BD2" i="15" s="1"/>
  <c r="BC10" i="16"/>
  <c r="BC2" i="15" s="1"/>
  <c r="BB10" i="16"/>
  <c r="BB2" i="15" s="1"/>
  <c r="BA10" i="16"/>
  <c r="BA2" i="15" s="1"/>
  <c r="AZ10" i="16"/>
  <c r="AZ2" i="15" s="1"/>
  <c r="AY10" i="16"/>
  <c r="AY2" i="15" s="1"/>
  <c r="AX10" i="16"/>
  <c r="AX2" i="15" s="1"/>
  <c r="AW10" i="16"/>
  <c r="AW2" i="15" s="1"/>
  <c r="AV10" i="16"/>
  <c r="AV2" i="15" s="1"/>
  <c r="AU10" i="16"/>
  <c r="AU2" i="15" s="1"/>
  <c r="AT10" i="16"/>
  <c r="AT2" i="15" s="1"/>
  <c r="AS10" i="16"/>
  <c r="AS2" i="15" s="1"/>
  <c r="AR10" i="16"/>
  <c r="AR2" i="15" s="1"/>
  <c r="AQ10" i="16"/>
  <c r="AQ2" i="15" s="1"/>
  <c r="AP10" i="16"/>
  <c r="AP2" i="15" s="1"/>
  <c r="AO10" i="16"/>
  <c r="AO2" i="15" s="1"/>
  <c r="AN10" i="16"/>
  <c r="AN2" i="15" s="1"/>
  <c r="AM10" i="16"/>
  <c r="AM2" i="15" s="1"/>
  <c r="AL10" i="16"/>
  <c r="AL2" i="15" s="1"/>
  <c r="AK10" i="16"/>
  <c r="AK2" i="15" s="1"/>
  <c r="AJ10" i="16"/>
  <c r="AJ2" i="15" s="1"/>
  <c r="AI10" i="16"/>
  <c r="AI2" i="15" s="1"/>
  <c r="AH10" i="16"/>
  <c r="AH2" i="15" s="1"/>
  <c r="AG10" i="16"/>
  <c r="AG2" i="15" s="1"/>
  <c r="AF10" i="16"/>
  <c r="AF2" i="15" s="1"/>
  <c r="AE10" i="16"/>
  <c r="AE2" i="15" s="1"/>
  <c r="AD10" i="16"/>
  <c r="AD2" i="15" s="1"/>
  <c r="AC10" i="16"/>
  <c r="AC2" i="15" s="1"/>
  <c r="AB10" i="16"/>
  <c r="AB2" i="15" s="1"/>
  <c r="AA10" i="16"/>
  <c r="AA2" i="15" s="1"/>
  <c r="Z10" i="16"/>
  <c r="Z2" i="15" s="1"/>
  <c r="Y10" i="16"/>
  <c r="Y2" i="15" s="1"/>
  <c r="X10" i="16"/>
  <c r="X2" i="15" s="1"/>
  <c r="W10" i="16"/>
  <c r="W2" i="15" s="1"/>
  <c r="V10" i="16"/>
  <c r="V2" i="15" s="1"/>
  <c r="U10" i="16"/>
  <c r="U2" i="15" s="1"/>
  <c r="T10" i="16"/>
  <c r="T2" i="15" s="1"/>
  <c r="S10" i="16"/>
  <c r="S2" i="15" s="1"/>
  <c r="R10" i="16"/>
  <c r="R2" i="15" s="1"/>
  <c r="Q10" i="16"/>
  <c r="Q2" i="15" s="1"/>
  <c r="P10" i="16"/>
  <c r="P2" i="15" s="1"/>
  <c r="O10" i="16"/>
  <c r="O2" i="15" s="1"/>
  <c r="N10" i="16"/>
  <c r="N2" i="15" s="1"/>
  <c r="M10" i="16"/>
  <c r="M2" i="15" s="1"/>
  <c r="L10" i="16"/>
  <c r="L2" i="15" s="1"/>
  <c r="K10" i="16"/>
  <c r="K2" i="15" s="1"/>
  <c r="J10" i="16"/>
  <c r="J2" i="15" s="1"/>
  <c r="I10" i="16"/>
  <c r="I2" i="15" s="1"/>
  <c r="H10" i="16"/>
  <c r="H2" i="15" s="1"/>
  <c r="G10" i="16"/>
  <c r="G2" i="15" s="1"/>
  <c r="F10" i="16"/>
  <c r="F2" i="15" s="1"/>
  <c r="E10" i="16"/>
  <c r="E2" i="15" s="1"/>
  <c r="D10" i="16"/>
  <c r="D2" i="15" s="1"/>
  <c r="C10" i="16"/>
  <c r="C2" i="15" s="1"/>
  <c r="B10" i="16"/>
  <c r="B2" i="15" s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P2" i="12"/>
  <c r="Q2" i="12"/>
  <c r="X2" i="12"/>
  <c r="Y2" i="12"/>
  <c r="AF2" i="12"/>
  <c r="AG2" i="12"/>
  <c r="AN2" i="12"/>
  <c r="AO2" i="12"/>
  <c r="AV2" i="12"/>
  <c r="AW2" i="12"/>
  <c r="BD2" i="12"/>
  <c r="BE2" i="12"/>
  <c r="BL2" i="12"/>
  <c r="BM2" i="12"/>
  <c r="BT2" i="12"/>
  <c r="BU2" i="12"/>
  <c r="CB2" i="12"/>
  <c r="CC2" i="12"/>
  <c r="CJ2" i="12"/>
  <c r="CK2" i="12"/>
  <c r="CR2" i="12"/>
  <c r="CS2" i="12"/>
  <c r="O2" i="10"/>
  <c r="P2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P18" i="10"/>
  <c r="P19" i="10"/>
  <c r="P20" i="10"/>
  <c r="P21" i="10"/>
  <c r="P22" i="10"/>
  <c r="P23" i="10"/>
  <c r="P24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P63" i="10"/>
  <c r="O63" i="10"/>
  <c r="C10" i="9"/>
  <c r="C2" i="12" s="1"/>
  <c r="D10" i="9"/>
  <c r="D2" i="12" s="1"/>
  <c r="E10" i="9"/>
  <c r="E2" i="12" s="1"/>
  <c r="F10" i="9"/>
  <c r="F2" i="12" s="1"/>
  <c r="G10" i="9"/>
  <c r="G2" i="12" s="1"/>
  <c r="H10" i="9"/>
  <c r="H2" i="12" s="1"/>
  <c r="I10" i="9"/>
  <c r="I2" i="12" s="1"/>
  <c r="J10" i="9"/>
  <c r="J2" i="12" s="1"/>
  <c r="K10" i="9"/>
  <c r="K2" i="12" s="1"/>
  <c r="L10" i="9"/>
  <c r="L2" i="12" s="1"/>
  <c r="M10" i="9"/>
  <c r="M2" i="12" s="1"/>
  <c r="N10" i="9"/>
  <c r="N2" i="12" s="1"/>
  <c r="O10" i="9"/>
  <c r="O2" i="12" s="1"/>
  <c r="P10" i="9"/>
  <c r="Q10" i="9"/>
  <c r="R10" i="9"/>
  <c r="R2" i="12" s="1"/>
  <c r="S10" i="9"/>
  <c r="S2" i="12" s="1"/>
  <c r="T10" i="9"/>
  <c r="T2" i="12" s="1"/>
  <c r="U10" i="9"/>
  <c r="U2" i="12" s="1"/>
  <c r="V10" i="9"/>
  <c r="V2" i="12" s="1"/>
  <c r="W10" i="9"/>
  <c r="W2" i="12" s="1"/>
  <c r="X10" i="9"/>
  <c r="Y10" i="9"/>
  <c r="Z10" i="9"/>
  <c r="Z2" i="12" s="1"/>
  <c r="AA10" i="9"/>
  <c r="AA2" i="12" s="1"/>
  <c r="AB10" i="9"/>
  <c r="AB2" i="12" s="1"/>
  <c r="AC10" i="9"/>
  <c r="AC2" i="12" s="1"/>
  <c r="AD10" i="9"/>
  <c r="AD2" i="12" s="1"/>
  <c r="AE10" i="9"/>
  <c r="AE2" i="12" s="1"/>
  <c r="AF10" i="9"/>
  <c r="AG10" i="9"/>
  <c r="AH10" i="9"/>
  <c r="AH2" i="12" s="1"/>
  <c r="AI10" i="9"/>
  <c r="AI2" i="12" s="1"/>
  <c r="AJ10" i="9"/>
  <c r="AJ2" i="12" s="1"/>
  <c r="AK10" i="9"/>
  <c r="AK2" i="12" s="1"/>
  <c r="AL10" i="9"/>
  <c r="AL2" i="12" s="1"/>
  <c r="AM10" i="9"/>
  <c r="AM2" i="12" s="1"/>
  <c r="AN10" i="9"/>
  <c r="AO10" i="9"/>
  <c r="AP10" i="9"/>
  <c r="AP2" i="12" s="1"/>
  <c r="AQ10" i="9"/>
  <c r="AQ2" i="12" s="1"/>
  <c r="AR10" i="9"/>
  <c r="AR2" i="12" s="1"/>
  <c r="AS10" i="9"/>
  <c r="AS2" i="12" s="1"/>
  <c r="AT10" i="9"/>
  <c r="AT2" i="12" s="1"/>
  <c r="AU10" i="9"/>
  <c r="AU2" i="12" s="1"/>
  <c r="AV10" i="9"/>
  <c r="AW10" i="9"/>
  <c r="AX10" i="9"/>
  <c r="AX2" i="12" s="1"/>
  <c r="AY10" i="9"/>
  <c r="AY2" i="12" s="1"/>
  <c r="AZ10" i="9"/>
  <c r="AZ2" i="12" s="1"/>
  <c r="BA10" i="9"/>
  <c r="BA2" i="12" s="1"/>
  <c r="BB10" i="9"/>
  <c r="BB2" i="12" s="1"/>
  <c r="BC10" i="9"/>
  <c r="BC2" i="12" s="1"/>
  <c r="BD10" i="9"/>
  <c r="BE10" i="9"/>
  <c r="BF10" i="9"/>
  <c r="BF2" i="12" s="1"/>
  <c r="BG10" i="9"/>
  <c r="BG2" i="12" s="1"/>
  <c r="BH10" i="9"/>
  <c r="BH2" i="12" s="1"/>
  <c r="BI10" i="9"/>
  <c r="BI2" i="12" s="1"/>
  <c r="BJ10" i="9"/>
  <c r="BJ2" i="12" s="1"/>
  <c r="BK10" i="9"/>
  <c r="BK2" i="12" s="1"/>
  <c r="BL10" i="9"/>
  <c r="BM10" i="9"/>
  <c r="BN10" i="9"/>
  <c r="BN2" i="12" s="1"/>
  <c r="BO10" i="9"/>
  <c r="BO2" i="12" s="1"/>
  <c r="BP10" i="9"/>
  <c r="BP2" i="12" s="1"/>
  <c r="BQ10" i="9"/>
  <c r="BQ2" i="12" s="1"/>
  <c r="BR10" i="9"/>
  <c r="BR2" i="12" s="1"/>
  <c r="BS10" i="9"/>
  <c r="BS2" i="12" s="1"/>
  <c r="BT10" i="9"/>
  <c r="BU10" i="9"/>
  <c r="BV10" i="9"/>
  <c r="BV2" i="12" s="1"/>
  <c r="BW10" i="9"/>
  <c r="BW2" i="12" s="1"/>
  <c r="BX10" i="9"/>
  <c r="BX2" i="12" s="1"/>
  <c r="BY10" i="9"/>
  <c r="BY2" i="12" s="1"/>
  <c r="BZ10" i="9"/>
  <c r="BZ2" i="12" s="1"/>
  <c r="CA10" i="9"/>
  <c r="CA2" i="12" s="1"/>
  <c r="CB10" i="9"/>
  <c r="CC10" i="9"/>
  <c r="CD10" i="9"/>
  <c r="CD2" i="12" s="1"/>
  <c r="CE10" i="9"/>
  <c r="CE2" i="12" s="1"/>
  <c r="CF10" i="9"/>
  <c r="CF2" i="12" s="1"/>
  <c r="CG10" i="9"/>
  <c r="CG2" i="12" s="1"/>
  <c r="CH10" i="9"/>
  <c r="CH2" i="12" s="1"/>
  <c r="CI10" i="9"/>
  <c r="CI2" i="12" s="1"/>
  <c r="CJ10" i="9"/>
  <c r="CK10" i="9"/>
  <c r="CL10" i="9"/>
  <c r="CL2" i="12" s="1"/>
  <c r="CM10" i="9"/>
  <c r="CM2" i="12" s="1"/>
  <c r="CN10" i="9"/>
  <c r="CN2" i="12" s="1"/>
  <c r="CO10" i="9"/>
  <c r="CO2" i="12" s="1"/>
  <c r="CP10" i="9"/>
  <c r="CP2" i="12" s="1"/>
  <c r="CQ10" i="9"/>
  <c r="CQ2" i="12" s="1"/>
  <c r="CR10" i="9"/>
  <c r="CS10" i="9"/>
  <c r="B10" i="9"/>
  <c r="B2" i="12" s="1"/>
  <c r="G31" i="10"/>
  <c r="F31" i="10"/>
  <c r="G30" i="10"/>
  <c r="F30" i="10"/>
  <c r="G29" i="10"/>
  <c r="F29" i="10"/>
  <c r="G28" i="10"/>
  <c r="F28" i="10"/>
  <c r="G27" i="10"/>
  <c r="F27" i="10"/>
  <c r="G26" i="10"/>
  <c r="F26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M5" i="4"/>
  <c r="M6" i="4" s="1"/>
  <c r="I7" i="4"/>
  <c r="M9" i="4"/>
  <c r="M10" i="4" s="1"/>
  <c r="I12" i="4"/>
  <c r="M13" i="4"/>
  <c r="M14" i="4"/>
  <c r="D17" i="4"/>
  <c r="G17" i="4" s="1"/>
  <c r="J17" i="4" s="1"/>
  <c r="F17" i="4"/>
  <c r="I17" i="4"/>
  <c r="D18" i="4"/>
  <c r="H18" i="4" s="1"/>
  <c r="D19" i="4"/>
  <c r="G19" i="4" s="1"/>
  <c r="J19" i="4" s="1"/>
  <c r="D20" i="4"/>
  <c r="G20" i="4" s="1"/>
  <c r="J20" i="4" s="1"/>
  <c r="D21" i="4"/>
  <c r="F21" i="4"/>
  <c r="G21" i="4"/>
  <c r="J21" i="4" s="1"/>
  <c r="I21" i="4"/>
  <c r="M21" i="4"/>
  <c r="D22" i="4"/>
  <c r="G22" i="4" s="1"/>
  <c r="J22" i="4" s="1"/>
  <c r="F22" i="4"/>
  <c r="I22" i="4"/>
  <c r="M22" i="4"/>
  <c r="D23" i="4"/>
  <c r="G23" i="4" s="1"/>
  <c r="J23" i="4" s="1"/>
  <c r="F23" i="4"/>
  <c r="I23" i="4"/>
  <c r="D24" i="4"/>
  <c r="G24" i="4" s="1"/>
  <c r="J24" i="4" s="1"/>
  <c r="F24" i="4"/>
  <c r="I24" i="4"/>
  <c r="D25" i="4"/>
  <c r="G25" i="4" s="1"/>
  <c r="J25" i="4" s="1"/>
  <c r="F25" i="4"/>
  <c r="I25" i="4"/>
  <c r="D26" i="4"/>
  <c r="G26" i="4" s="1"/>
  <c r="J26" i="4" s="1"/>
  <c r="F26" i="4"/>
  <c r="I26" i="4"/>
  <c r="D27" i="4"/>
  <c r="G27" i="4" s="1"/>
  <c r="F27" i="4"/>
  <c r="I27" i="4"/>
  <c r="M27" i="4"/>
  <c r="D28" i="4"/>
  <c r="G28" i="4" s="1"/>
  <c r="J28" i="4" s="1"/>
  <c r="F28" i="4"/>
  <c r="I28" i="4"/>
  <c r="M30" i="4"/>
  <c r="M31" i="4"/>
  <c r="D32" i="4"/>
  <c r="G32" i="4" s="1"/>
  <c r="F32" i="4"/>
  <c r="K32" i="4"/>
  <c r="M32" i="4"/>
  <c r="C33" i="4"/>
  <c r="D33" i="4"/>
  <c r="G33" i="4" s="1"/>
  <c r="F33" i="4"/>
  <c r="K33" i="4"/>
  <c r="K35" i="4" s="1"/>
  <c r="J34" i="4"/>
  <c r="C37" i="4"/>
  <c r="D37" i="4"/>
  <c r="F37" i="4"/>
  <c r="I37" i="4" s="1"/>
  <c r="G37" i="4"/>
  <c r="H37" i="4"/>
  <c r="C38" i="4"/>
  <c r="D38" i="4"/>
  <c r="F38" i="4"/>
  <c r="I38" i="4" s="1"/>
  <c r="G38" i="4"/>
  <c r="H38" i="4"/>
  <c r="C39" i="4"/>
  <c r="D39" i="4"/>
  <c r="F39" i="4"/>
  <c r="I39" i="4" s="1"/>
  <c r="G39" i="4"/>
  <c r="H39" i="4"/>
  <c r="C40" i="4"/>
  <c r="D40" i="4"/>
  <c r="F40" i="4"/>
  <c r="I40" i="4" s="1"/>
  <c r="G40" i="4"/>
  <c r="H40" i="4"/>
  <c r="C41" i="4"/>
  <c r="D41" i="4" s="1"/>
  <c r="F41" i="4"/>
  <c r="H41" i="4" s="1"/>
  <c r="G41" i="4"/>
  <c r="H25" i="10" l="1"/>
  <c r="M33" i="4"/>
  <c r="M34" i="4" s="1"/>
  <c r="M35" i="4" s="1"/>
  <c r="H21" i="4"/>
  <c r="K21" i="4" s="1"/>
  <c r="M23" i="4"/>
  <c r="M24" i="4" s="1"/>
  <c r="H19" i="4"/>
  <c r="I19" i="4" s="1"/>
  <c r="H26" i="4"/>
  <c r="K26" i="4" s="1"/>
  <c r="Q25" i="10"/>
  <c r="Q62" i="10"/>
  <c r="Q34" i="10"/>
  <c r="Q58" i="10"/>
  <c r="Q50" i="10"/>
  <c r="Q42" i="10"/>
  <c r="Q38" i="10"/>
  <c r="Q26" i="10"/>
  <c r="Q23" i="10"/>
  <c r="Q19" i="10"/>
  <c r="Q15" i="10"/>
  <c r="Q11" i="10"/>
  <c r="Q7" i="10"/>
  <c r="Q54" i="10"/>
  <c r="Q46" i="10"/>
  <c r="Q30" i="10"/>
  <c r="Q59" i="10"/>
  <c r="Q55" i="10"/>
  <c r="Q51" i="10"/>
  <c r="Q47" i="10"/>
  <c r="Q43" i="10"/>
  <c r="Q39" i="10"/>
  <c r="Q35" i="10"/>
  <c r="Q31" i="10"/>
  <c r="Q27" i="10"/>
  <c r="Q57" i="10"/>
  <c r="Q49" i="10"/>
  <c r="Q41" i="10"/>
  <c r="Q33" i="10"/>
  <c r="Q24" i="10"/>
  <c r="Q20" i="10"/>
  <c r="Q16" i="10"/>
  <c r="Q12" i="10"/>
  <c r="Q8" i="10"/>
  <c r="Q4" i="10"/>
  <c r="Q3" i="10"/>
  <c r="Q18" i="10"/>
  <c r="Q10" i="10"/>
  <c r="Q2" i="10"/>
  <c r="Q60" i="10"/>
  <c r="Q56" i="10"/>
  <c r="Q52" i="10"/>
  <c r="Q48" i="10"/>
  <c r="Q44" i="10"/>
  <c r="Q40" i="10"/>
  <c r="Q36" i="10"/>
  <c r="Q32" i="10"/>
  <c r="Q28" i="10"/>
  <c r="Q21" i="10"/>
  <c r="Q17" i="10"/>
  <c r="Q13" i="10"/>
  <c r="Q9" i="10"/>
  <c r="Q5" i="10"/>
  <c r="H10" i="10"/>
  <c r="Q63" i="10"/>
  <c r="H41" i="10"/>
  <c r="H57" i="10"/>
  <c r="H33" i="10"/>
  <c r="H26" i="10"/>
  <c r="Q61" i="10"/>
  <c r="Q53" i="10"/>
  <c r="Q45" i="10"/>
  <c r="Q37" i="10"/>
  <c r="Q29" i="10"/>
  <c r="Q22" i="10"/>
  <c r="Q14" i="10"/>
  <c r="Q6" i="10"/>
  <c r="H43" i="10"/>
  <c r="H21" i="10"/>
  <c r="H17" i="10"/>
  <c r="H5" i="10"/>
  <c r="H62" i="10"/>
  <c r="H24" i="10"/>
  <c r="H31" i="10"/>
  <c r="H38" i="10"/>
  <c r="H28" i="10"/>
  <c r="H52" i="10"/>
  <c r="H46" i="10"/>
  <c r="H49" i="10"/>
  <c r="H16" i="10"/>
  <c r="H23" i="10"/>
  <c r="H7" i="10"/>
  <c r="H13" i="10"/>
  <c r="H59" i="10"/>
  <c r="H63" i="10"/>
  <c r="H35" i="10"/>
  <c r="H56" i="10"/>
  <c r="H14" i="10"/>
  <c r="H44" i="10"/>
  <c r="H53" i="10"/>
  <c r="H19" i="10"/>
  <c r="H11" i="10"/>
  <c r="H3" i="10"/>
  <c r="H60" i="10"/>
  <c r="H30" i="10"/>
  <c r="H42" i="10"/>
  <c r="H20" i="10"/>
  <c r="H12" i="10"/>
  <c r="H51" i="10"/>
  <c r="H58" i="10"/>
  <c r="H34" i="10"/>
  <c r="H27" i="10"/>
  <c r="H61" i="10"/>
  <c r="H48" i="10"/>
  <c r="H55" i="10"/>
  <c r="H2" i="10"/>
  <c r="H9" i="10"/>
  <c r="H8" i="10"/>
  <c r="H37" i="10"/>
  <c r="H29" i="10"/>
  <c r="H40" i="10"/>
  <c r="H47" i="10"/>
  <c r="H22" i="10"/>
  <c r="H15" i="10"/>
  <c r="H6" i="10"/>
  <c r="H54" i="10"/>
  <c r="H36" i="10"/>
  <c r="H18" i="10"/>
  <c r="H32" i="10"/>
  <c r="H39" i="10"/>
  <c r="H45" i="10"/>
  <c r="H50" i="10"/>
  <c r="H4" i="10"/>
  <c r="I18" i="4"/>
  <c r="K18" i="4"/>
  <c r="G18" i="4"/>
  <c r="J18" i="4" s="1"/>
  <c r="H24" i="4"/>
  <c r="K24" i="4" s="1"/>
  <c r="H22" i="4"/>
  <c r="K22" i="4" s="1"/>
  <c r="I41" i="4"/>
  <c r="H25" i="4"/>
  <c r="K25" i="4" s="1"/>
  <c r="M15" i="4"/>
  <c r="M17" i="4" s="1"/>
  <c r="M18" i="4" s="1"/>
  <c r="H32" i="4"/>
  <c r="H33" i="4"/>
  <c r="H23" i="4"/>
  <c r="K23" i="4" s="1"/>
  <c r="H28" i="4"/>
  <c r="K28" i="4" s="1"/>
  <c r="H17" i="4"/>
  <c r="K17" i="4" s="1"/>
  <c r="J27" i="4"/>
  <c r="H27" i="4"/>
  <c r="K27" i="4" s="1"/>
  <c r="H20" i="4"/>
  <c r="L40" i="4" l="1"/>
  <c r="K19" i="4"/>
  <c r="M16" i="4"/>
  <c r="I20" i="4"/>
  <c r="K20" i="4"/>
</calcChain>
</file>

<file path=xl/sharedStrings.xml><?xml version="1.0" encoding="utf-8"?>
<sst xmlns="http://schemas.openxmlformats.org/spreadsheetml/2006/main" count="491" uniqueCount="226">
  <si>
    <t>Unit</t>
  </si>
  <si>
    <t>p_min_pu</t>
  </si>
  <si>
    <t>p_max_pu</t>
  </si>
  <si>
    <t>marginal_cost</t>
  </si>
  <si>
    <t>min_down_time</t>
  </si>
  <si>
    <t>min_up_time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</si>
  <si>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</si>
  <si>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</si>
  <si>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</si>
  <si>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</si>
  <si>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</si>
  <si>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</si>
  <si>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shut_down_cost</t>
  </si>
  <si>
    <t>start_up_cost</t>
  </si>
  <si>
    <t>efficiency</t>
  </si>
  <si>
    <t>p_nom</t>
  </si>
  <si>
    <t>p_nom_min</t>
  </si>
  <si>
    <t>p_nom_max</t>
  </si>
  <si>
    <t>C1</t>
  </si>
  <si>
    <t>C2</t>
  </si>
  <si>
    <t>C3</t>
  </si>
  <si>
    <t>C4</t>
  </si>
  <si>
    <t>C5</t>
  </si>
  <si>
    <t>C6</t>
  </si>
  <si>
    <t>C7</t>
  </si>
  <si>
    <t>C8</t>
  </si>
  <si>
    <t>committable</t>
    <phoneticPr fontId="18" type="noConversion"/>
  </si>
  <si>
    <t>generator.{p_nom, p_nom_extendable, p_nom_min, p_nom_max, p_min_pu, p_max_pu, marginal_cost, capital_cost, efficiency, carrier}</t>
  </si>
  <si>
    <r>
      <t>1 kcal = 4186.8 J = 426.9 kp.m = 1.163 10</t>
    </r>
    <r>
      <rPr>
        <vertAlign val="superscript"/>
        <sz val="8"/>
        <rFont val="Verdana"/>
        <family val="2"/>
      </rPr>
      <t>-3</t>
    </r>
    <r>
      <rPr>
        <sz val="8"/>
        <rFont val="Verdana"/>
        <family val="2"/>
      </rPr>
      <t xml:space="preserve"> kWh = 3.088 ft.lbf = 3.9683 Btu = 1000 cal</t>
    </r>
  </si>
  <si>
    <t>Note : *PS assuming pumping by CPB units at marginal rate</t>
  </si>
  <si>
    <t>PS*</t>
  </si>
  <si>
    <t>PG</t>
  </si>
  <si>
    <t>Unit cost of this combination of 75MW(PG)+25MW(PS)</t>
  </si>
  <si>
    <t>C</t>
  </si>
  <si>
    <t>B</t>
  </si>
  <si>
    <t>From PSPS(LCV)</t>
  </si>
  <si>
    <t>A</t>
  </si>
  <si>
    <t>$ avg/MW</t>
  </si>
  <si>
    <t>$ marg.</t>
  </si>
  <si>
    <t>$ at F.L.</t>
  </si>
  <si>
    <t>$ at Target</t>
  </si>
  <si>
    <t>Target load</t>
  </si>
  <si>
    <t>$ no load</t>
  </si>
  <si>
    <t>$ at min.</t>
  </si>
  <si>
    <t>Min. Load</t>
  </si>
  <si>
    <t xml:space="preserve">Corresponding PS cost </t>
  </si>
  <si>
    <t>Generation Cost/hour</t>
  </si>
  <si>
    <t>Unit cost</t>
  </si>
  <si>
    <t>COST</t>
  </si>
  <si>
    <t>Diff (cost of 25MW)</t>
  </si>
  <si>
    <t>CPB(LCV)</t>
  </si>
  <si>
    <t>Cost at 425 MW</t>
  </si>
  <si>
    <t>CPA</t>
  </si>
  <si>
    <t>Cost at 400 MW</t>
  </si>
  <si>
    <t>No Load-Start Up ($)</t>
  </si>
  <si>
    <t>No Load ($)</t>
  </si>
  <si>
    <t>Start Up ($)</t>
  </si>
  <si>
    <t>SD Hours</t>
  </si>
  <si>
    <t>GJ</t>
  </si>
  <si>
    <t>Hour</t>
  </si>
  <si>
    <t>MW</t>
  </si>
  <si>
    <t>Cost of 25MW B</t>
  </si>
  <si>
    <t xml:space="preserve">Minimum Down Time : </t>
  </si>
  <si>
    <t>BKP(LSIDO)</t>
  </si>
  <si>
    <t>Unit cost 75MW PG</t>
  </si>
  <si>
    <t>----</t>
  </si>
  <si>
    <t>PG1-PG3</t>
  </si>
  <si>
    <t>Cost of 75MW PG</t>
  </si>
  <si>
    <t>CPB(Oil)</t>
  </si>
  <si>
    <t>CPB(normal)</t>
  </si>
  <si>
    <t>Unit cost (A)</t>
  </si>
  <si>
    <t>CPB(GAS)</t>
  </si>
  <si>
    <t>Diff</t>
  </si>
  <si>
    <t>C5 (upgraded)</t>
  </si>
  <si>
    <t>350(A) for 1 hr</t>
  </si>
  <si>
    <t>BKP(ex C5)</t>
  </si>
  <si>
    <t>250(A) for 1 hr</t>
  </si>
  <si>
    <t>Unit cost for A machine</t>
  </si>
  <si>
    <t>PSPS(BPK)</t>
  </si>
  <si>
    <t>PSPS(gas)</t>
  </si>
  <si>
    <t>Unit cost of this combin</t>
  </si>
  <si>
    <t>PSPS(LCV)</t>
  </si>
  <si>
    <t>15MWh(PG)+85MWh(B)</t>
  </si>
  <si>
    <t>Unit cost of 85MW(B)</t>
  </si>
  <si>
    <t>Ave (TOTAL)</t>
  </si>
  <si>
    <t>Ave (running)</t>
  </si>
  <si>
    <t>Incre. ($)/hr</t>
  </si>
  <si>
    <t>Total ($)</t>
  </si>
  <si>
    <t>Running ($)</t>
  </si>
  <si>
    <t>Cost Evaluation :</t>
  </si>
  <si>
    <t>485MW at B for 1 hr</t>
  </si>
  <si>
    <t>400MW at B for 1 hr</t>
  </si>
  <si>
    <t>15MW(PG)&amp;85MW(B)</t>
  </si>
  <si>
    <t>LSIDO ($/GJ)</t>
  </si>
  <si>
    <t>LSIDO ($/T)</t>
  </si>
  <si>
    <t>Unit cost (HKD)</t>
  </si>
  <si>
    <t>GAS ($/GJ)</t>
  </si>
  <si>
    <t>IDO ($/GJ)</t>
  </si>
  <si>
    <t>IDO ($/T)</t>
  </si>
  <si>
    <t>Sum (cost of 100MWh)</t>
  </si>
  <si>
    <t>100 MW for 1 hr</t>
  </si>
  <si>
    <t>CPB(oil)</t>
  </si>
  <si>
    <t>100MW</t>
  </si>
  <si>
    <t>CPB(gas)</t>
  </si>
  <si>
    <t>LCV ($/GJ)</t>
  </si>
  <si>
    <t>LCV ($/T)</t>
  </si>
  <si>
    <t>Sum (cost of 15MWh)</t>
  </si>
  <si>
    <t xml:space="preserve">CPA </t>
  </si>
  <si>
    <t>15 MW for 1 hr</t>
  </si>
  <si>
    <t>Startup maint cost (HKD)</t>
  </si>
  <si>
    <t>Fuel Oil ($/GJ)</t>
  </si>
  <si>
    <t>Fuel Oil ($/T)</t>
  </si>
  <si>
    <t>N Coal ($/GJ)</t>
  </si>
  <si>
    <t>N Coal ($/T)</t>
  </si>
  <si>
    <t>Start up</t>
  </si>
  <si>
    <t>Heat Rate Curve  (GJ/Hr = AP^2+BP+C)</t>
  </si>
  <si>
    <t>Basic Parameters :</t>
  </si>
  <si>
    <t>15MW</t>
  </si>
  <si>
    <t>Unit price of PG</t>
  </si>
  <si>
    <t>Generation Costing</t>
  </si>
  <si>
    <t>Total Gas (GJ)</t>
  </si>
  <si>
    <t>Aux. Energy</t>
  </si>
  <si>
    <t>Gas (GJ)</t>
  </si>
  <si>
    <t>Black Point Start Up Heat Rate Curve</t>
  </si>
  <si>
    <t>attribute</t>
  </si>
  <si>
    <t>type</t>
  </si>
  <si>
    <t>unit</t>
  </si>
  <si>
    <t>default</t>
  </si>
  <si>
    <t>description</t>
  </si>
  <si>
    <t>status</t>
  </si>
  <si>
    <t>name</t>
  </si>
  <si>
    <t>string</t>
  </si>
  <si>
    <t>n/a</t>
  </si>
  <si>
    <t>Unique name</t>
  </si>
  <si>
    <t>Input (required)</t>
  </si>
  <si>
    <t>bus</t>
  </si>
  <si>
    <t>name of bus to which generator is attached</t>
  </si>
  <si>
    <t>control</t>
  </si>
  <si>
    <t>PQ</t>
  </si>
  <si>
    <t>P,Q,V control strategy for PF, must be “PQ”, “PV” or “Slack”.</t>
  </si>
  <si>
    <t>Input (optional)</t>
  </si>
  <si>
    <t>Placeholder for generator type. Not yet implemented.</t>
  </si>
  <si>
    <t>float</t>
  </si>
  <si>
    <t>Nominal power for limits in OPF.</t>
  </si>
  <si>
    <t>p_nom_extendable</t>
  </si>
  <si>
    <t>boolean</t>
  </si>
  <si>
    <t>Switch to allow capacity p_nom to be extended in OPF.</t>
  </si>
  <si>
    <t>If p_nom is extendable in OPF, set its minimum value.</t>
  </si>
  <si>
    <t>inf</t>
  </si>
  <si>
    <t>If p_nom is extendable in OPF, set its maximum value (e.g. limited by technical potential).</t>
  </si>
  <si>
    <t>static or series</t>
  </si>
  <si>
    <t>per unit</t>
  </si>
  <si>
    <t>The minimum output for each snapshot per unit of p_nom for the OPF (e.g. for variable renewable generators this can change due to weather conditions and compulsory feed-in; for conventional generators it represents a minimal dispatch). Note that if comittable is False and p_min_pu &gt; 0, this represents a must-run condition.</t>
  </si>
  <si>
    <t>The maximum output for each snapshot per unit of p_nom for the OPF (e.g. for variable renewable generators this can change due to weather conditions; for conventional generators it represents a maximum dispatch).</t>
  </si>
  <si>
    <t>p_set</t>
  </si>
  <si>
    <t>active power set point (for PF)</t>
  </si>
  <si>
    <t>q_set</t>
  </si>
  <si>
    <t>MVar</t>
  </si>
  <si>
    <t>reactive power set point (for PF)</t>
  </si>
  <si>
    <t>sign</t>
  </si>
  <si>
    <t>power sign</t>
  </si>
  <si>
    <t>carrier</t>
  </si>
  <si>
    <t>Prime mover energy carrier (e.g. coal, gas, wind, solar); required for global constraints on primary energy in OPF</t>
  </si>
  <si>
    <t>currency/MWh</t>
  </si>
  <si>
    <t>capital_cost</t>
  </si>
  <si>
    <t>currency/MW</t>
  </si>
  <si>
    <t>Capital cost of extending p_nom by 1 MW.</t>
  </si>
  <si>
    <t>Ratio between primary energy and electrical energy, e.g. takes value 0.4 MWh_elec/MWh_thermal for gas. This is required for global constraints on primary energy in OPF.</t>
  </si>
  <si>
    <t>committable</t>
  </si>
  <si>
    <t>Use unit commitment (only possible if p_nom is not extendable).</t>
  </si>
  <si>
    <t>currency</t>
  </si>
  <si>
    <t>Cost to start up the generator. Only read if committable is True.</t>
  </si>
  <si>
    <t>Cost to shut down the generator. Only read if committable is True.</t>
  </si>
  <si>
    <t>int</t>
  </si>
  <si>
    <t>snapshots</t>
  </si>
  <si>
    <t>Minimum number of snapshots for status to be 1. Only read if committable is True.</t>
  </si>
  <si>
    <t>Minimum number of snapshots for status to be 0. Only read if committable is True.</t>
  </si>
  <si>
    <t>Number of snapshots that the generator was online before network.snapshots start. Only read if committable is True and min_up_time is non-zero.</t>
  </si>
  <si>
    <t>Number of snapshots that the generator was online before network.snapshots start. Only read if committable is True and min_down_time is non-zero.</t>
  </si>
  <si>
    <t>NaN</t>
  </si>
  <si>
    <t>Maximum active power increase from one snapshot to the next, per unit of the nominal power. Ignored if NaN.</t>
  </si>
  <si>
    <t>Maximum active power decrease from one snapshot to the next, per unit of the nominal power. Ignored if NaN.</t>
  </si>
  <si>
    <t>Maximum active power increase at start up, per unit of the nominal power. Only read if committable is True.</t>
  </si>
  <si>
    <t>Maximum active power decrease at shut down, per unit of the nominal power. Only read if committable is True.</t>
  </si>
  <si>
    <t>p</t>
  </si>
  <si>
    <t>series</t>
  </si>
  <si>
    <t>active power at bus (positive if net generation)</t>
  </si>
  <si>
    <t>Output</t>
  </si>
  <si>
    <t>q</t>
  </si>
  <si>
    <t>reactive power (positive if net generation)</t>
  </si>
  <si>
    <t>p_nom_opt</t>
  </si>
  <si>
    <t>Optimised nominal power.</t>
  </si>
  <si>
    <t>Status (1 is on, 0 is off). Only outputted if committable is True.</t>
  </si>
  <si>
    <t>mu_upper</t>
  </si>
  <si>
    <t>Shadow price of upper p_nom limit</t>
  </si>
  <si>
    <t>mu_lower</t>
  </si>
  <si>
    <t>Shadow price of lower p_nom limit</t>
  </si>
  <si>
    <t>mu_p_set</t>
  </si>
  <si>
    <t>Shadow price of fixed power generation p_set</t>
  </si>
  <si>
    <t>mu_ramp_limit_up</t>
  </si>
  <si>
    <t>Shadow price of upper ramp up limit</t>
  </si>
  <si>
    <t>mu_ramp_limit_down</t>
  </si>
  <si>
    <t>Shadow price of lower ramp down limit</t>
  </si>
  <si>
    <t>TIME</t>
  </si>
  <si>
    <t>Date</t>
  </si>
  <si>
    <t>No of machine on Day</t>
  </si>
  <si>
    <t>No of machine on Night</t>
  </si>
  <si>
    <t>YOC Gas Nom. (Gbtu)</t>
    <phoneticPr fontId="18" type="noConversion"/>
  </si>
  <si>
    <t>PCI Gas Nom. (Gbtu)</t>
    <phoneticPr fontId="18" type="noConversion"/>
  </si>
  <si>
    <t>YOC Gas Nom. (GJ)</t>
    <phoneticPr fontId="18" type="noConversion"/>
  </si>
  <si>
    <t>PCI Gas Nom. (GJ)</t>
    <phoneticPr fontId="18" type="noConversion"/>
  </si>
  <si>
    <t>Total Gas Nom (GJ)</t>
    <phoneticPr fontId="18" type="noConversion"/>
  </si>
  <si>
    <t>Acutal gas used (GJ)</t>
    <phoneticPr fontId="18" type="noConversion"/>
  </si>
  <si>
    <t>Load</t>
    <phoneticPr fontId="18" type="noConversion"/>
  </si>
  <si>
    <t>Load</t>
  </si>
  <si>
    <t>Total load</t>
    <phoneticPr fontId="18" type="noConversion"/>
  </si>
  <si>
    <t>Marginal cost of production of 1 MWh.</t>
    <phoneticPr fontId="18" type="noConversion"/>
  </si>
  <si>
    <t>Actual MW (MWh)</t>
    <phoneticPr fontId="18" type="noConversion"/>
  </si>
  <si>
    <t>Simulated Gas used (GJ)</t>
    <phoneticPr fontId="18" type="noConversion"/>
  </si>
  <si>
    <t>Totol Cost 
(HKD$)</t>
    <phoneticPr fontId="18" type="noConversion"/>
  </si>
  <si>
    <t>% drop in (GJ/MWh)</t>
    <phoneticPr fontId="18" type="noConversion"/>
  </si>
  <si>
    <t>Actual (GJ/MWh)</t>
    <phoneticPr fontId="18" type="noConversion"/>
  </si>
  <si>
    <t xml:space="preserve">Simulated (GJ/MWh) </t>
    <phoneticPr fontId="18" type="noConversion"/>
  </si>
  <si>
    <t>Station Work (MWh)</t>
    <phoneticPr fontId="18" type="noConversion"/>
  </si>
  <si>
    <t>Simulated Station Work (MWh)</t>
    <phoneticPr fontId="18" type="noConversion"/>
  </si>
  <si>
    <t>min_up_time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</si>
</sst>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#0"/>
    <numFmt numFmtId="165" formatCode="&quot;$&quot;##0.0"/>
    <numFmt numFmtId="166" formatCode="&quot;$&quot;0"/>
    <numFmt numFmtId="167" formatCode="&quot;$&quot;#,##0_);\(&quot;$&quot;#,##0\)"/>
    <numFmt numFmtId="168" formatCode="0.0000"/>
    <numFmt numFmtId="169" formatCode="0_);[Red]\(0\)"/>
    <numFmt numFmtId="170" formatCode="0.0000_ "/>
    <numFmt numFmtId="171" formatCode="0.00_ "/>
    <numFmt numFmtId="172" formatCode="0.000_ "/>
  </numFmts>
  <fonts count="5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rgb="FF404040"/>
      <name val="Arial"/>
      <family val="2"/>
    </font>
    <font>
      <sz val="10"/>
      <name val="Arial"/>
      <family val="2"/>
    </font>
    <font>
      <sz val="8"/>
      <name val="Verdana"/>
      <family val="2"/>
    </font>
    <font>
      <vertAlign val="superscript"/>
      <sz val="8"/>
      <name val="Verdana"/>
      <family val="2"/>
    </font>
    <font>
      <b/>
      <sz val="10"/>
      <name val="Arial"/>
      <family val="2"/>
    </font>
    <font>
      <b/>
      <sz val="10"/>
      <color indexed="33"/>
      <name val="Arial"/>
      <family val="2"/>
    </font>
    <font>
      <b/>
      <sz val="10"/>
      <color indexed="14"/>
      <name val="Arial"/>
      <family val="2"/>
    </font>
    <font>
      <b/>
      <sz val="10"/>
      <name val="Times New Roman"/>
      <family val="1"/>
    </font>
    <font>
      <sz val="10"/>
      <color rgb="FF7030A0"/>
      <name val="Arial"/>
      <family val="2"/>
      <charset val="136"/>
    </font>
    <font>
      <sz val="10"/>
      <color indexed="33"/>
      <name val="Arial"/>
      <family val="2"/>
    </font>
    <font>
      <sz val="10"/>
      <color indexed="14"/>
      <name val="Arial"/>
      <family val="2"/>
    </font>
    <font>
      <b/>
      <i/>
      <sz val="12"/>
      <color rgb="FFFF0000"/>
      <name val="Arial"/>
      <family val="2"/>
      <charset val="136"/>
    </font>
    <font>
      <b/>
      <i/>
      <sz val="12"/>
      <color rgb="FFFF0000"/>
      <name val="Times New Roman"/>
      <family val="1"/>
      <charset val="136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i/>
      <sz val="10"/>
      <color indexed="55"/>
      <name val="Arial"/>
      <family val="2"/>
    </font>
    <font>
      <b/>
      <i/>
      <sz val="12"/>
      <color rgb="FFFF0000"/>
      <name val="Arial"/>
      <family val="2"/>
    </font>
    <font>
      <b/>
      <i/>
      <sz val="12"/>
      <color indexed="10"/>
      <name val="Arial"/>
      <family val="2"/>
    </font>
    <font>
      <b/>
      <sz val="10"/>
      <color rgb="FF7030A0"/>
      <name val="Arial"/>
      <family val="2"/>
      <charset val="136"/>
    </font>
    <font>
      <i/>
      <sz val="10"/>
      <color rgb="FF7030A0"/>
      <name val="Batang"/>
      <family val="1"/>
      <charset val="136"/>
    </font>
    <font>
      <b/>
      <sz val="12"/>
      <color rgb="FFFF0000"/>
      <name val="Arial"/>
      <family val="2"/>
    </font>
    <font>
      <sz val="10"/>
      <color indexed="61"/>
      <name val="Arial"/>
      <family val="2"/>
    </font>
    <font>
      <b/>
      <sz val="12"/>
      <color indexed="10"/>
      <name val="Arial"/>
      <family val="2"/>
    </font>
    <font>
      <b/>
      <sz val="10"/>
      <color indexed="61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sz val="14"/>
      <name val="Arial"/>
      <family val="2"/>
    </font>
    <font>
      <sz val="10"/>
      <color indexed="54"/>
      <name val="Arial"/>
      <family val="2"/>
    </font>
    <font>
      <sz val="10"/>
      <color indexed="2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404040"/>
      <name val="Georgia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C00000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4E5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181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/>
    <xf numFmtId="0" fontId="20" fillId="0" borderId="0" xfId="42" applyAlignment="1">
      <alignment horizontal="left"/>
    </xf>
    <xf numFmtId="0" fontId="20" fillId="0" borderId="0" xfId="42" applyAlignment="1">
      <alignment horizontal="center"/>
    </xf>
    <xf numFmtId="0" fontId="21" fillId="33" borderId="0" xfId="42" applyFont="1" applyFill="1" applyAlignment="1">
      <alignment horizontal="left" indent="1"/>
    </xf>
    <xf numFmtId="0" fontId="20" fillId="34" borderId="0" xfId="42" applyFill="1"/>
    <xf numFmtId="0" fontId="21" fillId="34" borderId="0" xfId="42" applyFont="1" applyFill="1" applyAlignment="1">
      <alignment horizontal="left" indent="1"/>
    </xf>
    <xf numFmtId="0" fontId="23" fillId="0" borderId="0" xfId="42" applyFont="1"/>
    <xf numFmtId="0" fontId="23" fillId="0" borderId="0" xfId="42" applyFont="1" applyAlignment="1">
      <alignment horizontal="left"/>
    </xf>
    <xf numFmtId="164" fontId="24" fillId="0" borderId="0" xfId="42" applyNumberFormat="1" applyFont="1" applyAlignment="1">
      <alignment horizontal="center"/>
    </xf>
    <xf numFmtId="165" fontId="24" fillId="35" borderId="10" xfId="42" applyNumberFormat="1" applyFont="1" applyFill="1" applyBorder="1" applyAlignment="1">
      <alignment horizontal="center"/>
    </xf>
    <xf numFmtId="164" fontId="24" fillId="35" borderId="10" xfId="42" applyNumberFormat="1" applyFont="1" applyFill="1" applyBorder="1"/>
    <xf numFmtId="166" fontId="25" fillId="35" borderId="11" xfId="42" applyNumberFormat="1" applyFont="1" applyFill="1" applyBorder="1" applyAlignment="1">
      <alignment horizontal="center"/>
    </xf>
    <xf numFmtId="0" fontId="23" fillId="35" borderId="11" xfId="42" applyFont="1" applyFill="1" applyBorder="1" applyAlignment="1" applyProtection="1">
      <alignment horizontal="center"/>
      <protection locked="0"/>
    </xf>
    <xf numFmtId="167" fontId="26" fillId="35" borderId="11" xfId="42" applyNumberFormat="1" applyFont="1" applyFill="1" applyBorder="1" applyAlignment="1">
      <alignment horizontal="center"/>
    </xf>
    <xf numFmtId="0" fontId="25" fillId="35" borderId="11" xfId="42" applyFont="1" applyFill="1" applyBorder="1" applyAlignment="1">
      <alignment horizontal="center"/>
    </xf>
    <xf numFmtId="0" fontId="23" fillId="35" borderId="12" xfId="42" applyFont="1" applyFill="1" applyBorder="1" applyAlignment="1">
      <alignment horizontal="center"/>
    </xf>
    <xf numFmtId="0" fontId="20" fillId="36" borderId="0" xfId="42" applyFill="1" applyAlignment="1">
      <alignment horizontal="left"/>
    </xf>
    <xf numFmtId="0" fontId="27" fillId="36" borderId="0" xfId="42" applyFont="1" applyFill="1" applyAlignment="1">
      <alignment horizontal="left"/>
    </xf>
    <xf numFmtId="164" fontId="28" fillId="0" borderId="0" xfId="42" applyNumberFormat="1" applyFont="1" applyAlignment="1">
      <alignment horizontal="center"/>
    </xf>
    <xf numFmtId="165" fontId="28" fillId="0" borderId="10" xfId="42" applyNumberFormat="1" applyFont="1" applyBorder="1" applyAlignment="1">
      <alignment horizontal="center"/>
    </xf>
    <xf numFmtId="165" fontId="28" fillId="0" borderId="11" xfId="42" applyNumberFormat="1" applyFont="1" applyBorder="1"/>
    <xf numFmtId="166" fontId="29" fillId="0" borderId="11" xfId="42" applyNumberFormat="1" applyFont="1" applyBorder="1" applyAlignment="1">
      <alignment horizontal="center"/>
    </xf>
    <xf numFmtId="0" fontId="20" fillId="0" borderId="11" xfId="42" applyBorder="1" applyAlignment="1" applyProtection="1">
      <alignment horizontal="center"/>
      <protection locked="0"/>
    </xf>
    <xf numFmtId="167" fontId="26" fillId="37" borderId="13" xfId="42" applyNumberFormat="1" applyFont="1" applyFill="1" applyBorder="1" applyAlignment="1">
      <alignment horizontal="center"/>
    </xf>
    <xf numFmtId="0" fontId="29" fillId="0" borderId="11" xfId="42" applyFont="1" applyBorder="1" applyAlignment="1">
      <alignment horizontal="center"/>
    </xf>
    <xf numFmtId="0" fontId="23" fillId="0" borderId="12" xfId="42" applyFont="1" applyBorder="1" applyAlignment="1">
      <alignment horizontal="center"/>
    </xf>
    <xf numFmtId="165" fontId="30" fillId="0" borderId="14" xfId="42" applyNumberFormat="1" applyFont="1" applyBorder="1" applyAlignment="1">
      <alignment horizontal="center"/>
    </xf>
    <xf numFmtId="165" fontId="30" fillId="0" borderId="13" xfId="42" applyNumberFormat="1" applyFont="1" applyBorder="1"/>
    <xf numFmtId="166" fontId="30" fillId="0" borderId="13" xfId="42" applyNumberFormat="1" applyFont="1" applyBorder="1" applyAlignment="1">
      <alignment horizontal="center"/>
    </xf>
    <xf numFmtId="0" fontId="30" fillId="0" borderId="13" xfId="42" applyFont="1" applyBorder="1" applyAlignment="1" applyProtection="1">
      <alignment horizontal="center"/>
      <protection locked="0"/>
    </xf>
    <xf numFmtId="167" fontId="31" fillId="37" borderId="13" xfId="42" applyNumberFormat="1" applyFont="1" applyFill="1" applyBorder="1" applyAlignment="1">
      <alignment horizontal="center"/>
    </xf>
    <xf numFmtId="0" fontId="30" fillId="0" borderId="13" xfId="42" applyFont="1" applyBorder="1" applyAlignment="1">
      <alignment horizontal="center"/>
    </xf>
    <xf numFmtId="0" fontId="30" fillId="0" borderId="15" xfId="42" applyFont="1" applyBorder="1" applyAlignment="1">
      <alignment horizontal="center"/>
    </xf>
    <xf numFmtId="165" fontId="28" fillId="0" borderId="14" xfId="42" applyNumberFormat="1" applyFont="1" applyBorder="1" applyAlignment="1">
      <alignment horizontal="center"/>
    </xf>
    <xf numFmtId="165" fontId="28" fillId="0" borderId="13" xfId="42" applyNumberFormat="1" applyFont="1" applyBorder="1"/>
    <xf numFmtId="166" fontId="29" fillId="0" borderId="13" xfId="42" applyNumberFormat="1" applyFont="1" applyBorder="1" applyAlignment="1">
      <alignment horizontal="center"/>
    </xf>
    <xf numFmtId="0" fontId="20" fillId="0" borderId="13" xfId="42" applyBorder="1" applyAlignment="1" applyProtection="1">
      <alignment horizontal="center"/>
      <protection locked="0"/>
    </xf>
    <xf numFmtId="0" fontId="29" fillId="0" borderId="13" xfId="42" applyFont="1" applyBorder="1" applyAlignment="1">
      <alignment horizontal="center"/>
    </xf>
    <xf numFmtId="0" fontId="23" fillId="0" borderId="15" xfId="42" applyFont="1" applyBorder="1" applyAlignment="1">
      <alignment horizontal="center"/>
    </xf>
    <xf numFmtId="0" fontId="20" fillId="37" borderId="16" xfId="42" applyFill="1" applyBorder="1" applyAlignment="1">
      <alignment horizontal="center"/>
    </xf>
    <xf numFmtId="0" fontId="20" fillId="37" borderId="17" xfId="42" applyFill="1" applyBorder="1" applyAlignment="1">
      <alignment horizontal="center"/>
    </xf>
    <xf numFmtId="0" fontId="32" fillId="37" borderId="17" xfId="42" applyFont="1" applyFill="1" applyBorder="1" applyAlignment="1">
      <alignment horizontal="center"/>
    </xf>
    <xf numFmtId="0" fontId="33" fillId="37" borderId="17" xfId="42" applyFont="1" applyFill="1" applyBorder="1" applyAlignment="1">
      <alignment horizontal="center"/>
    </xf>
    <xf numFmtId="0" fontId="32" fillId="37" borderId="18" xfId="42" applyFont="1" applyFill="1" applyBorder="1" applyAlignment="1">
      <alignment horizontal="center"/>
    </xf>
    <xf numFmtId="1" fontId="20" fillId="0" borderId="0" xfId="42" applyNumberFormat="1" applyAlignment="1">
      <alignment horizontal="center"/>
    </xf>
    <xf numFmtId="0" fontId="32" fillId="36" borderId="19" xfId="42" applyFont="1" applyFill="1" applyBorder="1" applyAlignment="1">
      <alignment horizontal="left"/>
    </xf>
    <xf numFmtId="1" fontId="20" fillId="0" borderId="20" xfId="42" applyNumberFormat="1" applyBorder="1" applyAlignment="1">
      <alignment horizontal="center"/>
    </xf>
    <xf numFmtId="1" fontId="20" fillId="0" borderId="21" xfId="42" applyNumberFormat="1" applyBorder="1"/>
    <xf numFmtId="1" fontId="20" fillId="0" borderId="13" xfId="42" applyNumberFormat="1" applyBorder="1"/>
    <xf numFmtId="0" fontId="20" fillId="38" borderId="13" xfId="42" applyFill="1" applyBorder="1" applyProtection="1">
      <protection locked="0"/>
    </xf>
    <xf numFmtId="0" fontId="20" fillId="0" borderId="13" xfId="42" applyBorder="1"/>
    <xf numFmtId="0" fontId="34" fillId="0" borderId="13" xfId="42" applyFont="1" applyBorder="1"/>
    <xf numFmtId="1" fontId="20" fillId="0" borderId="22" xfId="42" applyNumberFormat="1" applyBorder="1" applyAlignment="1">
      <alignment horizontal="center"/>
    </xf>
    <xf numFmtId="1" fontId="20" fillId="0" borderId="23" xfId="42" applyNumberFormat="1" applyBorder="1"/>
    <xf numFmtId="0" fontId="20" fillId="39" borderId="13" xfId="42" applyFill="1" applyBorder="1" applyAlignment="1">
      <alignment horizontal="center"/>
    </xf>
    <xf numFmtId="0" fontId="20" fillId="39" borderId="13" xfId="42" applyFill="1" applyBorder="1"/>
    <xf numFmtId="0" fontId="20" fillId="39" borderId="13" xfId="42" applyFill="1" applyBorder="1" applyAlignment="1">
      <alignment horizontal="right"/>
    </xf>
    <xf numFmtId="1" fontId="20" fillId="0" borderId="0" xfId="42" applyNumberFormat="1"/>
    <xf numFmtId="0" fontId="20" fillId="39" borderId="0" xfId="42" applyFill="1"/>
    <xf numFmtId="168" fontId="20" fillId="0" borderId="0" xfId="42" applyNumberFormat="1" applyAlignment="1">
      <alignment horizontal="center"/>
    </xf>
    <xf numFmtId="0" fontId="20" fillId="0" borderId="0" xfId="42" applyProtection="1">
      <protection locked="0"/>
    </xf>
    <xf numFmtId="0" fontId="35" fillId="0" borderId="0" xfId="42" applyFont="1"/>
    <xf numFmtId="169" fontId="20" fillId="0" borderId="13" xfId="42" applyNumberFormat="1" applyBorder="1" applyAlignment="1">
      <alignment horizontal="center"/>
    </xf>
    <xf numFmtId="168" fontId="20" fillId="40" borderId="13" xfId="42" applyNumberFormat="1" applyFill="1" applyBorder="1" applyAlignment="1">
      <alignment horizontal="center"/>
    </xf>
    <xf numFmtId="1" fontId="36" fillId="0" borderId="13" xfId="42" applyNumberFormat="1" applyFont="1" applyBorder="1"/>
    <xf numFmtId="0" fontId="20" fillId="0" borderId="13" xfId="42" quotePrefix="1" applyBorder="1" applyAlignment="1">
      <alignment horizontal="right"/>
    </xf>
    <xf numFmtId="1" fontId="20" fillId="0" borderId="13" xfId="42" applyNumberFormat="1" applyBorder="1" applyAlignment="1">
      <alignment horizontal="center"/>
    </xf>
    <xf numFmtId="0" fontId="20" fillId="41" borderId="13" xfId="42" quotePrefix="1" applyFill="1" applyBorder="1" applyAlignment="1">
      <alignment horizontal="right"/>
    </xf>
    <xf numFmtId="168" fontId="27" fillId="40" borderId="0" xfId="42" applyNumberFormat="1" applyFont="1" applyFill="1" applyAlignment="1">
      <alignment horizontal="left"/>
    </xf>
    <xf numFmtId="0" fontId="27" fillId="40" borderId="0" xfId="42" applyFont="1" applyFill="1" applyAlignment="1">
      <alignment horizontal="left"/>
    </xf>
    <xf numFmtId="0" fontId="20" fillId="40" borderId="0" xfId="42" applyFill="1" applyAlignment="1">
      <alignment horizontal="left"/>
    </xf>
    <xf numFmtId="169" fontId="37" fillId="0" borderId="13" xfId="42" applyNumberFormat="1" applyFont="1" applyBorder="1" applyAlignment="1">
      <alignment horizontal="center"/>
    </xf>
    <xf numFmtId="168" fontId="37" fillId="40" borderId="13" xfId="42" applyNumberFormat="1" applyFont="1" applyFill="1" applyBorder="1" applyAlignment="1">
      <alignment horizontal="center"/>
    </xf>
    <xf numFmtId="1" fontId="37" fillId="0" borderId="13" xfId="42" applyNumberFormat="1" applyFont="1" applyBorder="1"/>
    <xf numFmtId="0" fontId="37" fillId="38" borderId="13" xfId="42" applyFont="1" applyFill="1" applyBorder="1" applyProtection="1">
      <protection locked="0"/>
    </xf>
    <xf numFmtId="0" fontId="37" fillId="0" borderId="13" xfId="42" applyFont="1" applyBorder="1"/>
    <xf numFmtId="0" fontId="38" fillId="0" borderId="13" xfId="42" applyFont="1" applyBorder="1"/>
    <xf numFmtId="0" fontId="39" fillId="40" borderId="0" xfId="42" applyFont="1" applyFill="1" applyAlignment="1">
      <alignment horizontal="left"/>
    </xf>
    <xf numFmtId="1" fontId="20" fillId="0" borderId="13" xfId="42" quotePrefix="1" applyNumberFormat="1" applyBorder="1" applyAlignment="1">
      <alignment horizontal="right"/>
    </xf>
    <xf numFmtId="2" fontId="40" fillId="40" borderId="0" xfId="42" applyNumberFormat="1" applyFont="1" applyFill="1" applyAlignment="1">
      <alignment horizontal="left"/>
    </xf>
    <xf numFmtId="0" fontId="40" fillId="40" borderId="0" xfId="42" applyFont="1" applyFill="1" applyAlignment="1">
      <alignment horizontal="left"/>
    </xf>
    <xf numFmtId="1" fontId="20" fillId="40" borderId="0" xfId="42" applyNumberFormat="1" applyFill="1" applyAlignment="1">
      <alignment horizontal="left"/>
    </xf>
    <xf numFmtId="168" fontId="29" fillId="40" borderId="0" xfId="42" applyNumberFormat="1" applyFont="1" applyFill="1" applyAlignment="1">
      <alignment horizontal="left"/>
    </xf>
    <xf numFmtId="0" fontId="29" fillId="40" borderId="0" xfId="42" applyFont="1" applyFill="1" applyAlignment="1">
      <alignment horizontal="left"/>
    </xf>
    <xf numFmtId="0" fontId="20" fillId="0" borderId="13" xfId="42" applyBorder="1" applyAlignment="1">
      <alignment horizontal="center"/>
    </xf>
    <xf numFmtId="0" fontId="20" fillId="42" borderId="13" xfId="42" applyFill="1" applyBorder="1" applyProtection="1">
      <protection locked="0"/>
    </xf>
    <xf numFmtId="0" fontId="20" fillId="43" borderId="13" xfId="42" applyFill="1" applyBorder="1" applyAlignment="1">
      <alignment horizontal="right"/>
    </xf>
    <xf numFmtId="0" fontId="41" fillId="38" borderId="13" xfId="42" applyFont="1" applyFill="1" applyBorder="1" applyProtection="1">
      <protection locked="0"/>
    </xf>
    <xf numFmtId="2" fontId="42" fillId="40" borderId="0" xfId="42" applyNumberFormat="1" applyFont="1" applyFill="1" applyAlignment="1">
      <alignment horizontal="left"/>
    </xf>
    <xf numFmtId="0" fontId="42" fillId="40" borderId="0" xfId="42" applyFont="1" applyFill="1" applyAlignment="1">
      <alignment horizontal="left"/>
    </xf>
    <xf numFmtId="0" fontId="41" fillId="43" borderId="13" xfId="42" applyFont="1" applyFill="1" applyBorder="1" applyAlignment="1">
      <alignment horizontal="right"/>
    </xf>
    <xf numFmtId="0" fontId="38" fillId="0" borderId="13" xfId="42" applyFont="1" applyBorder="1" applyAlignment="1">
      <alignment horizontal="center"/>
    </xf>
    <xf numFmtId="0" fontId="43" fillId="0" borderId="13" xfId="42" applyFont="1" applyBorder="1" applyAlignment="1">
      <alignment horizontal="center"/>
    </xf>
    <xf numFmtId="0" fontId="37" fillId="0" borderId="13" xfId="42" applyFont="1" applyBorder="1" applyAlignment="1">
      <alignment horizontal="center"/>
    </xf>
    <xf numFmtId="11" fontId="20" fillId="0" borderId="13" xfId="42" applyNumberFormat="1" applyBorder="1"/>
    <xf numFmtId="0" fontId="44" fillId="40" borderId="0" xfId="42" applyFont="1" applyFill="1" applyAlignment="1">
      <alignment horizontal="left"/>
    </xf>
    <xf numFmtId="2" fontId="45" fillId="43" borderId="0" xfId="42" applyNumberFormat="1" applyFont="1" applyFill="1" applyAlignment="1">
      <alignment horizontal="left"/>
    </xf>
    <xf numFmtId="0" fontId="45" fillId="43" borderId="0" xfId="42" applyFont="1" applyFill="1" applyAlignment="1">
      <alignment horizontal="left"/>
    </xf>
    <xf numFmtId="1" fontId="20" fillId="43" borderId="0" xfId="42" applyNumberFormat="1" applyFill="1" applyAlignment="1">
      <alignment horizontal="left"/>
    </xf>
    <xf numFmtId="0" fontId="20" fillId="43" borderId="0" xfId="42" applyFill="1" applyAlignment="1">
      <alignment horizontal="left"/>
    </xf>
    <xf numFmtId="0" fontId="20" fillId="42" borderId="23" xfId="42" applyFill="1" applyBorder="1" applyProtection="1">
      <protection locked="0"/>
    </xf>
    <xf numFmtId="0" fontId="20" fillId="0" borderId="13" xfId="42" applyBorder="1" applyAlignment="1">
      <alignment horizontal="left"/>
    </xf>
    <xf numFmtId="0" fontId="20" fillId="39" borderId="23" xfId="42" applyFill="1" applyBorder="1" applyAlignment="1">
      <alignment horizontal="right"/>
    </xf>
    <xf numFmtId="0" fontId="46" fillId="43" borderId="0" xfId="42" applyFont="1" applyFill="1" applyAlignment="1">
      <alignment horizontal="left"/>
    </xf>
    <xf numFmtId="0" fontId="39" fillId="43" borderId="0" xfId="42" applyFont="1" applyFill="1" applyAlignment="1">
      <alignment horizontal="left"/>
    </xf>
    <xf numFmtId="0" fontId="47" fillId="0" borderId="0" xfId="42" applyFont="1"/>
    <xf numFmtId="2" fontId="20" fillId="0" borderId="0" xfId="42" applyNumberFormat="1"/>
    <xf numFmtId="2" fontId="48" fillId="0" borderId="0" xfId="42" applyNumberFormat="1" applyFont="1"/>
    <xf numFmtId="0" fontId="49" fillId="0" borderId="0" xfId="42" applyFont="1"/>
    <xf numFmtId="0" fontId="48" fillId="0" borderId="0" xfId="42" applyFont="1"/>
    <xf numFmtId="0" fontId="50" fillId="0" borderId="24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1" fillId="44" borderId="0" xfId="0" applyFont="1" applyFill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0" fillId="0" borderId="0" xfId="0" applyAlignment="1"/>
    <xf numFmtId="0" fontId="53" fillId="0" borderId="25" xfId="0" applyFont="1" applyBorder="1" applyAlignment="1">
      <alignment horizontal="right" vertical="center" wrapText="1"/>
    </xf>
    <xf numFmtId="0" fontId="53" fillId="0" borderId="26" xfId="0" applyFont="1" applyBorder="1" applyAlignment="1">
      <alignment horizontal="right" vertical="center" wrapText="1"/>
    </xf>
    <xf numFmtId="0" fontId="54" fillId="0" borderId="27" xfId="0" applyFont="1" applyBorder="1" applyAlignment="1">
      <alignment vertical="center" wrapText="1"/>
    </xf>
    <xf numFmtId="20" fontId="53" fillId="0" borderId="28" xfId="0" applyNumberFormat="1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20" fontId="53" fillId="0" borderId="30" xfId="0" applyNumberFormat="1" applyFont="1" applyBorder="1" applyAlignment="1">
      <alignment horizontal="justify" vertical="center" wrapText="1"/>
    </xf>
    <xf numFmtId="20" fontId="53" fillId="0" borderId="31" xfId="0" applyNumberFormat="1" applyFont="1" applyBorder="1" applyAlignment="1">
      <alignment horizontal="justify" vertical="center" wrapText="1"/>
    </xf>
    <xf numFmtId="0" fontId="53" fillId="0" borderId="32" xfId="0" applyFont="1" applyBorder="1" applyAlignment="1">
      <alignment horizontal="right" vertical="center" wrapText="1"/>
    </xf>
    <xf numFmtId="16" fontId="55" fillId="0" borderId="36" xfId="0" applyNumberFormat="1" applyFont="1" applyBorder="1" applyAlignment="1">
      <alignment horizontal="center" vertical="center" wrapText="1"/>
    </xf>
    <xf numFmtId="0" fontId="55" fillId="0" borderId="37" xfId="0" applyFont="1" applyBorder="1" applyAlignment="1">
      <alignment horizontal="center" vertical="center" wrapText="1"/>
    </xf>
    <xf numFmtId="16" fontId="55" fillId="0" borderId="38" xfId="0" applyNumberFormat="1" applyFont="1" applyBorder="1" applyAlignment="1">
      <alignment horizontal="center" vertical="center" wrapText="1"/>
    </xf>
    <xf numFmtId="0" fontId="55" fillId="0" borderId="39" xfId="0" applyFont="1" applyBorder="1" applyAlignment="1">
      <alignment horizontal="center" vertical="center" wrapText="1"/>
    </xf>
    <xf numFmtId="16" fontId="56" fillId="0" borderId="38" xfId="0" applyNumberFormat="1" applyFont="1" applyBorder="1" applyAlignment="1">
      <alignment horizontal="center" vertical="center" wrapText="1"/>
    </xf>
    <xf numFmtId="16" fontId="56" fillId="0" borderId="36" xfId="0" applyNumberFormat="1" applyFont="1" applyBorder="1" applyAlignment="1">
      <alignment horizontal="center" vertical="center" wrapText="1"/>
    </xf>
    <xf numFmtId="16" fontId="57" fillId="0" borderId="36" xfId="0" applyNumberFormat="1" applyFont="1" applyBorder="1" applyAlignment="1">
      <alignment horizontal="center" vertical="center" wrapText="1"/>
    </xf>
    <xf numFmtId="0" fontId="57" fillId="0" borderId="37" xfId="0" applyFont="1" applyBorder="1" applyAlignment="1">
      <alignment horizontal="center" vertical="center" wrapText="1"/>
    </xf>
    <xf numFmtId="0" fontId="54" fillId="0" borderId="40" xfId="0" applyFont="1" applyFill="1" applyBorder="1" applyAlignment="1">
      <alignment vertical="center" wrapText="1"/>
    </xf>
    <xf numFmtId="0" fontId="50" fillId="0" borderId="24" xfId="0" applyFont="1" applyBorder="1" applyAlignment="1">
      <alignment horizontal="left" vertical="center"/>
    </xf>
    <xf numFmtId="0" fontId="51" fillId="44" borderId="0" xfId="0" applyFont="1" applyFill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5" fillId="45" borderId="33" xfId="0" applyFont="1" applyFill="1" applyBorder="1" applyAlignment="1">
      <alignment horizontal="center" vertical="top" wrapText="1"/>
    </xf>
    <xf numFmtId="0" fontId="56" fillId="45" borderId="33" xfId="0" applyFont="1" applyFill="1" applyBorder="1" applyAlignment="1">
      <alignment horizontal="center" vertical="top" wrapText="1"/>
    </xf>
    <xf numFmtId="0" fontId="56" fillId="45" borderId="34" xfId="0" applyFont="1" applyFill="1" applyBorder="1" applyAlignment="1">
      <alignment horizontal="center" vertical="top" wrapText="1"/>
    </xf>
    <xf numFmtId="0" fontId="56" fillId="45" borderId="35" xfId="0" applyFont="1" applyFill="1" applyBorder="1" applyAlignment="1">
      <alignment horizontal="center" vertical="top" wrapText="1"/>
    </xf>
    <xf numFmtId="170" fontId="56" fillId="45" borderId="35" xfId="0" applyNumberFormat="1" applyFont="1" applyFill="1" applyBorder="1" applyAlignment="1">
      <alignment horizontal="center" vertical="top" wrapText="1"/>
    </xf>
    <xf numFmtId="170" fontId="58" fillId="0" borderId="37" xfId="0" applyNumberFormat="1" applyFont="1" applyBorder="1" applyAlignment="1">
      <alignment horizontal="center" vertical="center" wrapText="1"/>
    </xf>
    <xf numFmtId="170" fontId="0" fillId="0" borderId="0" xfId="0" applyNumberFormat="1">
      <alignment vertical="center"/>
    </xf>
    <xf numFmtId="170" fontId="55" fillId="0" borderId="37" xfId="0" applyNumberFormat="1" applyFont="1" applyBorder="1" applyAlignment="1">
      <alignment horizontal="center" vertical="center" wrapText="1"/>
    </xf>
    <xf numFmtId="170" fontId="57" fillId="0" borderId="37" xfId="0" applyNumberFormat="1" applyFont="1" applyBorder="1" applyAlignment="1">
      <alignment horizontal="center" vertical="center" wrapText="1"/>
    </xf>
    <xf numFmtId="171" fontId="56" fillId="45" borderId="35" xfId="0" applyNumberFormat="1" applyFont="1" applyFill="1" applyBorder="1" applyAlignment="1">
      <alignment horizontal="center" vertical="top" wrapText="1"/>
    </xf>
    <xf numFmtId="171" fontId="55" fillId="0" borderId="37" xfId="0" applyNumberFormat="1" applyFont="1" applyBorder="1" applyAlignment="1">
      <alignment horizontal="center" vertical="center" wrapText="1"/>
    </xf>
    <xf numFmtId="171" fontId="57" fillId="0" borderId="37" xfId="0" applyNumberFormat="1" applyFont="1" applyBorder="1" applyAlignment="1">
      <alignment horizontal="center" vertical="center" wrapText="1"/>
    </xf>
    <xf numFmtId="171" fontId="0" fillId="0" borderId="0" xfId="0" applyNumberFormat="1">
      <alignment vertical="center"/>
    </xf>
    <xf numFmtId="172" fontId="56" fillId="45" borderId="35" xfId="0" applyNumberFormat="1" applyFont="1" applyFill="1" applyBorder="1" applyAlignment="1">
      <alignment horizontal="center" vertical="top" wrapText="1"/>
    </xf>
    <xf numFmtId="172" fontId="55" fillId="0" borderId="37" xfId="0" applyNumberFormat="1" applyFont="1" applyBorder="1" applyAlignment="1">
      <alignment horizontal="center" vertical="center" wrapText="1"/>
    </xf>
    <xf numFmtId="172" fontId="57" fillId="0" borderId="37" xfId="0" applyNumberFormat="1" applyFont="1" applyBorder="1" applyAlignment="1">
      <alignment horizontal="center" vertical="center" wrapText="1"/>
    </xf>
    <xf numFmtId="17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0" fontId="58" fillId="46" borderId="37" xfId="0" applyNumberFormat="1" applyFont="1" applyFill="1" applyBorder="1" applyAlignment="1">
      <alignment horizontal="center" vertical="center" wrapText="1"/>
    </xf>
    <xf numFmtId="170" fontId="55" fillId="46" borderId="37" xfId="0" applyNumberFormat="1" applyFont="1" applyFill="1" applyBorder="1" applyAlignment="1">
      <alignment horizontal="center" vertical="center" wrapText="1"/>
    </xf>
    <xf numFmtId="172" fontId="55" fillId="46" borderId="37" xfId="0" applyNumberFormat="1" applyFont="1" applyFill="1" applyBorder="1" applyAlignment="1">
      <alignment horizontal="center" vertical="center" wrapText="1"/>
    </xf>
    <xf numFmtId="171" fontId="55" fillId="46" borderId="37" xfId="0" applyNumberFormat="1" applyFont="1" applyFill="1" applyBorder="1" applyAlignment="1">
      <alignment horizontal="center" vertical="center" wrapText="1"/>
    </xf>
    <xf numFmtId="172" fontId="57" fillId="46" borderId="37" xfId="0" applyNumberFormat="1" applyFont="1" applyFill="1" applyBorder="1" applyAlignment="1">
      <alignment horizontal="center" vertical="center" wrapText="1"/>
    </xf>
    <xf numFmtId="171" fontId="57" fillId="46" borderId="3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171" fontId="54" fillId="0" borderId="29" xfId="0" applyNumberFormat="1" applyFont="1" applyBorder="1" applyAlignment="1">
      <alignment vertical="center" wrapText="1"/>
    </xf>
    <xf numFmtId="171" fontId="53" fillId="0" borderId="26" xfId="0" applyNumberFormat="1" applyFont="1" applyBorder="1" applyAlignment="1">
      <alignment horizontal="right" vertical="center" wrapText="1"/>
    </xf>
    <xf numFmtId="171" fontId="53" fillId="0" borderId="25" xfId="0" applyNumberFormat="1" applyFont="1" applyBorder="1" applyAlignment="1">
      <alignment horizontal="right" vertical="center" wrapText="1"/>
    </xf>
    <xf numFmtId="171" fontId="53" fillId="0" borderId="32" xfId="0" applyNumberFormat="1" applyFont="1" applyBorder="1" applyAlignment="1">
      <alignment horizontal="right" vertical="center" wrapText="1"/>
    </xf>
    <xf numFmtId="171" fontId="54" fillId="0" borderId="40" xfId="0" applyNumberFormat="1" applyFont="1" applyFill="1" applyBorder="1" applyAlignment="1">
      <alignment vertical="center" wrapText="1"/>
    </xf>
    <xf numFmtId="16" fontId="55" fillId="47" borderId="38" xfId="0" applyNumberFormat="1" applyFont="1" applyFill="1" applyBorder="1" applyAlignment="1">
      <alignment horizontal="center" vertical="center" wrapText="1"/>
    </xf>
    <xf numFmtId="0" fontId="55" fillId="47" borderId="39" xfId="0" applyFont="1" applyFill="1" applyBorder="1" applyAlignment="1">
      <alignment horizontal="center" vertical="center" wrapText="1"/>
    </xf>
    <xf numFmtId="0" fontId="55" fillId="47" borderId="37" xfId="0" applyFont="1" applyFill="1" applyBorder="1" applyAlignment="1">
      <alignment horizontal="center" vertical="center" wrapText="1"/>
    </xf>
    <xf numFmtId="170" fontId="55" fillId="47" borderId="37" xfId="0" applyNumberFormat="1" applyFont="1" applyFill="1" applyBorder="1" applyAlignment="1">
      <alignment horizontal="center" vertical="center" wrapText="1"/>
    </xf>
    <xf numFmtId="172" fontId="55" fillId="47" borderId="37" xfId="0" applyNumberFormat="1" applyFont="1" applyFill="1" applyBorder="1" applyAlignment="1">
      <alignment horizontal="center" vertical="center" wrapText="1"/>
    </xf>
    <xf numFmtId="171" fontId="55" fillId="47" borderId="37" xfId="0" applyNumberFormat="1" applyFont="1" applyFill="1" applyBorder="1" applyAlignment="1">
      <alignment horizontal="center" vertical="center" wrapText="1"/>
    </xf>
    <xf numFmtId="170" fontId="58" fillId="47" borderId="37" xfId="0" applyNumberFormat="1" applyFont="1" applyFill="1" applyBorder="1" applyAlignment="1">
      <alignment horizontal="center" vertical="center" wrapText="1"/>
    </xf>
    <xf numFmtId="0" fontId="0" fillId="47" borderId="0" xfId="0" applyFill="1">
      <alignment vertical="center"/>
    </xf>
    <xf numFmtId="16" fontId="56" fillId="47" borderId="36" xfId="0" applyNumberFormat="1" applyFont="1" applyFill="1" applyBorder="1" applyAlignment="1">
      <alignment horizontal="center" vertical="center" wrapText="1"/>
    </xf>
    <xf numFmtId="16" fontId="56" fillId="47" borderId="38" xfId="0" applyNumberFormat="1" applyFont="1" applyFill="1" applyBorder="1" applyAlignment="1">
      <alignment horizontal="center" vertical="center" wrapText="1"/>
    </xf>
    <xf numFmtId="16" fontId="55" fillId="47" borderId="36" xfId="0" applyNumberFormat="1" applyFont="1" applyFill="1" applyBorder="1" applyAlignment="1">
      <alignment horizontal="center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 xr:uid="{7611C7BB-8603-4493-A23F-9014C632A27D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 sz="1400"/>
              <a:t>Black Point Start Up Heat Curve</a:t>
            </a:r>
          </a:p>
        </c:rich>
      </c:tx>
      <c:layout>
        <c:manualLayout>
          <c:xMode val="edge"/>
          <c:yMode val="edge"/>
          <c:x val="0.35395683453237409"/>
          <c:y val="2.6941383763823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48655029232438E-2"/>
          <c:y val="7.9978268450709392E-2"/>
          <c:w val="0.84730186504464722"/>
          <c:h val="0.79351371987592456"/>
        </c:manualLayout>
      </c:layout>
      <c:lineChart>
        <c:grouping val="standard"/>
        <c:varyColors val="0"/>
        <c:ser>
          <c:idx val="2"/>
          <c:order val="0"/>
          <c:tx>
            <c:strRef>
              <c:f>'BKP ST UP'!$D$3</c:f>
              <c:strCache>
                <c:ptCount val="1"/>
                <c:pt idx="0">
                  <c:v>Total Gas (GJ)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'BKP ST UP'!$A$4:$A$84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'BKP ST UP'!$D$4:$D$84</c:f>
              <c:numCache>
                <c:formatCode>General</c:formatCode>
                <c:ptCount val="81"/>
                <c:pt idx="0">
                  <c:v>0</c:v>
                </c:pt>
                <c:pt idx="6" formatCode="0.00">
                  <c:v>203.5</c:v>
                </c:pt>
                <c:pt idx="7" formatCode="0.00">
                  <c:v>263.70000000000005</c:v>
                </c:pt>
                <c:pt idx="8" formatCode="0.00">
                  <c:v>315.79999999999995</c:v>
                </c:pt>
                <c:pt idx="9" formatCode="0.00">
                  <c:v>360.3</c:v>
                </c:pt>
                <c:pt idx="10" formatCode="0.00">
                  <c:v>398.1</c:v>
                </c:pt>
                <c:pt idx="11" formatCode="0.00">
                  <c:v>430.20000000000005</c:v>
                </c:pt>
                <c:pt idx="12" formatCode="0.00">
                  <c:v>457.4</c:v>
                </c:pt>
                <c:pt idx="13" formatCode="0.00">
                  <c:v>480.7</c:v>
                </c:pt>
                <c:pt idx="14" formatCode="0.00">
                  <c:v>500.70000000000005</c:v>
                </c:pt>
                <c:pt idx="15" formatCode="0.00">
                  <c:v>517.79999999999995</c:v>
                </c:pt>
                <c:pt idx="16" formatCode="0.00">
                  <c:v>532.79999999999995</c:v>
                </c:pt>
                <c:pt idx="17" formatCode="0.00">
                  <c:v>545.70000000000005</c:v>
                </c:pt>
                <c:pt idx="18" formatCode="0.00">
                  <c:v>556.9</c:v>
                </c:pt>
                <c:pt idx="19" formatCode="0.00">
                  <c:v>566.79999999999995</c:v>
                </c:pt>
                <c:pt idx="20" formatCode="0.00">
                  <c:v>575.6</c:v>
                </c:pt>
                <c:pt idx="21" formatCode="0.00">
                  <c:v>583.29999999999995</c:v>
                </c:pt>
                <c:pt idx="22" formatCode="0.00">
                  <c:v>590.20000000000005</c:v>
                </c:pt>
                <c:pt idx="23" formatCode="0.00">
                  <c:v>596.4</c:v>
                </c:pt>
                <c:pt idx="24" formatCode="0.00">
                  <c:v>601.79999999999995</c:v>
                </c:pt>
                <c:pt idx="25" formatCode="0.00">
                  <c:v>606.70000000000005</c:v>
                </c:pt>
                <c:pt idx="26" formatCode="0.00">
                  <c:v>611.29999999999995</c:v>
                </c:pt>
                <c:pt idx="27" formatCode="0.00">
                  <c:v>615.29999999999995</c:v>
                </c:pt>
                <c:pt idx="28" formatCode="0.00">
                  <c:v>618.9</c:v>
                </c:pt>
                <c:pt idx="29" formatCode="0.00">
                  <c:v>622.29999999999995</c:v>
                </c:pt>
                <c:pt idx="30" formatCode="0.00">
                  <c:v>625.29999999999995</c:v>
                </c:pt>
                <c:pt idx="31" formatCode="0.00">
                  <c:v>628.1</c:v>
                </c:pt>
                <c:pt idx="32" formatCode="0.00">
                  <c:v>630.70000000000005</c:v>
                </c:pt>
                <c:pt idx="33" formatCode="0.00">
                  <c:v>633.1</c:v>
                </c:pt>
                <c:pt idx="34" formatCode="0.00">
                  <c:v>635.19999999999993</c:v>
                </c:pt>
                <c:pt idx="35" formatCode="0.00">
                  <c:v>637.19999999999993</c:v>
                </c:pt>
                <c:pt idx="36" formatCode="0.00">
                  <c:v>639</c:v>
                </c:pt>
                <c:pt idx="37" formatCode="0.00">
                  <c:v>640.80000000000007</c:v>
                </c:pt>
                <c:pt idx="38" formatCode="0.00">
                  <c:v>642.40000000000009</c:v>
                </c:pt>
                <c:pt idx="39" formatCode="0.00">
                  <c:v>643.90000000000009</c:v>
                </c:pt>
                <c:pt idx="40" formatCode="0.00">
                  <c:v>645.20000000000005</c:v>
                </c:pt>
                <c:pt idx="41" formatCode="0.00">
                  <c:v>646.58999999999992</c:v>
                </c:pt>
                <c:pt idx="42" formatCode="0.00">
                  <c:v>647.94000000000005</c:v>
                </c:pt>
                <c:pt idx="43" formatCode="0.00">
                  <c:v>649.29</c:v>
                </c:pt>
                <c:pt idx="44" formatCode="0.00">
                  <c:v>650.6400000000001</c:v>
                </c:pt>
                <c:pt idx="45" formatCode="0.00">
                  <c:v>651</c:v>
                </c:pt>
                <c:pt idx="46" formatCode="0.00">
                  <c:v>651.886666666667</c:v>
                </c:pt>
                <c:pt idx="47" formatCode="0.00">
                  <c:v>652.69166666666706</c:v>
                </c:pt>
                <c:pt idx="48" formatCode="0.00">
                  <c:v>653.49666666666701</c:v>
                </c:pt>
                <c:pt idx="49" formatCode="0.00">
                  <c:v>654.30166666666696</c:v>
                </c:pt>
                <c:pt idx="50" formatCode="0.00">
                  <c:v>655.09999999999991</c:v>
                </c:pt>
                <c:pt idx="51" formatCode="0.00">
                  <c:v>655.83611111111099</c:v>
                </c:pt>
                <c:pt idx="52" formatCode="0.00">
                  <c:v>656.587777777778</c:v>
                </c:pt>
                <c:pt idx="53" formatCode="0.00">
                  <c:v>657.33944444444398</c:v>
                </c:pt>
                <c:pt idx="54" formatCode="0.00">
                  <c:v>658.09111111111099</c:v>
                </c:pt>
                <c:pt idx="55" formatCode="0.00">
                  <c:v>658.3</c:v>
                </c:pt>
                <c:pt idx="56" formatCode="0.00">
                  <c:v>659.00166666666598</c:v>
                </c:pt>
                <c:pt idx="57" formatCode="0.00">
                  <c:v>659.54050000000007</c:v>
                </c:pt>
                <c:pt idx="58" formatCode="0.00">
                  <c:v>660.07933333333301</c:v>
                </c:pt>
                <c:pt idx="59" formatCode="0.00">
                  <c:v>660.61816666666596</c:v>
                </c:pt>
                <c:pt idx="60" formatCode="0.00">
                  <c:v>660.7</c:v>
                </c:pt>
                <c:pt idx="61" formatCode="0.00">
                  <c:v>661.28883333333306</c:v>
                </c:pt>
                <c:pt idx="62" formatCode="0.00">
                  <c:v>661.72556666666605</c:v>
                </c:pt>
                <c:pt idx="63" formatCode="0.00">
                  <c:v>662.16229999999996</c:v>
                </c:pt>
                <c:pt idx="64" formatCode="0.00">
                  <c:v>662.59903333333295</c:v>
                </c:pt>
                <c:pt idx="65" formatCode="0.00">
                  <c:v>662.7</c:v>
                </c:pt>
                <c:pt idx="66" formatCode="0.00">
                  <c:v>663.08673333333309</c:v>
                </c:pt>
                <c:pt idx="67" formatCode="0.00">
                  <c:v>663.4027366666669</c:v>
                </c:pt>
                <c:pt idx="68" formatCode="0.00">
                  <c:v>663.71874000000093</c:v>
                </c:pt>
                <c:pt idx="69" formatCode="0.00">
                  <c:v>664.03474333333406</c:v>
                </c:pt>
                <c:pt idx="70" formatCode="0.00">
                  <c:v>664.2</c:v>
                </c:pt>
                <c:pt idx="71" formatCode="0.00">
                  <c:v>664.565754444444</c:v>
                </c:pt>
                <c:pt idx="72" formatCode="0.00">
                  <c:v>664.88138444444303</c:v>
                </c:pt>
                <c:pt idx="73" formatCode="0.00">
                  <c:v>665.19701444444297</c:v>
                </c:pt>
                <c:pt idx="74" formatCode="0.00">
                  <c:v>665.512644444442</c:v>
                </c:pt>
                <c:pt idx="75" formatCode="0.00">
                  <c:v>665.5</c:v>
                </c:pt>
                <c:pt idx="76" formatCode="0.00">
                  <c:v>665.68735555555793</c:v>
                </c:pt>
                <c:pt idx="77" formatCode="0.00">
                  <c:v>665.87471111111597</c:v>
                </c:pt>
                <c:pt idx="78" formatCode="0.00">
                  <c:v>666.0620666666739</c:v>
                </c:pt>
                <c:pt idx="79" formatCode="0.00">
                  <c:v>666.24942222223194</c:v>
                </c:pt>
                <c:pt idx="80" formatCode="0.00">
                  <c:v>666.5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5E3-8221-F2491AEB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024"/>
        <c:axId val="40792448"/>
      </c:lineChart>
      <c:catAx>
        <c:axId val="4076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Shut Down Period (Hours)</a:t>
                </a:r>
              </a:p>
            </c:rich>
          </c:tx>
          <c:layout>
            <c:manualLayout>
              <c:xMode val="edge"/>
              <c:yMode val="edge"/>
              <c:x val="0.43750908914163505"/>
              <c:y val="0.91842593102435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9244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407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Startup Energy (GJ)</a:t>
                </a:r>
              </a:p>
            </c:rich>
          </c:tx>
          <c:layout>
            <c:manualLayout>
              <c:xMode val="edge"/>
              <c:yMode val="edge"/>
              <c:x val="2.1582733812949641E-2"/>
              <c:y val="0.42155341653982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690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48038439639489"/>
          <c:y val="0.4923982893746674"/>
          <c:w val="0.35519015678595733"/>
          <c:h val="4.4564653194574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load_200421!$A$10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load_200421!$B$10:$CS$10</c:f>
              <c:numCache>
                <c:formatCode>General</c:formatCode>
                <c:ptCount val="96"/>
                <c:pt idx="0">
                  <c:v>1545.1229859000002</c:v>
                </c:pt>
                <c:pt idx="1">
                  <c:v>1400.5511284200002</c:v>
                </c:pt>
                <c:pt idx="2">
                  <c:v>1371.2799377000001</c:v>
                </c:pt>
                <c:pt idx="3">
                  <c:v>1275.1000366999999</c:v>
                </c:pt>
                <c:pt idx="4">
                  <c:v>1141.3386000999999</c:v>
                </c:pt>
                <c:pt idx="5">
                  <c:v>1029.6931763</c:v>
                </c:pt>
                <c:pt idx="6">
                  <c:v>1029.2117613999999</c:v>
                </c:pt>
                <c:pt idx="7">
                  <c:v>1029.5659180000002</c:v>
                </c:pt>
                <c:pt idx="8">
                  <c:v>1030.2943421</c:v>
                </c:pt>
                <c:pt idx="9">
                  <c:v>1030.0371399000001</c:v>
                </c:pt>
                <c:pt idx="10">
                  <c:v>1028.8504944000001</c:v>
                </c:pt>
                <c:pt idx="11">
                  <c:v>1029.246582</c:v>
                </c:pt>
                <c:pt idx="12">
                  <c:v>1028.4374998999999</c:v>
                </c:pt>
                <c:pt idx="13">
                  <c:v>1029.3113403</c:v>
                </c:pt>
                <c:pt idx="14">
                  <c:v>1030.4827269999998</c:v>
                </c:pt>
                <c:pt idx="15">
                  <c:v>1030.5560607999998</c:v>
                </c:pt>
                <c:pt idx="16">
                  <c:v>1029.7743834999999</c:v>
                </c:pt>
                <c:pt idx="17">
                  <c:v>1028.9929809</c:v>
                </c:pt>
                <c:pt idx="18">
                  <c:v>1029.2240905000001</c:v>
                </c:pt>
                <c:pt idx="19">
                  <c:v>1029.5150146999999</c:v>
                </c:pt>
                <c:pt idx="20">
                  <c:v>1051.8996582099999</c:v>
                </c:pt>
                <c:pt idx="21">
                  <c:v>1102.42777254</c:v>
                </c:pt>
                <c:pt idx="22">
                  <c:v>1142.0826188000001</c:v>
                </c:pt>
                <c:pt idx="23">
                  <c:v>1204.0745240000001</c:v>
                </c:pt>
                <c:pt idx="24">
                  <c:v>1286.8708152699999</c:v>
                </c:pt>
                <c:pt idx="25">
                  <c:v>1306.72521975</c:v>
                </c:pt>
                <c:pt idx="26">
                  <c:v>1326.1824340200001</c:v>
                </c:pt>
                <c:pt idx="27">
                  <c:v>1345.6396561199999</c:v>
                </c:pt>
                <c:pt idx="28">
                  <c:v>1365.0968703899998</c:v>
                </c:pt>
                <c:pt idx="29">
                  <c:v>1384.5540543</c:v>
                </c:pt>
                <c:pt idx="30">
                  <c:v>1404.0112761999999</c:v>
                </c:pt>
                <c:pt idx="31">
                  <c:v>1423.4684906</c:v>
                </c:pt>
                <c:pt idx="32">
                  <c:v>1442.9256743999999</c:v>
                </c:pt>
                <c:pt idx="33">
                  <c:v>1462.3829040000001</c:v>
                </c:pt>
                <c:pt idx="34">
                  <c:v>1481.8401182999999</c:v>
                </c:pt>
                <c:pt idx="35">
                  <c:v>1501.2973022999997</c:v>
                </c:pt>
                <c:pt idx="36">
                  <c:v>1520.7545166999998</c:v>
                </c:pt>
                <c:pt idx="37">
                  <c:v>1540.2117309</c:v>
                </c:pt>
                <c:pt idx="38">
                  <c:v>1559.6689148</c:v>
                </c:pt>
                <c:pt idx="39">
                  <c:v>1579.1261291999999</c:v>
                </c:pt>
                <c:pt idx="40">
                  <c:v>1598.5833435</c:v>
                </c:pt>
                <c:pt idx="41">
                  <c:v>1618.0405578000002</c:v>
                </c:pt>
                <c:pt idx="42">
                  <c:v>2251.5429687999999</c:v>
                </c:pt>
                <c:pt idx="43">
                  <c:v>2271.4242858999996</c:v>
                </c:pt>
                <c:pt idx="44">
                  <c:v>2216.8387146</c:v>
                </c:pt>
                <c:pt idx="45">
                  <c:v>2219.9471742000001</c:v>
                </c:pt>
                <c:pt idx="46">
                  <c:v>2201.1265564</c:v>
                </c:pt>
                <c:pt idx="47">
                  <c:v>2234.8370666000001</c:v>
                </c:pt>
                <c:pt idx="48">
                  <c:v>2259.9589538</c:v>
                </c:pt>
                <c:pt idx="49">
                  <c:v>2265.7412413999996</c:v>
                </c:pt>
                <c:pt idx="50">
                  <c:v>2265.4341429999995</c:v>
                </c:pt>
                <c:pt idx="51">
                  <c:v>2263.5770874</c:v>
                </c:pt>
                <c:pt idx="52">
                  <c:v>2264.5113526</c:v>
                </c:pt>
                <c:pt idx="53">
                  <c:v>2259.5639647999997</c:v>
                </c:pt>
                <c:pt idx="54">
                  <c:v>2186.8853454999999</c:v>
                </c:pt>
                <c:pt idx="55">
                  <c:v>2242.6494751999999</c:v>
                </c:pt>
                <c:pt idx="56">
                  <c:v>2264.6752013999999</c:v>
                </c:pt>
                <c:pt idx="57">
                  <c:v>2257.0296324999999</c:v>
                </c:pt>
                <c:pt idx="58">
                  <c:v>2257.2243653</c:v>
                </c:pt>
                <c:pt idx="59">
                  <c:v>2254.7068174999999</c:v>
                </c:pt>
                <c:pt idx="60">
                  <c:v>2259.9946289999998</c:v>
                </c:pt>
                <c:pt idx="61">
                  <c:v>2250.8832702</c:v>
                </c:pt>
                <c:pt idx="62">
                  <c:v>2262.5164795000001</c:v>
                </c:pt>
                <c:pt idx="63">
                  <c:v>2272.8666380999998</c:v>
                </c:pt>
                <c:pt idx="64">
                  <c:v>2306.6589355999999</c:v>
                </c:pt>
                <c:pt idx="65">
                  <c:v>2309.3929137</c:v>
                </c:pt>
                <c:pt idx="66">
                  <c:v>2310.1409609000002</c:v>
                </c:pt>
                <c:pt idx="67">
                  <c:v>2292.6716919999999</c:v>
                </c:pt>
                <c:pt idx="68">
                  <c:v>2286.0617370999998</c:v>
                </c:pt>
                <c:pt idx="69">
                  <c:v>2289.5627746999999</c:v>
                </c:pt>
                <c:pt idx="70">
                  <c:v>2290.2638550000001</c:v>
                </c:pt>
                <c:pt idx="71">
                  <c:v>2287.8805848000002</c:v>
                </c:pt>
                <c:pt idx="72">
                  <c:v>2294.6652221999998</c:v>
                </c:pt>
                <c:pt idx="73">
                  <c:v>2292.6459045000001</c:v>
                </c:pt>
                <c:pt idx="74">
                  <c:v>2293.4861146000003</c:v>
                </c:pt>
                <c:pt idx="75">
                  <c:v>2274.9261168000003</c:v>
                </c:pt>
                <c:pt idx="76">
                  <c:v>2296.8925780999998</c:v>
                </c:pt>
                <c:pt idx="77">
                  <c:v>2295.5173339000003</c:v>
                </c:pt>
                <c:pt idx="78">
                  <c:v>2297.2398681</c:v>
                </c:pt>
                <c:pt idx="79">
                  <c:v>2299.1106872</c:v>
                </c:pt>
                <c:pt idx="80">
                  <c:v>2255.2560728999997</c:v>
                </c:pt>
                <c:pt idx="81">
                  <c:v>2249.9528808999999</c:v>
                </c:pt>
                <c:pt idx="82">
                  <c:v>2234.8433838999999</c:v>
                </c:pt>
                <c:pt idx="83">
                  <c:v>2251.3642578999998</c:v>
                </c:pt>
                <c:pt idx="84">
                  <c:v>2192.7757567999997</c:v>
                </c:pt>
                <c:pt idx="85">
                  <c:v>2298.7153321999999</c:v>
                </c:pt>
                <c:pt idx="86">
                  <c:v>2246.6671447000003</c:v>
                </c:pt>
                <c:pt idx="87">
                  <c:v>2247.0018006999999</c:v>
                </c:pt>
                <c:pt idx="88">
                  <c:v>2247.3365478999999</c:v>
                </c:pt>
                <c:pt idx="89">
                  <c:v>2247.6712035999999</c:v>
                </c:pt>
                <c:pt idx="90">
                  <c:v>2248.0059510000001</c:v>
                </c:pt>
                <c:pt idx="91">
                  <c:v>2248.3406067000001</c:v>
                </c:pt>
                <c:pt idx="92">
                  <c:v>2248.675354</c:v>
                </c:pt>
                <c:pt idx="93">
                  <c:v>2249.0100096000001</c:v>
                </c:pt>
                <c:pt idx="94">
                  <c:v>2249.3447570999997</c:v>
                </c:pt>
                <c:pt idx="95">
                  <c:v>2249.6794433999999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A-4098-8491-480FFDBE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Individual</a:t>
            </a:r>
            <a:r>
              <a:rPr lang="en-HK" altLang="zh-TW" baseline="0"/>
              <a:t> Loading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8-4AF5-98C4-00CCDD4241E7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8-4AF5-98C4-00CCDD4241E7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8-4AF5-98C4-00CCDD4241E7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8-4AF5-98C4-00CCDD4241E7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8-4AF5-98C4-00CCDD4241E7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8-4AF5-98C4-00CCDD4241E7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8-4AF5-98C4-00CCDD4241E7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38-4AF5-98C4-00CCDD42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44D1-923E-2E945A20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Individual</a:t>
            </a:r>
            <a:r>
              <a:rPr lang="en-HK" altLang="zh-TW" baseline="0"/>
              <a:t> Loading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E04-B5A1-1B918F8DA665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3-4E04-B5A1-1B918F8DA665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3-4E04-B5A1-1B918F8DA665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3-4E04-B5A1-1B918F8DA665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3-4E04-B5A1-1B918F8DA665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3-4E04-B5A1-1B918F8DA665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3-4E04-B5A1-1B918F8DA665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3-4E04-B5A1-1B918F8D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7-4944-9BCA-99BE8B37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B0B-9971-0BE1B3ACB713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B0B-9971-0BE1B3ACB713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B0B-9971-0BE1B3ACB713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B0B-9971-0BE1B3ACB713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B0B-9971-0BE1B3ACB713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4-4B0B-9971-0BE1B3ACB713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4-4B0B-9971-0BE1B3ACB713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4-4B0B-9971-0BE1B3AC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load_200804!$A$10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load_200804!$B$10:$CS$10</c:f>
              <c:numCache>
                <c:formatCode>0.00_ </c:formatCode>
                <c:ptCount val="96"/>
                <c:pt idx="0">
                  <c:v>1362.0068512</c:v>
                </c:pt>
                <c:pt idx="1">
                  <c:v>1222.8771514</c:v>
                </c:pt>
                <c:pt idx="2">
                  <c:v>1027.0466747599999</c:v>
                </c:pt>
                <c:pt idx="3">
                  <c:v>980.43794249999985</c:v>
                </c:pt>
                <c:pt idx="4">
                  <c:v>980.26191699999993</c:v>
                </c:pt>
                <c:pt idx="5">
                  <c:v>980.66632080000011</c:v>
                </c:pt>
                <c:pt idx="6">
                  <c:v>980.55752569999993</c:v>
                </c:pt>
                <c:pt idx="7">
                  <c:v>980.52061449999997</c:v>
                </c:pt>
                <c:pt idx="8">
                  <c:v>979.88311759999988</c:v>
                </c:pt>
                <c:pt idx="9">
                  <c:v>980.90141300000005</c:v>
                </c:pt>
                <c:pt idx="10">
                  <c:v>980.99870300000009</c:v>
                </c:pt>
                <c:pt idx="11">
                  <c:v>979.48361209999996</c:v>
                </c:pt>
                <c:pt idx="12">
                  <c:v>980.42359920000001</c:v>
                </c:pt>
                <c:pt idx="13">
                  <c:v>979.91906740000002</c:v>
                </c:pt>
                <c:pt idx="14">
                  <c:v>980.08735659999991</c:v>
                </c:pt>
                <c:pt idx="15">
                  <c:v>979.82920829999989</c:v>
                </c:pt>
                <c:pt idx="16">
                  <c:v>979.98385619999999</c:v>
                </c:pt>
                <c:pt idx="17">
                  <c:v>979.06718449999994</c:v>
                </c:pt>
                <c:pt idx="18">
                  <c:v>979.52386479999996</c:v>
                </c:pt>
                <c:pt idx="19">
                  <c:v>977.00788890000001</c:v>
                </c:pt>
                <c:pt idx="20">
                  <c:v>977.76625060000003</c:v>
                </c:pt>
                <c:pt idx="21">
                  <c:v>979.77676389999999</c:v>
                </c:pt>
                <c:pt idx="22">
                  <c:v>1000.9217987</c:v>
                </c:pt>
                <c:pt idx="23">
                  <c:v>1014.0547179999999</c:v>
                </c:pt>
                <c:pt idx="24">
                  <c:v>1030.12820444</c:v>
                </c:pt>
                <c:pt idx="25">
                  <c:v>1110.50576778</c:v>
                </c:pt>
                <c:pt idx="26">
                  <c:v>1236.9166640999999</c:v>
                </c:pt>
                <c:pt idx="27">
                  <c:v>1379.2183723000001</c:v>
                </c:pt>
                <c:pt idx="28">
                  <c:v>1410.7544707299999</c:v>
                </c:pt>
                <c:pt idx="29">
                  <c:v>1542.5854033999999</c:v>
                </c:pt>
                <c:pt idx="30">
                  <c:v>1605.4360962999999</c:v>
                </c:pt>
                <c:pt idx="31">
                  <c:v>1635.17749607</c:v>
                </c:pt>
                <c:pt idx="32">
                  <c:v>1653.2485503599999</c:v>
                </c:pt>
                <c:pt idx="33">
                  <c:v>1765.1451873999999</c:v>
                </c:pt>
                <c:pt idx="34">
                  <c:v>1884.0884245</c:v>
                </c:pt>
                <c:pt idx="35">
                  <c:v>1916.7777403999999</c:v>
                </c:pt>
                <c:pt idx="36">
                  <c:v>2068.1031341000003</c:v>
                </c:pt>
                <c:pt idx="37">
                  <c:v>2094.9990081999999</c:v>
                </c:pt>
                <c:pt idx="38">
                  <c:v>2123.4070739999997</c:v>
                </c:pt>
                <c:pt idx="39">
                  <c:v>2183.4607848999999</c:v>
                </c:pt>
                <c:pt idx="40">
                  <c:v>2217.0297546999996</c:v>
                </c:pt>
                <c:pt idx="41">
                  <c:v>2243.9995269000001</c:v>
                </c:pt>
                <c:pt idx="42">
                  <c:v>2141.8796385999999</c:v>
                </c:pt>
                <c:pt idx="43">
                  <c:v>2146.1753082</c:v>
                </c:pt>
                <c:pt idx="44">
                  <c:v>2191.9468231999999</c:v>
                </c:pt>
                <c:pt idx="45">
                  <c:v>2224.5067595</c:v>
                </c:pt>
                <c:pt idx="46">
                  <c:v>2238.0964509</c:v>
                </c:pt>
                <c:pt idx="47">
                  <c:v>2252.6784363000002</c:v>
                </c:pt>
                <c:pt idx="48">
                  <c:v>2268.7221527000002</c:v>
                </c:pt>
                <c:pt idx="49">
                  <c:v>2290.9014585999998</c:v>
                </c:pt>
                <c:pt idx="50">
                  <c:v>2280.7323456000004</c:v>
                </c:pt>
                <c:pt idx="51">
                  <c:v>2278.6137543</c:v>
                </c:pt>
                <c:pt idx="52">
                  <c:v>2270.0934141999996</c:v>
                </c:pt>
                <c:pt idx="53">
                  <c:v>2264.0014191999999</c:v>
                </c:pt>
                <c:pt idx="54">
                  <c:v>2241.3291015999998</c:v>
                </c:pt>
                <c:pt idx="55">
                  <c:v>2214.4949798000002</c:v>
                </c:pt>
                <c:pt idx="56">
                  <c:v>2194.9922179</c:v>
                </c:pt>
                <c:pt idx="57">
                  <c:v>2175.0898284</c:v>
                </c:pt>
                <c:pt idx="58">
                  <c:v>2151.6298371000003</c:v>
                </c:pt>
                <c:pt idx="59">
                  <c:v>2180.7985687999999</c:v>
                </c:pt>
                <c:pt idx="60">
                  <c:v>2167.0939636000003</c:v>
                </c:pt>
                <c:pt idx="61">
                  <c:v>2116.7957612</c:v>
                </c:pt>
                <c:pt idx="62">
                  <c:v>2097.4387665999998</c:v>
                </c:pt>
                <c:pt idx="63">
                  <c:v>2096.1896514</c:v>
                </c:pt>
                <c:pt idx="64">
                  <c:v>2086.1447601</c:v>
                </c:pt>
                <c:pt idx="65">
                  <c:v>2076.4778441999997</c:v>
                </c:pt>
                <c:pt idx="66">
                  <c:v>2066.6140136999998</c:v>
                </c:pt>
                <c:pt idx="67">
                  <c:v>2068.8068238000001</c:v>
                </c:pt>
                <c:pt idx="68">
                  <c:v>2049.7395019000001</c:v>
                </c:pt>
                <c:pt idx="69">
                  <c:v>2060.242569</c:v>
                </c:pt>
                <c:pt idx="70">
                  <c:v>2059.5381928000002</c:v>
                </c:pt>
                <c:pt idx="71">
                  <c:v>2064.3754730000001</c:v>
                </c:pt>
                <c:pt idx="72">
                  <c:v>2053.59816</c:v>
                </c:pt>
                <c:pt idx="73">
                  <c:v>2083.3025209000002</c:v>
                </c:pt>
                <c:pt idx="74">
                  <c:v>2136.3992616</c:v>
                </c:pt>
                <c:pt idx="75">
                  <c:v>2151.8276062</c:v>
                </c:pt>
                <c:pt idx="76">
                  <c:v>2209.5349578999999</c:v>
                </c:pt>
                <c:pt idx="77">
                  <c:v>2238.1934659999997</c:v>
                </c:pt>
                <c:pt idx="78">
                  <c:v>2235.7322845000003</c:v>
                </c:pt>
                <c:pt idx="79">
                  <c:v>2216.2102204000003</c:v>
                </c:pt>
                <c:pt idx="80">
                  <c:v>2171.3777313000001</c:v>
                </c:pt>
                <c:pt idx="81">
                  <c:v>2269.5632323</c:v>
                </c:pt>
                <c:pt idx="82">
                  <c:v>2191.7682037999998</c:v>
                </c:pt>
                <c:pt idx="83">
                  <c:v>2120.9102631000001</c:v>
                </c:pt>
                <c:pt idx="84">
                  <c:v>2069.2473755000001</c:v>
                </c:pt>
                <c:pt idx="85">
                  <c:v>2035.5401000000002</c:v>
                </c:pt>
                <c:pt idx="86">
                  <c:v>2004.5812377000002</c:v>
                </c:pt>
                <c:pt idx="87">
                  <c:v>1993.6780245</c:v>
                </c:pt>
                <c:pt idx="88">
                  <c:v>1995.7472686000001</c:v>
                </c:pt>
                <c:pt idx="89">
                  <c:v>1985.6347808000003</c:v>
                </c:pt>
                <c:pt idx="90">
                  <c:v>1982.5858153000001</c:v>
                </c:pt>
                <c:pt idx="91">
                  <c:v>1981.4698638999998</c:v>
                </c:pt>
                <c:pt idx="92">
                  <c:v>1842.6426850000003</c:v>
                </c:pt>
                <c:pt idx="93">
                  <c:v>1697.65895084</c:v>
                </c:pt>
                <c:pt idx="94">
                  <c:v>1661.607025</c:v>
                </c:pt>
                <c:pt idx="95">
                  <c:v>1527.7061157999999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57D-8038-2EBDA9D9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76560"/>
        <c:axId val="831877216"/>
      </c:lineChart>
      <c:catAx>
        <c:axId val="8318765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7216"/>
        <c:crosses val="autoZero"/>
        <c:auto val="1"/>
        <c:lblAlgn val="ctr"/>
        <c:lblOffset val="100"/>
        <c:noMultiLvlLbl val="0"/>
      </c:catAx>
      <c:valAx>
        <c:axId val="831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load_200804!$A$2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load_200804!$B$2:$CS$2</c:f>
              <c:numCache>
                <c:formatCode>0.00_ </c:formatCode>
                <c:ptCount val="96"/>
                <c:pt idx="0">
                  <c:v>180.00880430000001</c:v>
                </c:pt>
                <c:pt idx="1">
                  <c:v>187.2826843</c:v>
                </c:pt>
                <c:pt idx="2">
                  <c:v>181.63166810000001</c:v>
                </c:pt>
                <c:pt idx="3">
                  <c:v>179.96955869999999</c:v>
                </c:pt>
                <c:pt idx="4">
                  <c:v>180.11076349999999</c:v>
                </c:pt>
                <c:pt idx="5">
                  <c:v>179.88728330000001</c:v>
                </c:pt>
                <c:pt idx="6">
                  <c:v>179.89317320000001</c:v>
                </c:pt>
                <c:pt idx="7">
                  <c:v>180.04067989999999</c:v>
                </c:pt>
                <c:pt idx="8">
                  <c:v>179.9988098</c:v>
                </c:pt>
                <c:pt idx="9">
                  <c:v>179.85379030000001</c:v>
                </c:pt>
                <c:pt idx="10">
                  <c:v>179.86445620000001</c:v>
                </c:pt>
                <c:pt idx="11">
                  <c:v>179.84129329999999</c:v>
                </c:pt>
                <c:pt idx="12">
                  <c:v>180.06904599999999</c:v>
                </c:pt>
                <c:pt idx="13">
                  <c:v>179.76692199999999</c:v>
                </c:pt>
                <c:pt idx="14">
                  <c:v>179.9436493</c:v>
                </c:pt>
                <c:pt idx="15">
                  <c:v>179.80616760000001</c:v>
                </c:pt>
                <c:pt idx="16">
                  <c:v>179.93035889999999</c:v>
                </c:pt>
                <c:pt idx="17">
                  <c:v>179.5882111</c:v>
                </c:pt>
                <c:pt idx="18">
                  <c:v>179.8455658</c:v>
                </c:pt>
                <c:pt idx="19">
                  <c:v>179.3051758</c:v>
                </c:pt>
                <c:pt idx="20">
                  <c:v>179.12689209999999</c:v>
                </c:pt>
                <c:pt idx="21">
                  <c:v>179.7462769</c:v>
                </c:pt>
                <c:pt idx="22">
                  <c:v>179.92373660000001</c:v>
                </c:pt>
                <c:pt idx="23">
                  <c:v>179.76895139999999</c:v>
                </c:pt>
                <c:pt idx="24">
                  <c:v>179.85923769999999</c:v>
                </c:pt>
                <c:pt idx="25">
                  <c:v>179.97338869999999</c:v>
                </c:pt>
                <c:pt idx="26">
                  <c:v>180.0734406</c:v>
                </c:pt>
                <c:pt idx="27">
                  <c:v>180.07839970000001</c:v>
                </c:pt>
                <c:pt idx="28">
                  <c:v>180.24086</c:v>
                </c:pt>
                <c:pt idx="29">
                  <c:v>180.02987669999999</c:v>
                </c:pt>
                <c:pt idx="30">
                  <c:v>180.10702509999999</c:v>
                </c:pt>
                <c:pt idx="31">
                  <c:v>180.0234528</c:v>
                </c:pt>
                <c:pt idx="32">
                  <c:v>180.07940669999999</c:v>
                </c:pt>
                <c:pt idx="33">
                  <c:v>180.12701419999999</c:v>
                </c:pt>
                <c:pt idx="34">
                  <c:v>181.90316770000001</c:v>
                </c:pt>
                <c:pt idx="35">
                  <c:v>198.98980710000001</c:v>
                </c:pt>
                <c:pt idx="36">
                  <c:v>231.69515989999999</c:v>
                </c:pt>
                <c:pt idx="37">
                  <c:v>193.5744019</c:v>
                </c:pt>
                <c:pt idx="38">
                  <c:v>195.31764219999999</c:v>
                </c:pt>
                <c:pt idx="39">
                  <c:v>223.61962890000001</c:v>
                </c:pt>
                <c:pt idx="40">
                  <c:v>239.65194700000001</c:v>
                </c:pt>
                <c:pt idx="41">
                  <c:v>252.12513730000001</c:v>
                </c:pt>
                <c:pt idx="42">
                  <c:v>206.77239990000001</c:v>
                </c:pt>
                <c:pt idx="43">
                  <c:v>204.8415833</c:v>
                </c:pt>
                <c:pt idx="44">
                  <c:v>227.43396000000001</c:v>
                </c:pt>
                <c:pt idx="45">
                  <c:v>246.3713989</c:v>
                </c:pt>
                <c:pt idx="46">
                  <c:v>252.19717410000001</c:v>
                </c:pt>
                <c:pt idx="47">
                  <c:v>255.97798159999999</c:v>
                </c:pt>
                <c:pt idx="48">
                  <c:v>256.60604860000001</c:v>
                </c:pt>
                <c:pt idx="49">
                  <c:v>258.50531009999997</c:v>
                </c:pt>
                <c:pt idx="50">
                  <c:v>258.60516360000003</c:v>
                </c:pt>
                <c:pt idx="51">
                  <c:v>258.69003300000003</c:v>
                </c:pt>
                <c:pt idx="52">
                  <c:v>258.88201900000001</c:v>
                </c:pt>
                <c:pt idx="53">
                  <c:v>258.78985599999999</c:v>
                </c:pt>
                <c:pt idx="54">
                  <c:v>253.3123779</c:v>
                </c:pt>
                <c:pt idx="55">
                  <c:v>238.80975340000001</c:v>
                </c:pt>
                <c:pt idx="56">
                  <c:v>228.62973020000001</c:v>
                </c:pt>
                <c:pt idx="57">
                  <c:v>218.87364199999999</c:v>
                </c:pt>
                <c:pt idx="58">
                  <c:v>206.86494450000001</c:v>
                </c:pt>
                <c:pt idx="59">
                  <c:v>220.5251312</c:v>
                </c:pt>
                <c:pt idx="60">
                  <c:v>216.1412048</c:v>
                </c:pt>
                <c:pt idx="61">
                  <c:v>190.65008539999999</c:v>
                </c:pt>
                <c:pt idx="62">
                  <c:v>182.37335210000001</c:v>
                </c:pt>
                <c:pt idx="63">
                  <c:v>180.1540985</c:v>
                </c:pt>
                <c:pt idx="64">
                  <c:v>180.08850100000001</c:v>
                </c:pt>
                <c:pt idx="65">
                  <c:v>179.96113589999999</c:v>
                </c:pt>
                <c:pt idx="66">
                  <c:v>180.0578156</c:v>
                </c:pt>
                <c:pt idx="67">
                  <c:v>180.00007629999999</c:v>
                </c:pt>
                <c:pt idx="68">
                  <c:v>180.05763239999999</c:v>
                </c:pt>
                <c:pt idx="69">
                  <c:v>186.68081670000001</c:v>
                </c:pt>
                <c:pt idx="70">
                  <c:v>199.37821959999999</c:v>
                </c:pt>
                <c:pt idx="71">
                  <c:v>201.9145508</c:v>
                </c:pt>
                <c:pt idx="72">
                  <c:v>196.4649048</c:v>
                </c:pt>
                <c:pt idx="73">
                  <c:v>209.36737059999999</c:v>
                </c:pt>
                <c:pt idx="74">
                  <c:v>235.26364140000001</c:v>
                </c:pt>
                <c:pt idx="75">
                  <c:v>242.6687317</c:v>
                </c:pt>
                <c:pt idx="76">
                  <c:v>260.05697629999997</c:v>
                </c:pt>
                <c:pt idx="77">
                  <c:v>265.44607539999998</c:v>
                </c:pt>
                <c:pt idx="78">
                  <c:v>266.32861329999997</c:v>
                </c:pt>
                <c:pt idx="79">
                  <c:v>261.30187990000002</c:v>
                </c:pt>
                <c:pt idx="80">
                  <c:v>249.43072509999999</c:v>
                </c:pt>
                <c:pt idx="81">
                  <c:v>266.38647459999999</c:v>
                </c:pt>
                <c:pt idx="82">
                  <c:v>225.4486694</c:v>
                </c:pt>
                <c:pt idx="83">
                  <c:v>190.40367130000001</c:v>
                </c:pt>
                <c:pt idx="84">
                  <c:v>180.89512629999999</c:v>
                </c:pt>
                <c:pt idx="85">
                  <c:v>182.96556090000001</c:v>
                </c:pt>
                <c:pt idx="86">
                  <c:v>189.20616150000001</c:v>
                </c:pt>
                <c:pt idx="87">
                  <c:v>180.7870331</c:v>
                </c:pt>
                <c:pt idx="88">
                  <c:v>180.6285858</c:v>
                </c:pt>
                <c:pt idx="89">
                  <c:v>180.3508301</c:v>
                </c:pt>
                <c:pt idx="90">
                  <c:v>179.8331451</c:v>
                </c:pt>
                <c:pt idx="91">
                  <c:v>180.10221859999999</c:v>
                </c:pt>
                <c:pt idx="92">
                  <c:v>180.500946</c:v>
                </c:pt>
                <c:pt idx="93">
                  <c:v>180.43920900000001</c:v>
                </c:pt>
                <c:pt idx="94">
                  <c:v>179.98176570000001</c:v>
                </c:pt>
                <c:pt idx="95">
                  <c:v>185.6116638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6-43E8-A012-61863C9199A2}"/>
            </c:ext>
          </c:extLst>
        </c:ser>
        <c:ser>
          <c:idx val="1"/>
          <c:order val="1"/>
          <c:tx>
            <c:strRef>
              <c:f>load_200804!$A$3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load_200804!$B$3:$CS$3</c:f>
              <c:numCache>
                <c:formatCode>0.00_ </c:formatCode>
                <c:ptCount val="96"/>
                <c:pt idx="0">
                  <c:v>179.98686219999999</c:v>
                </c:pt>
                <c:pt idx="1">
                  <c:v>185.20729059999999</c:v>
                </c:pt>
                <c:pt idx="2">
                  <c:v>180.60731509999999</c:v>
                </c:pt>
                <c:pt idx="3">
                  <c:v>180.06492610000001</c:v>
                </c:pt>
                <c:pt idx="4">
                  <c:v>180.04766849999999</c:v>
                </c:pt>
                <c:pt idx="5">
                  <c:v>179.98039249999999</c:v>
                </c:pt>
                <c:pt idx="6">
                  <c:v>179.921875</c:v>
                </c:pt>
                <c:pt idx="7">
                  <c:v>180.06230160000001</c:v>
                </c:pt>
                <c:pt idx="8">
                  <c:v>179.89994809999999</c:v>
                </c:pt>
                <c:pt idx="9">
                  <c:v>179.88647460000001</c:v>
                </c:pt>
                <c:pt idx="10">
                  <c:v>179.90272519999999</c:v>
                </c:pt>
                <c:pt idx="11">
                  <c:v>179.8538361</c:v>
                </c:pt>
                <c:pt idx="12">
                  <c:v>179.97242739999999</c:v>
                </c:pt>
                <c:pt idx="13">
                  <c:v>179.9336548</c:v>
                </c:pt>
                <c:pt idx="14">
                  <c:v>179.8533783</c:v>
                </c:pt>
                <c:pt idx="15">
                  <c:v>179.782196</c:v>
                </c:pt>
                <c:pt idx="16">
                  <c:v>180.02723689999999</c:v>
                </c:pt>
                <c:pt idx="17">
                  <c:v>179.65867610000001</c:v>
                </c:pt>
                <c:pt idx="18">
                  <c:v>179.83769229999999</c:v>
                </c:pt>
                <c:pt idx="19">
                  <c:v>179.13423159999999</c:v>
                </c:pt>
                <c:pt idx="20">
                  <c:v>179.40437320000001</c:v>
                </c:pt>
                <c:pt idx="21">
                  <c:v>179.78823850000001</c:v>
                </c:pt>
                <c:pt idx="22">
                  <c:v>179.8556519</c:v>
                </c:pt>
                <c:pt idx="23">
                  <c:v>179.77528380000001</c:v>
                </c:pt>
                <c:pt idx="24">
                  <c:v>179.95561219999999</c:v>
                </c:pt>
                <c:pt idx="25">
                  <c:v>180.00843810000001</c:v>
                </c:pt>
                <c:pt idx="26">
                  <c:v>180.09718319999999</c:v>
                </c:pt>
                <c:pt idx="27">
                  <c:v>180.05839539999999</c:v>
                </c:pt>
                <c:pt idx="28">
                  <c:v>180.26672360000001</c:v>
                </c:pt>
                <c:pt idx="29">
                  <c:v>180.05455019999999</c:v>
                </c:pt>
                <c:pt idx="30">
                  <c:v>179.93777470000001</c:v>
                </c:pt>
                <c:pt idx="31">
                  <c:v>179.9173279</c:v>
                </c:pt>
                <c:pt idx="32">
                  <c:v>180.0396576</c:v>
                </c:pt>
                <c:pt idx="33">
                  <c:v>180.12425229999999</c:v>
                </c:pt>
                <c:pt idx="34">
                  <c:v>181.39442439999999</c:v>
                </c:pt>
                <c:pt idx="35">
                  <c:v>193.6756287</c:v>
                </c:pt>
                <c:pt idx="36">
                  <c:v>227.13272090000001</c:v>
                </c:pt>
                <c:pt idx="37">
                  <c:v>190.19378660000001</c:v>
                </c:pt>
                <c:pt idx="38">
                  <c:v>190.5692444</c:v>
                </c:pt>
                <c:pt idx="39">
                  <c:v>218.61337280000001</c:v>
                </c:pt>
                <c:pt idx="40">
                  <c:v>235.90017700000001</c:v>
                </c:pt>
                <c:pt idx="41">
                  <c:v>246.2009583</c:v>
                </c:pt>
                <c:pt idx="42">
                  <c:v>200.2263489</c:v>
                </c:pt>
                <c:pt idx="43">
                  <c:v>201.40415949999999</c:v>
                </c:pt>
                <c:pt idx="44">
                  <c:v>224.89140320000001</c:v>
                </c:pt>
                <c:pt idx="45">
                  <c:v>241.93852229999999</c:v>
                </c:pt>
                <c:pt idx="46">
                  <c:v>247.22648620000001</c:v>
                </c:pt>
                <c:pt idx="47">
                  <c:v>252.133194</c:v>
                </c:pt>
                <c:pt idx="48">
                  <c:v>253.28334050000001</c:v>
                </c:pt>
                <c:pt idx="49">
                  <c:v>255.2424011</c:v>
                </c:pt>
                <c:pt idx="50">
                  <c:v>255.12882999999999</c:v>
                </c:pt>
                <c:pt idx="51">
                  <c:v>255.03175350000001</c:v>
                </c:pt>
                <c:pt idx="52">
                  <c:v>255.27334590000001</c:v>
                </c:pt>
                <c:pt idx="53">
                  <c:v>254.91374210000001</c:v>
                </c:pt>
                <c:pt idx="54">
                  <c:v>249.52722170000001</c:v>
                </c:pt>
                <c:pt idx="55">
                  <c:v>236.44273380000001</c:v>
                </c:pt>
                <c:pt idx="56">
                  <c:v>226.22698969999999</c:v>
                </c:pt>
                <c:pt idx="57">
                  <c:v>216.6705627</c:v>
                </c:pt>
                <c:pt idx="58">
                  <c:v>204.3370056</c:v>
                </c:pt>
                <c:pt idx="59">
                  <c:v>218.5020447</c:v>
                </c:pt>
                <c:pt idx="60">
                  <c:v>212.77578740000001</c:v>
                </c:pt>
                <c:pt idx="61">
                  <c:v>188.41200259999999</c:v>
                </c:pt>
                <c:pt idx="62">
                  <c:v>180.7656403</c:v>
                </c:pt>
                <c:pt idx="63">
                  <c:v>180.03527829999999</c:v>
                </c:pt>
                <c:pt idx="64">
                  <c:v>180.087616</c:v>
                </c:pt>
                <c:pt idx="65">
                  <c:v>180.20285029999999</c:v>
                </c:pt>
                <c:pt idx="66">
                  <c:v>179.9766846</c:v>
                </c:pt>
                <c:pt idx="67">
                  <c:v>180.02890009999999</c:v>
                </c:pt>
                <c:pt idx="68">
                  <c:v>180.08564759999999</c:v>
                </c:pt>
                <c:pt idx="69">
                  <c:v>184.68518069999999</c:v>
                </c:pt>
                <c:pt idx="70">
                  <c:v>197.14859010000001</c:v>
                </c:pt>
                <c:pt idx="71">
                  <c:v>199.75988770000001</c:v>
                </c:pt>
                <c:pt idx="72">
                  <c:v>193.80677800000001</c:v>
                </c:pt>
                <c:pt idx="73">
                  <c:v>207.443512</c:v>
                </c:pt>
                <c:pt idx="74">
                  <c:v>233.47639469999999</c:v>
                </c:pt>
                <c:pt idx="75">
                  <c:v>239.077652</c:v>
                </c:pt>
                <c:pt idx="76">
                  <c:v>256.8739319</c:v>
                </c:pt>
                <c:pt idx="77">
                  <c:v>262.17626949999999</c:v>
                </c:pt>
                <c:pt idx="78">
                  <c:v>261.54714969999998</c:v>
                </c:pt>
                <c:pt idx="79">
                  <c:v>257.87869260000002</c:v>
                </c:pt>
                <c:pt idx="80">
                  <c:v>245.66964719999999</c:v>
                </c:pt>
                <c:pt idx="81">
                  <c:v>261.01141360000003</c:v>
                </c:pt>
                <c:pt idx="82">
                  <c:v>222.85700990000001</c:v>
                </c:pt>
                <c:pt idx="83">
                  <c:v>187.92773439999999</c:v>
                </c:pt>
                <c:pt idx="84">
                  <c:v>180.23468020000001</c:v>
                </c:pt>
                <c:pt idx="85">
                  <c:v>182.00334169999999</c:v>
                </c:pt>
                <c:pt idx="86">
                  <c:v>186.3832855</c:v>
                </c:pt>
                <c:pt idx="87">
                  <c:v>180.64573669999999</c:v>
                </c:pt>
                <c:pt idx="88">
                  <c:v>180.40449520000001</c:v>
                </c:pt>
                <c:pt idx="89">
                  <c:v>180.10440059999999</c:v>
                </c:pt>
                <c:pt idx="90">
                  <c:v>179.75053410000001</c:v>
                </c:pt>
                <c:pt idx="91">
                  <c:v>180.09104919999999</c:v>
                </c:pt>
                <c:pt idx="92">
                  <c:v>180.31632999999999</c:v>
                </c:pt>
                <c:pt idx="93">
                  <c:v>180.2387238</c:v>
                </c:pt>
                <c:pt idx="94">
                  <c:v>180.08099369999999</c:v>
                </c:pt>
                <c:pt idx="95">
                  <c:v>185.05703740000001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6-43E8-A012-61863C9199A2}"/>
            </c:ext>
          </c:extLst>
        </c:ser>
        <c:ser>
          <c:idx val="2"/>
          <c:order val="2"/>
          <c:tx>
            <c:strRef>
              <c:f>load_200804!$A$4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load_200804!$B$4:$CS$4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16.898498539999999</c:v>
                </c:pt>
                <c:pt idx="25">
                  <c:v>52.882339479999999</c:v>
                </c:pt>
                <c:pt idx="26">
                  <c:v>100.7678604</c:v>
                </c:pt>
                <c:pt idx="27">
                  <c:v>267.41830440000001</c:v>
                </c:pt>
                <c:pt idx="28">
                  <c:v>315.85705569999999</c:v>
                </c:pt>
                <c:pt idx="29">
                  <c:v>317.06253049999998</c:v>
                </c:pt>
                <c:pt idx="30">
                  <c:v>317.28277589999999</c:v>
                </c:pt>
                <c:pt idx="31">
                  <c:v>316.85034180000002</c:v>
                </c:pt>
                <c:pt idx="32">
                  <c:v>316.09594729999998</c:v>
                </c:pt>
                <c:pt idx="33">
                  <c:v>316.76864619999998</c:v>
                </c:pt>
                <c:pt idx="34">
                  <c:v>315.90277099999997</c:v>
                </c:pt>
                <c:pt idx="35">
                  <c:v>312.6896362</c:v>
                </c:pt>
                <c:pt idx="36">
                  <c:v>314.5909729</c:v>
                </c:pt>
                <c:pt idx="37">
                  <c:v>314.6783752</c:v>
                </c:pt>
                <c:pt idx="38">
                  <c:v>313.14788820000001</c:v>
                </c:pt>
                <c:pt idx="39">
                  <c:v>313.22128300000003</c:v>
                </c:pt>
                <c:pt idx="40">
                  <c:v>313.56280520000001</c:v>
                </c:pt>
                <c:pt idx="41">
                  <c:v>313.67471310000002</c:v>
                </c:pt>
                <c:pt idx="42">
                  <c:v>312.73376459999997</c:v>
                </c:pt>
                <c:pt idx="43">
                  <c:v>312.09671020000002</c:v>
                </c:pt>
                <c:pt idx="44">
                  <c:v>311.43667599999998</c:v>
                </c:pt>
                <c:pt idx="45">
                  <c:v>311.13540649999999</c:v>
                </c:pt>
                <c:pt idx="46">
                  <c:v>310.61489870000003</c:v>
                </c:pt>
                <c:pt idx="47">
                  <c:v>310.52233890000002</c:v>
                </c:pt>
                <c:pt idx="48">
                  <c:v>310.0352173</c:v>
                </c:pt>
                <c:pt idx="49">
                  <c:v>309.26101679999999</c:v>
                </c:pt>
                <c:pt idx="50">
                  <c:v>309.46447749999999</c:v>
                </c:pt>
                <c:pt idx="51">
                  <c:v>310.8216248</c:v>
                </c:pt>
                <c:pt idx="52">
                  <c:v>311.84582519999998</c:v>
                </c:pt>
                <c:pt idx="53">
                  <c:v>315.14071660000002</c:v>
                </c:pt>
                <c:pt idx="54">
                  <c:v>316.4836426</c:v>
                </c:pt>
                <c:pt idx="55">
                  <c:v>316.84399409999997</c:v>
                </c:pt>
                <c:pt idx="56">
                  <c:v>317.29235840000001</c:v>
                </c:pt>
                <c:pt idx="57">
                  <c:v>316.89901730000003</c:v>
                </c:pt>
                <c:pt idx="58">
                  <c:v>317.18289179999999</c:v>
                </c:pt>
                <c:pt idx="59">
                  <c:v>316.66052250000001</c:v>
                </c:pt>
                <c:pt idx="60">
                  <c:v>316.32946779999997</c:v>
                </c:pt>
                <c:pt idx="61">
                  <c:v>316.69113160000001</c:v>
                </c:pt>
                <c:pt idx="62">
                  <c:v>316.85516360000003</c:v>
                </c:pt>
                <c:pt idx="63">
                  <c:v>316.79342650000001</c:v>
                </c:pt>
                <c:pt idx="64">
                  <c:v>316.978363</c:v>
                </c:pt>
                <c:pt idx="65">
                  <c:v>316.8907471</c:v>
                </c:pt>
                <c:pt idx="66">
                  <c:v>316.46463010000002</c:v>
                </c:pt>
                <c:pt idx="67">
                  <c:v>316.76409910000001</c:v>
                </c:pt>
                <c:pt idx="68">
                  <c:v>317.41256709999999</c:v>
                </c:pt>
                <c:pt idx="69">
                  <c:v>317.85510249999999</c:v>
                </c:pt>
                <c:pt idx="70">
                  <c:v>317.86968990000003</c:v>
                </c:pt>
                <c:pt idx="71">
                  <c:v>317.96765140000002</c:v>
                </c:pt>
                <c:pt idx="72">
                  <c:v>318.53295900000001</c:v>
                </c:pt>
                <c:pt idx="73">
                  <c:v>319.09252930000002</c:v>
                </c:pt>
                <c:pt idx="74">
                  <c:v>318.61685180000001</c:v>
                </c:pt>
                <c:pt idx="75">
                  <c:v>318.74780270000002</c:v>
                </c:pt>
                <c:pt idx="76">
                  <c:v>319.08645630000001</c:v>
                </c:pt>
                <c:pt idx="77">
                  <c:v>318.71206669999998</c:v>
                </c:pt>
                <c:pt idx="78">
                  <c:v>318.45489500000002</c:v>
                </c:pt>
                <c:pt idx="79">
                  <c:v>318.90884399999999</c:v>
                </c:pt>
                <c:pt idx="80">
                  <c:v>319.25198360000002</c:v>
                </c:pt>
                <c:pt idx="81">
                  <c:v>319.4334412</c:v>
                </c:pt>
                <c:pt idx="82">
                  <c:v>319.16149899999999</c:v>
                </c:pt>
                <c:pt idx="83">
                  <c:v>319.352417</c:v>
                </c:pt>
                <c:pt idx="84">
                  <c:v>319.44686890000003</c:v>
                </c:pt>
                <c:pt idx="85">
                  <c:v>320.79208369999998</c:v>
                </c:pt>
                <c:pt idx="86">
                  <c:v>321.57653809999999</c:v>
                </c:pt>
                <c:pt idx="87">
                  <c:v>322.26977540000001</c:v>
                </c:pt>
                <c:pt idx="88">
                  <c:v>322.40573119999999</c:v>
                </c:pt>
                <c:pt idx="89">
                  <c:v>321.99887080000002</c:v>
                </c:pt>
                <c:pt idx="90">
                  <c:v>321.34381100000002</c:v>
                </c:pt>
                <c:pt idx="91">
                  <c:v>320.1443481</c:v>
                </c:pt>
                <c:pt idx="92">
                  <c:v>175.2114258</c:v>
                </c:pt>
                <c:pt idx="93">
                  <c:v>26.98591614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6-43E8-A012-61863C9199A2}"/>
            </c:ext>
          </c:extLst>
        </c:ser>
        <c:ser>
          <c:idx val="3"/>
          <c:order val="3"/>
          <c:tx>
            <c:strRef>
              <c:f>load_200804!$A$5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load_200804!$B$5:$CS$5</c:f>
              <c:numCache>
                <c:formatCode>0.00_ </c:formatCode>
                <c:ptCount val="96"/>
                <c:pt idx="0">
                  <c:v>260.19094849999999</c:v>
                </c:pt>
                <c:pt idx="1">
                  <c:v>259.90222169999998</c:v>
                </c:pt>
                <c:pt idx="2">
                  <c:v>259.76699830000001</c:v>
                </c:pt>
                <c:pt idx="3">
                  <c:v>259.86807249999998</c:v>
                </c:pt>
                <c:pt idx="4">
                  <c:v>259.60488889999999</c:v>
                </c:pt>
                <c:pt idx="5">
                  <c:v>260.08139039999998</c:v>
                </c:pt>
                <c:pt idx="6">
                  <c:v>260.0606995</c:v>
                </c:pt>
                <c:pt idx="7">
                  <c:v>259.84185789999998</c:v>
                </c:pt>
                <c:pt idx="8">
                  <c:v>259.49276730000003</c:v>
                </c:pt>
                <c:pt idx="9">
                  <c:v>259.8096008</c:v>
                </c:pt>
                <c:pt idx="10">
                  <c:v>260.17099000000002</c:v>
                </c:pt>
                <c:pt idx="11">
                  <c:v>259.73446660000002</c:v>
                </c:pt>
                <c:pt idx="12">
                  <c:v>259.97421259999999</c:v>
                </c:pt>
                <c:pt idx="13">
                  <c:v>260.17590330000002</c:v>
                </c:pt>
                <c:pt idx="14">
                  <c:v>259.9412537</c:v>
                </c:pt>
                <c:pt idx="15">
                  <c:v>260.0264282</c:v>
                </c:pt>
                <c:pt idx="16">
                  <c:v>259.93038940000002</c:v>
                </c:pt>
                <c:pt idx="17">
                  <c:v>260.024292</c:v>
                </c:pt>
                <c:pt idx="18">
                  <c:v>260.1436157</c:v>
                </c:pt>
                <c:pt idx="19">
                  <c:v>259.69610599999999</c:v>
                </c:pt>
                <c:pt idx="20">
                  <c:v>260.22808839999999</c:v>
                </c:pt>
                <c:pt idx="21">
                  <c:v>260.3165894</c:v>
                </c:pt>
                <c:pt idx="22">
                  <c:v>280.94378660000001</c:v>
                </c:pt>
                <c:pt idx="23">
                  <c:v>294.36264039999998</c:v>
                </c:pt>
                <c:pt idx="24">
                  <c:v>293.31259160000002</c:v>
                </c:pt>
                <c:pt idx="25">
                  <c:v>292.8679199</c:v>
                </c:pt>
                <c:pt idx="26">
                  <c:v>295.42440800000003</c:v>
                </c:pt>
                <c:pt idx="27">
                  <c:v>294.7955627</c:v>
                </c:pt>
                <c:pt idx="28">
                  <c:v>295.65093990000003</c:v>
                </c:pt>
                <c:pt idx="29">
                  <c:v>287.11871339999999</c:v>
                </c:pt>
                <c:pt idx="30">
                  <c:v>259.99856569999997</c:v>
                </c:pt>
                <c:pt idx="31">
                  <c:v>259.77581789999999</c:v>
                </c:pt>
                <c:pt idx="32">
                  <c:v>259.79882809999998</c:v>
                </c:pt>
                <c:pt idx="33">
                  <c:v>259.92599489999998</c:v>
                </c:pt>
                <c:pt idx="34">
                  <c:v>259.87313840000002</c:v>
                </c:pt>
                <c:pt idx="35">
                  <c:v>260.47177119999998</c:v>
                </c:pt>
                <c:pt idx="36">
                  <c:v>260.15344240000002</c:v>
                </c:pt>
                <c:pt idx="37">
                  <c:v>260.0966492</c:v>
                </c:pt>
                <c:pt idx="38">
                  <c:v>260.26406859999997</c:v>
                </c:pt>
                <c:pt idx="39">
                  <c:v>259.87570190000002</c:v>
                </c:pt>
                <c:pt idx="40">
                  <c:v>259.69863889999999</c:v>
                </c:pt>
                <c:pt idx="41">
                  <c:v>260.27395630000001</c:v>
                </c:pt>
                <c:pt idx="42">
                  <c:v>260.33349609999999</c:v>
                </c:pt>
                <c:pt idx="43">
                  <c:v>259.91922</c:v>
                </c:pt>
                <c:pt idx="44">
                  <c:v>260.1463928</c:v>
                </c:pt>
                <c:pt idx="45">
                  <c:v>260.14053339999998</c:v>
                </c:pt>
                <c:pt idx="46">
                  <c:v>259.72387700000002</c:v>
                </c:pt>
                <c:pt idx="47">
                  <c:v>259.89489750000001</c:v>
                </c:pt>
                <c:pt idx="48">
                  <c:v>259.97433469999999</c:v>
                </c:pt>
                <c:pt idx="49">
                  <c:v>259.70056149999999</c:v>
                </c:pt>
                <c:pt idx="50">
                  <c:v>260.22268680000002</c:v>
                </c:pt>
                <c:pt idx="51">
                  <c:v>260.53149409999997</c:v>
                </c:pt>
                <c:pt idx="52">
                  <c:v>260.10955810000002</c:v>
                </c:pt>
                <c:pt idx="53">
                  <c:v>259.88095090000002</c:v>
                </c:pt>
                <c:pt idx="54">
                  <c:v>259.91702270000002</c:v>
                </c:pt>
                <c:pt idx="55">
                  <c:v>260.23327640000002</c:v>
                </c:pt>
                <c:pt idx="56">
                  <c:v>259.98892210000002</c:v>
                </c:pt>
                <c:pt idx="57">
                  <c:v>260.1287231</c:v>
                </c:pt>
                <c:pt idx="58">
                  <c:v>259.89819340000003</c:v>
                </c:pt>
                <c:pt idx="59">
                  <c:v>259.8972473</c:v>
                </c:pt>
                <c:pt idx="60">
                  <c:v>260.03652949999997</c:v>
                </c:pt>
                <c:pt idx="61">
                  <c:v>259.80307010000001</c:v>
                </c:pt>
                <c:pt idx="62">
                  <c:v>259.40844729999998</c:v>
                </c:pt>
                <c:pt idx="63">
                  <c:v>260.50540160000003</c:v>
                </c:pt>
                <c:pt idx="64">
                  <c:v>259.94851679999999</c:v>
                </c:pt>
                <c:pt idx="65">
                  <c:v>259.60351559999998</c:v>
                </c:pt>
                <c:pt idx="66">
                  <c:v>259.53887939999998</c:v>
                </c:pt>
                <c:pt idx="67">
                  <c:v>260.15878300000003</c:v>
                </c:pt>
                <c:pt idx="68">
                  <c:v>259.78167719999999</c:v>
                </c:pt>
                <c:pt idx="69">
                  <c:v>260.02902219999999</c:v>
                </c:pt>
                <c:pt idx="70">
                  <c:v>260.06521609999999</c:v>
                </c:pt>
                <c:pt idx="71">
                  <c:v>259.8269348</c:v>
                </c:pt>
                <c:pt idx="72">
                  <c:v>259.73904420000002</c:v>
                </c:pt>
                <c:pt idx="73">
                  <c:v>260.5013123</c:v>
                </c:pt>
                <c:pt idx="74">
                  <c:v>259.88577270000002</c:v>
                </c:pt>
                <c:pt idx="75">
                  <c:v>260.01245119999999</c:v>
                </c:pt>
                <c:pt idx="76">
                  <c:v>259.55175780000002</c:v>
                </c:pt>
                <c:pt idx="77">
                  <c:v>260.1463928</c:v>
                </c:pt>
                <c:pt idx="78">
                  <c:v>259.27127080000002</c:v>
                </c:pt>
                <c:pt idx="79">
                  <c:v>260.02862549999998</c:v>
                </c:pt>
                <c:pt idx="80">
                  <c:v>260.18841550000002</c:v>
                </c:pt>
                <c:pt idx="81">
                  <c:v>260.20733639999997</c:v>
                </c:pt>
                <c:pt idx="82">
                  <c:v>259.51544189999998</c:v>
                </c:pt>
                <c:pt idx="83">
                  <c:v>260.19467159999999</c:v>
                </c:pt>
                <c:pt idx="84">
                  <c:v>260.23507690000002</c:v>
                </c:pt>
                <c:pt idx="85">
                  <c:v>259.94192500000003</c:v>
                </c:pt>
                <c:pt idx="86">
                  <c:v>260.13821410000003</c:v>
                </c:pt>
                <c:pt idx="87">
                  <c:v>260.18743899999998</c:v>
                </c:pt>
                <c:pt idx="88">
                  <c:v>260.19018549999998</c:v>
                </c:pt>
                <c:pt idx="89">
                  <c:v>260.17364500000002</c:v>
                </c:pt>
                <c:pt idx="90">
                  <c:v>259.7765503</c:v>
                </c:pt>
                <c:pt idx="91">
                  <c:v>259.9953003</c:v>
                </c:pt>
                <c:pt idx="92">
                  <c:v>260.14312740000003</c:v>
                </c:pt>
                <c:pt idx="93">
                  <c:v>260.11596680000002</c:v>
                </c:pt>
                <c:pt idx="94">
                  <c:v>259.99069209999999</c:v>
                </c:pt>
                <c:pt idx="95">
                  <c:v>259.93991089999997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6-43E8-A012-61863C9199A2}"/>
            </c:ext>
          </c:extLst>
        </c:ser>
        <c:ser>
          <c:idx val="4"/>
          <c:order val="4"/>
          <c:tx>
            <c:strRef>
              <c:f>load_200804!$A$6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load_200804!$B$6:$CS$6</c:f>
              <c:numCache>
                <c:formatCode>0.00_ </c:formatCode>
                <c:ptCount val="96"/>
                <c:pt idx="0">
                  <c:v>180.32521059999999</c:v>
                </c:pt>
                <c:pt idx="1">
                  <c:v>180.43104550000001</c:v>
                </c:pt>
                <c:pt idx="2">
                  <c:v>180.3853302</c:v>
                </c:pt>
                <c:pt idx="3">
                  <c:v>180.4733124</c:v>
                </c:pt>
                <c:pt idx="4">
                  <c:v>180.40260309999999</c:v>
                </c:pt>
                <c:pt idx="5">
                  <c:v>180.54895020000001</c:v>
                </c:pt>
                <c:pt idx="6">
                  <c:v>180.47256469999999</c:v>
                </c:pt>
                <c:pt idx="7">
                  <c:v>180.45523069999999</c:v>
                </c:pt>
                <c:pt idx="8">
                  <c:v>180.55522160000001</c:v>
                </c:pt>
                <c:pt idx="9">
                  <c:v>181.25463869999999</c:v>
                </c:pt>
                <c:pt idx="10">
                  <c:v>181.0284576</c:v>
                </c:pt>
                <c:pt idx="11">
                  <c:v>180.22988889999999</c:v>
                </c:pt>
                <c:pt idx="12">
                  <c:v>180.45629880000001</c:v>
                </c:pt>
                <c:pt idx="13">
                  <c:v>180.20332339999999</c:v>
                </c:pt>
                <c:pt idx="14">
                  <c:v>180.4700775</c:v>
                </c:pt>
                <c:pt idx="15">
                  <c:v>180.37518309999999</c:v>
                </c:pt>
                <c:pt idx="16">
                  <c:v>180.293396</c:v>
                </c:pt>
                <c:pt idx="17">
                  <c:v>180.1631165</c:v>
                </c:pt>
                <c:pt idx="18">
                  <c:v>180.08934020000001</c:v>
                </c:pt>
                <c:pt idx="19">
                  <c:v>179.6132355</c:v>
                </c:pt>
                <c:pt idx="20">
                  <c:v>179.8176727</c:v>
                </c:pt>
                <c:pt idx="21">
                  <c:v>180.06414789999999</c:v>
                </c:pt>
                <c:pt idx="22">
                  <c:v>180.2493896</c:v>
                </c:pt>
                <c:pt idx="23">
                  <c:v>180.23890689999999</c:v>
                </c:pt>
                <c:pt idx="24">
                  <c:v>180.15667719999999</c:v>
                </c:pt>
                <c:pt idx="25">
                  <c:v>180.27569579999999</c:v>
                </c:pt>
                <c:pt idx="26">
                  <c:v>180.54693599999999</c:v>
                </c:pt>
                <c:pt idx="27">
                  <c:v>180.4003448</c:v>
                </c:pt>
                <c:pt idx="28">
                  <c:v>180.7915649</c:v>
                </c:pt>
                <c:pt idx="29">
                  <c:v>180.33140560000001</c:v>
                </c:pt>
                <c:pt idx="30">
                  <c:v>180.3495178</c:v>
                </c:pt>
                <c:pt idx="31">
                  <c:v>180.3331451</c:v>
                </c:pt>
                <c:pt idx="32">
                  <c:v>180.6227264</c:v>
                </c:pt>
                <c:pt idx="33">
                  <c:v>180.4241791</c:v>
                </c:pt>
                <c:pt idx="34">
                  <c:v>180.90571589999999</c:v>
                </c:pt>
                <c:pt idx="35">
                  <c:v>180.33023069999999</c:v>
                </c:pt>
                <c:pt idx="36">
                  <c:v>198.14707949999999</c:v>
                </c:pt>
                <c:pt idx="37">
                  <c:v>234.14009089999999</c:v>
                </c:pt>
                <c:pt idx="38">
                  <c:v>255.5998993</c:v>
                </c:pt>
                <c:pt idx="39">
                  <c:v>261.62853999999999</c:v>
                </c:pt>
                <c:pt idx="40">
                  <c:v>260.14071660000002</c:v>
                </c:pt>
                <c:pt idx="41">
                  <c:v>260.1142883</c:v>
                </c:pt>
                <c:pt idx="42">
                  <c:v>255.49798580000001</c:v>
                </c:pt>
                <c:pt idx="43">
                  <c:v>259.94848630000001</c:v>
                </c:pt>
                <c:pt idx="44">
                  <c:v>261.2546997</c:v>
                </c:pt>
                <c:pt idx="45">
                  <c:v>261.00949100000003</c:v>
                </c:pt>
                <c:pt idx="46">
                  <c:v>262.51440430000002</c:v>
                </c:pt>
                <c:pt idx="47">
                  <c:v>262.53009029999998</c:v>
                </c:pt>
                <c:pt idx="48">
                  <c:v>263.61325069999998</c:v>
                </c:pt>
                <c:pt idx="49">
                  <c:v>269.29931640000001</c:v>
                </c:pt>
                <c:pt idx="50">
                  <c:v>265.42074580000002</c:v>
                </c:pt>
                <c:pt idx="51">
                  <c:v>263.6192322</c:v>
                </c:pt>
                <c:pt idx="52">
                  <c:v>263.34616089999997</c:v>
                </c:pt>
                <c:pt idx="53">
                  <c:v>262.74481200000002</c:v>
                </c:pt>
                <c:pt idx="54">
                  <c:v>260.76107789999998</c:v>
                </c:pt>
                <c:pt idx="55">
                  <c:v>260.03182980000003</c:v>
                </c:pt>
                <c:pt idx="56">
                  <c:v>260.02783199999999</c:v>
                </c:pt>
                <c:pt idx="57">
                  <c:v>260.33267210000002</c:v>
                </c:pt>
                <c:pt idx="58">
                  <c:v>260.09930420000001</c:v>
                </c:pt>
                <c:pt idx="59">
                  <c:v>261.24441530000001</c:v>
                </c:pt>
                <c:pt idx="60">
                  <c:v>259.67230219999999</c:v>
                </c:pt>
                <c:pt idx="61">
                  <c:v>259.38064580000002</c:v>
                </c:pt>
                <c:pt idx="62">
                  <c:v>255.76004030000001</c:v>
                </c:pt>
                <c:pt idx="63">
                  <c:v>256.60299680000003</c:v>
                </c:pt>
                <c:pt idx="64">
                  <c:v>247.51387020000001</c:v>
                </c:pt>
                <c:pt idx="65">
                  <c:v>238.30674740000001</c:v>
                </c:pt>
                <c:pt idx="66">
                  <c:v>229.12165830000001</c:v>
                </c:pt>
                <c:pt idx="67">
                  <c:v>230.63069150000001</c:v>
                </c:pt>
                <c:pt idx="68">
                  <c:v>210.30184940000001</c:v>
                </c:pt>
                <c:pt idx="69">
                  <c:v>207.71974180000001</c:v>
                </c:pt>
                <c:pt idx="70">
                  <c:v>181.1815186</c:v>
                </c:pt>
                <c:pt idx="71">
                  <c:v>181.03138730000001</c:v>
                </c:pt>
                <c:pt idx="72">
                  <c:v>181.16296389999999</c:v>
                </c:pt>
                <c:pt idx="73">
                  <c:v>182.5154114</c:v>
                </c:pt>
                <c:pt idx="74">
                  <c:v>182.78898620000001</c:v>
                </c:pt>
                <c:pt idx="75">
                  <c:v>183.31214900000001</c:v>
                </c:pt>
                <c:pt idx="76">
                  <c:v>184.1840363</c:v>
                </c:pt>
                <c:pt idx="77">
                  <c:v>188.65379329999999</c:v>
                </c:pt>
                <c:pt idx="78">
                  <c:v>187.09391780000001</c:v>
                </c:pt>
                <c:pt idx="79">
                  <c:v>183.2085419</c:v>
                </c:pt>
                <c:pt idx="80">
                  <c:v>183.8278656</c:v>
                </c:pt>
                <c:pt idx="81">
                  <c:v>246.75891110000001</c:v>
                </c:pt>
                <c:pt idx="82">
                  <c:v>259.36373900000001</c:v>
                </c:pt>
                <c:pt idx="83">
                  <c:v>257.6553955</c:v>
                </c:pt>
                <c:pt idx="84">
                  <c:v>238.4075775</c:v>
                </c:pt>
                <c:pt idx="85">
                  <c:v>228.5830383</c:v>
                </c:pt>
                <c:pt idx="86">
                  <c:v>182.15271000000001</c:v>
                </c:pt>
                <c:pt idx="87">
                  <c:v>181.3390656</c:v>
                </c:pt>
                <c:pt idx="88">
                  <c:v>181.72209169999999</c:v>
                </c:pt>
                <c:pt idx="89">
                  <c:v>180.89711</c:v>
                </c:pt>
                <c:pt idx="90">
                  <c:v>180.3764343</c:v>
                </c:pt>
                <c:pt idx="91">
                  <c:v>180.2089081</c:v>
                </c:pt>
                <c:pt idx="92">
                  <c:v>180.96685790000001</c:v>
                </c:pt>
                <c:pt idx="93">
                  <c:v>181.65821840000001</c:v>
                </c:pt>
                <c:pt idx="94">
                  <c:v>180.39335629999999</c:v>
                </c:pt>
                <c:pt idx="95">
                  <c:v>186.62770080000001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6-43E8-A012-61863C9199A2}"/>
            </c:ext>
          </c:extLst>
        </c:ser>
        <c:ser>
          <c:idx val="5"/>
          <c:order val="5"/>
          <c:tx>
            <c:strRef>
              <c:f>load_200804!$A$7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load_200804!$B$7:$CS$7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23.804082869999998</c:v>
                </c:pt>
                <c:pt idx="32">
                  <c:v>64.406005859999993</c:v>
                </c:pt>
                <c:pt idx="33">
                  <c:v>207.4890442</c:v>
                </c:pt>
                <c:pt idx="34">
                  <c:v>324.15390009999999</c:v>
                </c:pt>
                <c:pt idx="35">
                  <c:v>325.04049680000003</c:v>
                </c:pt>
                <c:pt idx="36">
                  <c:v>307.02468870000001</c:v>
                </c:pt>
                <c:pt idx="37">
                  <c:v>300.08020019999998</c:v>
                </c:pt>
                <c:pt idx="38">
                  <c:v>300.15927119999998</c:v>
                </c:pt>
                <c:pt idx="39">
                  <c:v>299.97207639999999</c:v>
                </c:pt>
                <c:pt idx="40">
                  <c:v>300.05523679999999</c:v>
                </c:pt>
                <c:pt idx="41">
                  <c:v>300.16476440000002</c:v>
                </c:pt>
                <c:pt idx="42">
                  <c:v>300.19357300000001</c:v>
                </c:pt>
                <c:pt idx="43">
                  <c:v>300.0916138</c:v>
                </c:pt>
                <c:pt idx="44">
                  <c:v>299.96734620000001</c:v>
                </c:pt>
                <c:pt idx="45">
                  <c:v>300.20562740000003</c:v>
                </c:pt>
                <c:pt idx="46">
                  <c:v>300.02987669999999</c:v>
                </c:pt>
                <c:pt idx="47">
                  <c:v>304.81393430000003</c:v>
                </c:pt>
                <c:pt idx="48">
                  <c:v>315.23931879999998</c:v>
                </c:pt>
                <c:pt idx="49">
                  <c:v>323.31500240000003</c:v>
                </c:pt>
                <c:pt idx="50">
                  <c:v>323.75714110000001</c:v>
                </c:pt>
                <c:pt idx="51">
                  <c:v>323.18396000000001</c:v>
                </c:pt>
                <c:pt idx="52">
                  <c:v>316.26828</c:v>
                </c:pt>
                <c:pt idx="53">
                  <c:v>310.25561520000002</c:v>
                </c:pt>
                <c:pt idx="54">
                  <c:v>299.97402949999997</c:v>
                </c:pt>
                <c:pt idx="55">
                  <c:v>300.1122742</c:v>
                </c:pt>
                <c:pt idx="56">
                  <c:v>300.1017761</c:v>
                </c:pt>
                <c:pt idx="57">
                  <c:v>300.07916260000002</c:v>
                </c:pt>
                <c:pt idx="58">
                  <c:v>299.93222050000003</c:v>
                </c:pt>
                <c:pt idx="59">
                  <c:v>300.28948969999999</c:v>
                </c:pt>
                <c:pt idx="60">
                  <c:v>299.93011469999999</c:v>
                </c:pt>
                <c:pt idx="61">
                  <c:v>299.84271239999998</c:v>
                </c:pt>
                <c:pt idx="62">
                  <c:v>300.10284419999999</c:v>
                </c:pt>
                <c:pt idx="63">
                  <c:v>299.99746699999997</c:v>
                </c:pt>
                <c:pt idx="64">
                  <c:v>300.06106569999997</c:v>
                </c:pt>
                <c:pt idx="65">
                  <c:v>299.84375</c:v>
                </c:pt>
                <c:pt idx="66">
                  <c:v>299.97531129999999</c:v>
                </c:pt>
                <c:pt idx="67">
                  <c:v>300.03204349999999</c:v>
                </c:pt>
                <c:pt idx="68">
                  <c:v>300.0203247</c:v>
                </c:pt>
                <c:pt idx="69">
                  <c:v>300.00030520000001</c:v>
                </c:pt>
                <c:pt idx="70">
                  <c:v>300.1015625</c:v>
                </c:pt>
                <c:pt idx="71">
                  <c:v>299.8777771</c:v>
                </c:pt>
                <c:pt idx="72">
                  <c:v>299.8692322</c:v>
                </c:pt>
                <c:pt idx="73">
                  <c:v>300.23101810000003</c:v>
                </c:pt>
                <c:pt idx="74">
                  <c:v>300.63696290000001</c:v>
                </c:pt>
                <c:pt idx="75">
                  <c:v>300.98654169999998</c:v>
                </c:pt>
                <c:pt idx="76">
                  <c:v>321.94567869999997</c:v>
                </c:pt>
                <c:pt idx="77">
                  <c:v>329.532196</c:v>
                </c:pt>
                <c:pt idx="78">
                  <c:v>329.6486511</c:v>
                </c:pt>
                <c:pt idx="79">
                  <c:v>326.79269410000001</c:v>
                </c:pt>
                <c:pt idx="80">
                  <c:v>304.73593140000003</c:v>
                </c:pt>
                <c:pt idx="81">
                  <c:v>302.53063959999997</c:v>
                </c:pt>
                <c:pt idx="82">
                  <c:v>300.16381840000003</c:v>
                </c:pt>
                <c:pt idx="83">
                  <c:v>299.9921875</c:v>
                </c:pt>
                <c:pt idx="84">
                  <c:v>300.43606569999997</c:v>
                </c:pt>
                <c:pt idx="85">
                  <c:v>299.95404050000002</c:v>
                </c:pt>
                <c:pt idx="86">
                  <c:v>303.32659910000001</c:v>
                </c:pt>
                <c:pt idx="87">
                  <c:v>305.72286989999998</c:v>
                </c:pt>
                <c:pt idx="88">
                  <c:v>306.48638920000002</c:v>
                </c:pt>
                <c:pt idx="89">
                  <c:v>300.25976559999998</c:v>
                </c:pt>
                <c:pt idx="90">
                  <c:v>300.27786250000003</c:v>
                </c:pt>
                <c:pt idx="91">
                  <c:v>300.04992679999998</c:v>
                </c:pt>
                <c:pt idx="92">
                  <c:v>302.32421879999998</c:v>
                </c:pt>
                <c:pt idx="93">
                  <c:v>305.30474850000002</c:v>
                </c:pt>
                <c:pt idx="94">
                  <c:v>299.95510860000002</c:v>
                </c:pt>
                <c:pt idx="95">
                  <c:v>140.3532257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6-43E8-A012-61863C9199A2}"/>
            </c:ext>
          </c:extLst>
        </c:ser>
        <c:ser>
          <c:idx val="6"/>
          <c:order val="6"/>
          <c:tx>
            <c:strRef>
              <c:f>load_200804!$A$8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load_200804!$B$8:$CS$8</c:f>
              <c:numCache>
                <c:formatCode>0.00_ </c:formatCode>
                <c:ptCount val="96"/>
                <c:pt idx="0">
                  <c:v>261.36065669999999</c:v>
                </c:pt>
                <c:pt idx="1">
                  <c:v>110.4528351</c:v>
                </c:pt>
                <c:pt idx="2">
                  <c:v>12.470685960000001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22.793994900000001</c:v>
                </c:pt>
                <c:pt idx="28">
                  <c:v>77.712890630000004</c:v>
                </c:pt>
                <c:pt idx="29">
                  <c:v>218.1617737</c:v>
                </c:pt>
                <c:pt idx="30">
                  <c:v>307.65652469999998</c:v>
                </c:pt>
                <c:pt idx="31">
                  <c:v>314.54019169999998</c:v>
                </c:pt>
                <c:pt idx="32">
                  <c:v>292.20812990000002</c:v>
                </c:pt>
                <c:pt idx="33">
                  <c:v>260.14920039999998</c:v>
                </c:pt>
                <c:pt idx="34">
                  <c:v>259.51181029999998</c:v>
                </c:pt>
                <c:pt idx="35">
                  <c:v>265.61700439999998</c:v>
                </c:pt>
                <c:pt idx="36">
                  <c:v>279.12741089999997</c:v>
                </c:pt>
                <c:pt idx="37">
                  <c:v>263.03744510000001</c:v>
                </c:pt>
                <c:pt idx="38">
                  <c:v>267.18621830000001</c:v>
                </c:pt>
                <c:pt idx="39">
                  <c:v>264.47302250000001</c:v>
                </c:pt>
                <c:pt idx="40">
                  <c:v>266.13482670000002</c:v>
                </c:pt>
                <c:pt idx="41">
                  <c:v>268.41058349999997</c:v>
                </c:pt>
                <c:pt idx="42">
                  <c:v>264.38616939999997</c:v>
                </c:pt>
                <c:pt idx="43">
                  <c:v>265.27694700000001</c:v>
                </c:pt>
                <c:pt idx="44">
                  <c:v>264.77960209999998</c:v>
                </c:pt>
                <c:pt idx="45">
                  <c:v>263.06909180000002</c:v>
                </c:pt>
                <c:pt idx="46">
                  <c:v>268.32498170000002</c:v>
                </c:pt>
                <c:pt idx="47">
                  <c:v>267.16860960000002</c:v>
                </c:pt>
                <c:pt idx="48">
                  <c:v>270.54690549999998</c:v>
                </c:pt>
                <c:pt idx="49">
                  <c:v>274.59860229999998</c:v>
                </c:pt>
                <c:pt idx="50">
                  <c:v>267.36193850000001</c:v>
                </c:pt>
                <c:pt idx="51">
                  <c:v>265.30007929999999</c:v>
                </c:pt>
                <c:pt idx="52">
                  <c:v>263.83633420000001</c:v>
                </c:pt>
                <c:pt idx="53">
                  <c:v>263.72372439999998</c:v>
                </c:pt>
                <c:pt idx="54">
                  <c:v>261.52771000000001</c:v>
                </c:pt>
                <c:pt idx="55">
                  <c:v>261.37850950000001</c:v>
                </c:pt>
                <c:pt idx="56">
                  <c:v>262.14907840000001</c:v>
                </c:pt>
                <c:pt idx="57">
                  <c:v>261.47128300000003</c:v>
                </c:pt>
                <c:pt idx="58">
                  <c:v>262.0534973</c:v>
                </c:pt>
                <c:pt idx="59">
                  <c:v>262.60894780000001</c:v>
                </c:pt>
                <c:pt idx="60">
                  <c:v>261.62979130000002</c:v>
                </c:pt>
                <c:pt idx="61">
                  <c:v>261.27639770000002</c:v>
                </c:pt>
                <c:pt idx="62">
                  <c:v>261.43591309999999</c:v>
                </c:pt>
                <c:pt idx="63">
                  <c:v>261.43502810000001</c:v>
                </c:pt>
                <c:pt idx="64">
                  <c:v>261.01132200000001</c:v>
                </c:pt>
                <c:pt idx="65">
                  <c:v>260.95327759999998</c:v>
                </c:pt>
                <c:pt idx="66">
                  <c:v>260.90170289999998</c:v>
                </c:pt>
                <c:pt idx="67">
                  <c:v>260.82424930000002</c:v>
                </c:pt>
                <c:pt idx="68">
                  <c:v>261.25778200000002</c:v>
                </c:pt>
                <c:pt idx="69">
                  <c:v>262.1495056</c:v>
                </c:pt>
                <c:pt idx="70">
                  <c:v>262.3321838</c:v>
                </c:pt>
                <c:pt idx="71">
                  <c:v>262.18008420000001</c:v>
                </c:pt>
                <c:pt idx="72">
                  <c:v>262.1817322</c:v>
                </c:pt>
                <c:pt idx="73">
                  <c:v>262.26293950000002</c:v>
                </c:pt>
                <c:pt idx="74">
                  <c:v>263.70138550000001</c:v>
                </c:pt>
                <c:pt idx="75">
                  <c:v>264.97161870000002</c:v>
                </c:pt>
                <c:pt idx="76">
                  <c:v>265.74389650000001</c:v>
                </c:pt>
                <c:pt idx="77">
                  <c:v>270.67868040000002</c:v>
                </c:pt>
                <c:pt idx="78">
                  <c:v>270.3346252</c:v>
                </c:pt>
                <c:pt idx="79">
                  <c:v>264.55551150000002</c:v>
                </c:pt>
                <c:pt idx="80">
                  <c:v>264.44946290000001</c:v>
                </c:pt>
                <c:pt idx="81">
                  <c:v>269.37194820000002</c:v>
                </c:pt>
                <c:pt idx="82">
                  <c:v>261.34021000000001</c:v>
                </c:pt>
                <c:pt idx="83">
                  <c:v>261.38986210000002</c:v>
                </c:pt>
                <c:pt idx="84">
                  <c:v>262.95153809999999</c:v>
                </c:pt>
                <c:pt idx="85">
                  <c:v>261.3496399</c:v>
                </c:pt>
                <c:pt idx="86">
                  <c:v>261.85095209999997</c:v>
                </c:pt>
                <c:pt idx="87">
                  <c:v>262.73361210000002</c:v>
                </c:pt>
                <c:pt idx="88">
                  <c:v>263.89260860000002</c:v>
                </c:pt>
                <c:pt idx="89">
                  <c:v>261.90332030000002</c:v>
                </c:pt>
                <c:pt idx="90">
                  <c:v>261.27865600000001</c:v>
                </c:pt>
                <c:pt idx="91">
                  <c:v>260.87963869999999</c:v>
                </c:pt>
                <c:pt idx="92">
                  <c:v>263.30148320000001</c:v>
                </c:pt>
                <c:pt idx="93">
                  <c:v>262.83914179999999</c:v>
                </c:pt>
                <c:pt idx="94">
                  <c:v>261.2409973</c:v>
                </c:pt>
                <c:pt idx="95">
                  <c:v>270.21197510000002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76-43E8-A012-61863C9199A2}"/>
            </c:ext>
          </c:extLst>
        </c:ser>
        <c:ser>
          <c:idx val="7"/>
          <c:order val="7"/>
          <c:tx>
            <c:strRef>
              <c:f>load_200804!$A$9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load_200804!$B$1:$CS$1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load_200804!$B$9:$CS$9</c:f>
              <c:numCache>
                <c:formatCode>0.00_ </c:formatCode>
                <c:ptCount val="96"/>
                <c:pt idx="0">
                  <c:v>300.13436890000003</c:v>
                </c:pt>
                <c:pt idx="1">
                  <c:v>299.60107420000003</c:v>
                </c:pt>
                <c:pt idx="2">
                  <c:v>212.18467709999999</c:v>
                </c:pt>
                <c:pt idx="3">
                  <c:v>180.06207280000001</c:v>
                </c:pt>
                <c:pt idx="4">
                  <c:v>180.09599299999999</c:v>
                </c:pt>
                <c:pt idx="5">
                  <c:v>180.16830440000001</c:v>
                </c:pt>
                <c:pt idx="6">
                  <c:v>180.20921329999999</c:v>
                </c:pt>
                <c:pt idx="7">
                  <c:v>180.1205444</c:v>
                </c:pt>
                <c:pt idx="8">
                  <c:v>179.93637079999999</c:v>
                </c:pt>
                <c:pt idx="9">
                  <c:v>180.09690860000001</c:v>
                </c:pt>
                <c:pt idx="10">
                  <c:v>180.03207399999999</c:v>
                </c:pt>
                <c:pt idx="11">
                  <c:v>179.82412719999999</c:v>
                </c:pt>
                <c:pt idx="12">
                  <c:v>179.95161440000001</c:v>
                </c:pt>
                <c:pt idx="13">
                  <c:v>179.83926389999999</c:v>
                </c:pt>
                <c:pt idx="14">
                  <c:v>179.87899780000001</c:v>
                </c:pt>
                <c:pt idx="15">
                  <c:v>179.83923340000001</c:v>
                </c:pt>
                <c:pt idx="16">
                  <c:v>179.80247499999999</c:v>
                </c:pt>
                <c:pt idx="17">
                  <c:v>179.63288879999999</c:v>
                </c:pt>
                <c:pt idx="18">
                  <c:v>179.60765079999999</c:v>
                </c:pt>
                <c:pt idx="19">
                  <c:v>179.25914</c:v>
                </c:pt>
                <c:pt idx="20">
                  <c:v>179.18922420000001</c:v>
                </c:pt>
                <c:pt idx="21">
                  <c:v>179.8615112</c:v>
                </c:pt>
                <c:pt idx="22">
                  <c:v>179.94923399999999</c:v>
                </c:pt>
                <c:pt idx="23">
                  <c:v>179.90893550000001</c:v>
                </c:pt>
                <c:pt idx="24">
                  <c:v>179.94558720000001</c:v>
                </c:pt>
                <c:pt idx="25">
                  <c:v>224.49798580000001</c:v>
                </c:pt>
                <c:pt idx="26">
                  <c:v>300.0068359</c:v>
                </c:pt>
                <c:pt idx="27">
                  <c:v>253.67337040000001</c:v>
                </c:pt>
                <c:pt idx="28">
                  <c:v>180.23443599999999</c:v>
                </c:pt>
                <c:pt idx="29">
                  <c:v>179.8265533</c:v>
                </c:pt>
                <c:pt idx="30">
                  <c:v>180.10391240000001</c:v>
                </c:pt>
                <c:pt idx="31">
                  <c:v>179.93313599999999</c:v>
                </c:pt>
                <c:pt idx="32">
                  <c:v>179.9978485</c:v>
                </c:pt>
                <c:pt idx="33">
                  <c:v>180.13685609999999</c:v>
                </c:pt>
                <c:pt idx="34">
                  <c:v>180.4434967</c:v>
                </c:pt>
                <c:pt idx="35">
                  <c:v>179.96316530000001</c:v>
                </c:pt>
                <c:pt idx="36">
                  <c:v>250.23165890000001</c:v>
                </c:pt>
                <c:pt idx="37">
                  <c:v>339.19805910000002</c:v>
                </c:pt>
                <c:pt idx="38">
                  <c:v>341.16284180000002</c:v>
                </c:pt>
                <c:pt idx="39">
                  <c:v>342.05715939999999</c:v>
                </c:pt>
                <c:pt idx="40">
                  <c:v>341.88540649999999</c:v>
                </c:pt>
                <c:pt idx="41">
                  <c:v>343.03512569999998</c:v>
                </c:pt>
                <c:pt idx="42">
                  <c:v>341.73590089999999</c:v>
                </c:pt>
                <c:pt idx="43">
                  <c:v>342.59658810000002</c:v>
                </c:pt>
                <c:pt idx="44">
                  <c:v>342.03674319999999</c:v>
                </c:pt>
                <c:pt idx="45">
                  <c:v>340.63668819999998</c:v>
                </c:pt>
                <c:pt idx="46">
                  <c:v>337.46475220000002</c:v>
                </c:pt>
                <c:pt idx="47">
                  <c:v>339.6373901</c:v>
                </c:pt>
                <c:pt idx="48">
                  <c:v>339.42373659999998</c:v>
                </c:pt>
                <c:pt idx="49">
                  <c:v>340.97924799999998</c:v>
                </c:pt>
                <c:pt idx="50">
                  <c:v>340.77136230000002</c:v>
                </c:pt>
                <c:pt idx="51">
                  <c:v>341.4355774</c:v>
                </c:pt>
                <c:pt idx="52">
                  <c:v>340.53189090000001</c:v>
                </c:pt>
                <c:pt idx="53">
                  <c:v>338.55200200000002</c:v>
                </c:pt>
                <c:pt idx="54">
                  <c:v>339.82601929999998</c:v>
                </c:pt>
                <c:pt idx="55">
                  <c:v>340.64260860000002</c:v>
                </c:pt>
                <c:pt idx="56">
                  <c:v>340.57553100000001</c:v>
                </c:pt>
                <c:pt idx="57">
                  <c:v>340.63476559999998</c:v>
                </c:pt>
                <c:pt idx="58">
                  <c:v>341.2617798</c:v>
                </c:pt>
                <c:pt idx="59">
                  <c:v>341.07077029999999</c:v>
                </c:pt>
                <c:pt idx="60">
                  <c:v>340.57876590000001</c:v>
                </c:pt>
                <c:pt idx="61">
                  <c:v>340.73971560000001</c:v>
                </c:pt>
                <c:pt idx="62">
                  <c:v>340.7373657</c:v>
                </c:pt>
                <c:pt idx="63">
                  <c:v>340.66595460000002</c:v>
                </c:pt>
                <c:pt idx="64">
                  <c:v>340.45550539999999</c:v>
                </c:pt>
                <c:pt idx="65">
                  <c:v>340.71582030000002</c:v>
                </c:pt>
                <c:pt idx="66">
                  <c:v>340.57733150000001</c:v>
                </c:pt>
                <c:pt idx="67">
                  <c:v>340.36798099999999</c:v>
                </c:pt>
                <c:pt idx="68">
                  <c:v>340.82202150000001</c:v>
                </c:pt>
                <c:pt idx="69">
                  <c:v>341.12289429999998</c:v>
                </c:pt>
                <c:pt idx="70">
                  <c:v>341.46121219999998</c:v>
                </c:pt>
                <c:pt idx="71">
                  <c:v>341.8171997</c:v>
                </c:pt>
                <c:pt idx="72">
                  <c:v>341.84054570000001</c:v>
                </c:pt>
                <c:pt idx="73">
                  <c:v>341.88842770000002</c:v>
                </c:pt>
                <c:pt idx="74">
                  <c:v>342.02926639999998</c:v>
                </c:pt>
                <c:pt idx="75">
                  <c:v>342.05065919999998</c:v>
                </c:pt>
                <c:pt idx="76">
                  <c:v>342.09222410000001</c:v>
                </c:pt>
                <c:pt idx="77">
                  <c:v>342.84799190000001</c:v>
                </c:pt>
                <c:pt idx="78">
                  <c:v>343.05316160000001</c:v>
                </c:pt>
                <c:pt idx="79">
                  <c:v>343.53543089999999</c:v>
                </c:pt>
                <c:pt idx="80">
                  <c:v>343.82369999999997</c:v>
                </c:pt>
                <c:pt idx="81">
                  <c:v>343.86306760000002</c:v>
                </c:pt>
                <c:pt idx="82">
                  <c:v>343.9178162</c:v>
                </c:pt>
                <c:pt idx="83">
                  <c:v>343.9943237</c:v>
                </c:pt>
                <c:pt idx="84">
                  <c:v>326.64044189999998</c:v>
                </c:pt>
                <c:pt idx="85">
                  <c:v>299.95047</c:v>
                </c:pt>
                <c:pt idx="86">
                  <c:v>299.94677730000001</c:v>
                </c:pt>
                <c:pt idx="87">
                  <c:v>299.99249270000001</c:v>
                </c:pt>
                <c:pt idx="88">
                  <c:v>300.01718140000003</c:v>
                </c:pt>
                <c:pt idx="89">
                  <c:v>299.94683839999999</c:v>
                </c:pt>
                <c:pt idx="90">
                  <c:v>299.94882200000001</c:v>
                </c:pt>
                <c:pt idx="91">
                  <c:v>299.99847410000001</c:v>
                </c:pt>
                <c:pt idx="92">
                  <c:v>299.87829590000001</c:v>
                </c:pt>
                <c:pt idx="93">
                  <c:v>300.07702640000002</c:v>
                </c:pt>
                <c:pt idx="94">
                  <c:v>299.96411130000001</c:v>
                </c:pt>
                <c:pt idx="95">
                  <c:v>299.90460209999998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76-43E8-A012-61863C91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14400"/>
        <c:axId val="917812760"/>
      </c:areaChart>
      <c:catAx>
        <c:axId val="9178144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12760"/>
        <c:crosses val="autoZero"/>
        <c:auto val="1"/>
        <c:lblAlgn val="ctr"/>
        <c:lblOffset val="100"/>
        <c:noMultiLvlLbl val="0"/>
      </c:catAx>
      <c:valAx>
        <c:axId val="9178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load_200421!$A$2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load_200421!$B$2:$CS$2</c:f>
              <c:numCache>
                <c:formatCode>General</c:formatCode>
                <c:ptCount val="96"/>
                <c:pt idx="0">
                  <c:v>337.71774290000002</c:v>
                </c:pt>
                <c:pt idx="1">
                  <c:v>338.31167599999998</c:v>
                </c:pt>
                <c:pt idx="2">
                  <c:v>338.2400513</c:v>
                </c:pt>
                <c:pt idx="3">
                  <c:v>338.48388670000003</c:v>
                </c:pt>
                <c:pt idx="4">
                  <c:v>338.01828</c:v>
                </c:pt>
                <c:pt idx="5">
                  <c:v>338.32144169999998</c:v>
                </c:pt>
                <c:pt idx="6">
                  <c:v>338.58755489999999</c:v>
                </c:pt>
                <c:pt idx="7">
                  <c:v>338.46646120000003</c:v>
                </c:pt>
                <c:pt idx="8">
                  <c:v>338.37670900000001</c:v>
                </c:pt>
                <c:pt idx="9">
                  <c:v>338.4783936</c:v>
                </c:pt>
                <c:pt idx="10">
                  <c:v>337.26425169999999</c:v>
                </c:pt>
                <c:pt idx="11">
                  <c:v>338.2246399</c:v>
                </c:pt>
                <c:pt idx="12">
                  <c:v>338.43826289999998</c:v>
                </c:pt>
                <c:pt idx="13">
                  <c:v>337.83557130000003</c:v>
                </c:pt>
                <c:pt idx="14">
                  <c:v>338.44747919999998</c:v>
                </c:pt>
                <c:pt idx="15">
                  <c:v>338.42373659999998</c:v>
                </c:pt>
                <c:pt idx="16">
                  <c:v>338.46395869999998</c:v>
                </c:pt>
                <c:pt idx="17">
                  <c:v>338.0514526</c:v>
                </c:pt>
                <c:pt idx="18">
                  <c:v>339.16101070000002</c:v>
                </c:pt>
                <c:pt idx="19">
                  <c:v>338.64334109999999</c:v>
                </c:pt>
                <c:pt idx="20">
                  <c:v>338.21316530000001</c:v>
                </c:pt>
                <c:pt idx="21">
                  <c:v>338.99154659999999</c:v>
                </c:pt>
                <c:pt idx="22">
                  <c:v>338.25253300000003</c:v>
                </c:pt>
                <c:pt idx="23">
                  <c:v>322.08804320000002</c:v>
                </c:pt>
                <c:pt idx="24">
                  <c:v>337.41256709999999</c:v>
                </c:pt>
                <c:pt idx="25">
                  <c:v>336.30172729999998</c:v>
                </c:pt>
                <c:pt idx="26">
                  <c:v>335.19085689999997</c:v>
                </c:pt>
                <c:pt idx="27">
                  <c:v>334.08001710000002</c:v>
                </c:pt>
                <c:pt idx="28">
                  <c:v>332.96917719999999</c:v>
                </c:pt>
                <c:pt idx="29">
                  <c:v>331.8583069</c:v>
                </c:pt>
                <c:pt idx="30">
                  <c:v>330.74746699999997</c:v>
                </c:pt>
                <c:pt idx="31">
                  <c:v>329.63662720000002</c:v>
                </c:pt>
                <c:pt idx="32">
                  <c:v>328.52575680000001</c:v>
                </c:pt>
                <c:pt idx="33">
                  <c:v>327.414917</c:v>
                </c:pt>
                <c:pt idx="34">
                  <c:v>326.30407709999997</c:v>
                </c:pt>
                <c:pt idx="35">
                  <c:v>325.19320679999998</c:v>
                </c:pt>
                <c:pt idx="36">
                  <c:v>324.08236690000001</c:v>
                </c:pt>
                <c:pt idx="37">
                  <c:v>322.9715271</c:v>
                </c:pt>
                <c:pt idx="38">
                  <c:v>321.86065669999999</c:v>
                </c:pt>
                <c:pt idx="39">
                  <c:v>320.74981689999998</c:v>
                </c:pt>
                <c:pt idx="40">
                  <c:v>319.63894649999997</c:v>
                </c:pt>
                <c:pt idx="41">
                  <c:v>318.52810670000002</c:v>
                </c:pt>
                <c:pt idx="42">
                  <c:v>317.48477170000001</c:v>
                </c:pt>
                <c:pt idx="43">
                  <c:v>319.38497919999998</c:v>
                </c:pt>
                <c:pt idx="44">
                  <c:v>320.22488399999997</c:v>
                </c:pt>
                <c:pt idx="45">
                  <c:v>318.46051030000001</c:v>
                </c:pt>
                <c:pt idx="46">
                  <c:v>315.72631840000003</c:v>
                </c:pt>
                <c:pt idx="47">
                  <c:v>318.9170532</c:v>
                </c:pt>
                <c:pt idx="48">
                  <c:v>316.85678100000001</c:v>
                </c:pt>
                <c:pt idx="49">
                  <c:v>319.44238280000002</c:v>
                </c:pt>
                <c:pt idx="50">
                  <c:v>318.80105589999999</c:v>
                </c:pt>
                <c:pt idx="51">
                  <c:v>319.35488889999999</c:v>
                </c:pt>
                <c:pt idx="52">
                  <c:v>320.35537720000002</c:v>
                </c:pt>
                <c:pt idx="53">
                  <c:v>319.89288329999999</c:v>
                </c:pt>
                <c:pt idx="54">
                  <c:v>317.9561157</c:v>
                </c:pt>
                <c:pt idx="55">
                  <c:v>318.33819579999999</c:v>
                </c:pt>
                <c:pt idx="56">
                  <c:v>319.73767090000001</c:v>
                </c:pt>
                <c:pt idx="57">
                  <c:v>318.09164429999998</c:v>
                </c:pt>
                <c:pt idx="58">
                  <c:v>316.66125490000002</c:v>
                </c:pt>
                <c:pt idx="59">
                  <c:v>314.51254269999998</c:v>
                </c:pt>
                <c:pt idx="60">
                  <c:v>316.27301030000001</c:v>
                </c:pt>
                <c:pt idx="61">
                  <c:v>316.8516846</c:v>
                </c:pt>
                <c:pt idx="62">
                  <c:v>315.93408199999999</c:v>
                </c:pt>
                <c:pt idx="63">
                  <c:v>323.50592039999998</c:v>
                </c:pt>
                <c:pt idx="64">
                  <c:v>337.60879519999997</c:v>
                </c:pt>
                <c:pt idx="65">
                  <c:v>338.4986877</c:v>
                </c:pt>
                <c:pt idx="66">
                  <c:v>337.36737060000002</c:v>
                </c:pt>
                <c:pt idx="67">
                  <c:v>329.79244999999997</c:v>
                </c:pt>
                <c:pt idx="68">
                  <c:v>327.9943237</c:v>
                </c:pt>
                <c:pt idx="69">
                  <c:v>329.47637939999998</c:v>
                </c:pt>
                <c:pt idx="70">
                  <c:v>328.47109990000001</c:v>
                </c:pt>
                <c:pt idx="71">
                  <c:v>326.54141240000001</c:v>
                </c:pt>
                <c:pt idx="72">
                  <c:v>325.99938959999997</c:v>
                </c:pt>
                <c:pt idx="73">
                  <c:v>327.08166499999999</c:v>
                </c:pt>
                <c:pt idx="74">
                  <c:v>325.89117429999999</c:v>
                </c:pt>
                <c:pt idx="75">
                  <c:v>326.0684814</c:v>
                </c:pt>
                <c:pt idx="76">
                  <c:v>328.9862976</c:v>
                </c:pt>
                <c:pt idx="77">
                  <c:v>328.88107300000001</c:v>
                </c:pt>
                <c:pt idx="78">
                  <c:v>328.10772709999998</c:v>
                </c:pt>
                <c:pt idx="79">
                  <c:v>328.13491820000002</c:v>
                </c:pt>
                <c:pt idx="80">
                  <c:v>320.4924011</c:v>
                </c:pt>
                <c:pt idx="81">
                  <c:v>320.26391599999999</c:v>
                </c:pt>
                <c:pt idx="82">
                  <c:v>327.54748540000003</c:v>
                </c:pt>
                <c:pt idx="83">
                  <c:v>327.91085820000001</c:v>
                </c:pt>
                <c:pt idx="84">
                  <c:v>323.22122189999999</c:v>
                </c:pt>
                <c:pt idx="85">
                  <c:v>328.6247864</c:v>
                </c:pt>
                <c:pt idx="86">
                  <c:v>319.72064210000002</c:v>
                </c:pt>
                <c:pt idx="87">
                  <c:v>320.11947629999997</c:v>
                </c:pt>
                <c:pt idx="88">
                  <c:v>320.51834109999999</c:v>
                </c:pt>
                <c:pt idx="89">
                  <c:v>320.91720579999998</c:v>
                </c:pt>
                <c:pt idx="90">
                  <c:v>321.31607059999999</c:v>
                </c:pt>
                <c:pt idx="91">
                  <c:v>321.71493529999998</c:v>
                </c:pt>
                <c:pt idx="92">
                  <c:v>322.11380000000003</c:v>
                </c:pt>
                <c:pt idx="93">
                  <c:v>322.51266479999998</c:v>
                </c:pt>
                <c:pt idx="94">
                  <c:v>322.91152949999997</c:v>
                </c:pt>
                <c:pt idx="95">
                  <c:v>323.31039429999998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420E-A0E3-BA3AA066DC8F}"/>
            </c:ext>
          </c:extLst>
        </c:ser>
        <c:ser>
          <c:idx val="1"/>
          <c:order val="1"/>
          <c:tx>
            <c:strRef>
              <c:f>load_200421!$A$3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load_200421!$B$3:$CS$3</c:f>
              <c:numCache>
                <c:formatCode>General</c:formatCode>
                <c:ptCount val="96"/>
                <c:pt idx="0">
                  <c:v>305.31701659999999</c:v>
                </c:pt>
                <c:pt idx="1">
                  <c:v>339.12835689999997</c:v>
                </c:pt>
                <c:pt idx="2">
                  <c:v>338.64172359999998</c:v>
                </c:pt>
                <c:pt idx="3">
                  <c:v>334.19528200000002</c:v>
                </c:pt>
                <c:pt idx="4">
                  <c:v>339.04235840000001</c:v>
                </c:pt>
                <c:pt idx="5">
                  <c:v>339.11874390000003</c:v>
                </c:pt>
                <c:pt idx="6">
                  <c:v>338.6375122</c:v>
                </c:pt>
                <c:pt idx="7">
                  <c:v>338.41424560000002</c:v>
                </c:pt>
                <c:pt idx="8">
                  <c:v>339.07846069999999</c:v>
                </c:pt>
                <c:pt idx="9">
                  <c:v>338.81759640000001</c:v>
                </c:pt>
                <c:pt idx="10">
                  <c:v>338.9463806</c:v>
                </c:pt>
                <c:pt idx="11">
                  <c:v>338.32537839999998</c:v>
                </c:pt>
                <c:pt idx="12">
                  <c:v>338.26531979999999</c:v>
                </c:pt>
                <c:pt idx="13">
                  <c:v>338.86413570000002</c:v>
                </c:pt>
                <c:pt idx="14">
                  <c:v>338.93783569999999</c:v>
                </c:pt>
                <c:pt idx="15">
                  <c:v>338.9522705</c:v>
                </c:pt>
                <c:pt idx="16">
                  <c:v>338.66204829999998</c:v>
                </c:pt>
                <c:pt idx="17">
                  <c:v>338.50592039999998</c:v>
                </c:pt>
                <c:pt idx="18">
                  <c:v>338.5507202</c:v>
                </c:pt>
                <c:pt idx="19">
                  <c:v>338.38940430000002</c:v>
                </c:pt>
                <c:pt idx="20">
                  <c:v>338.79010010000002</c:v>
                </c:pt>
                <c:pt idx="21">
                  <c:v>338.95639039999998</c:v>
                </c:pt>
                <c:pt idx="22">
                  <c:v>339.0262146</c:v>
                </c:pt>
                <c:pt idx="23">
                  <c:v>270.64721680000002</c:v>
                </c:pt>
                <c:pt idx="24">
                  <c:v>292.34487919999998</c:v>
                </c:pt>
                <c:pt idx="25">
                  <c:v>294.64495849999997</c:v>
                </c:pt>
                <c:pt idx="26">
                  <c:v>296.94503780000002</c:v>
                </c:pt>
                <c:pt idx="27">
                  <c:v>299.24511719999998</c:v>
                </c:pt>
                <c:pt idx="28">
                  <c:v>301.54519649999997</c:v>
                </c:pt>
                <c:pt idx="29">
                  <c:v>303.84527589999999</c:v>
                </c:pt>
                <c:pt idx="30">
                  <c:v>306.14535519999998</c:v>
                </c:pt>
                <c:pt idx="31">
                  <c:v>308.4454346</c:v>
                </c:pt>
                <c:pt idx="32">
                  <c:v>310.74551389999999</c:v>
                </c:pt>
                <c:pt idx="33">
                  <c:v>313.04559330000001</c:v>
                </c:pt>
                <c:pt idx="34">
                  <c:v>315.3456726</c:v>
                </c:pt>
                <c:pt idx="35">
                  <c:v>317.64575200000002</c:v>
                </c:pt>
                <c:pt idx="36">
                  <c:v>319.94583130000001</c:v>
                </c:pt>
                <c:pt idx="37">
                  <c:v>322.2459106</c:v>
                </c:pt>
                <c:pt idx="38">
                  <c:v>324.54599000000002</c:v>
                </c:pt>
                <c:pt idx="39">
                  <c:v>326.84606930000001</c:v>
                </c:pt>
                <c:pt idx="40">
                  <c:v>329.14614870000003</c:v>
                </c:pt>
                <c:pt idx="41">
                  <c:v>331.44622800000002</c:v>
                </c:pt>
                <c:pt idx="42">
                  <c:v>338.90466309999999</c:v>
                </c:pt>
                <c:pt idx="43">
                  <c:v>339.7492676</c:v>
                </c:pt>
                <c:pt idx="44">
                  <c:v>330.63824460000001</c:v>
                </c:pt>
                <c:pt idx="45">
                  <c:v>338.92138670000003</c:v>
                </c:pt>
                <c:pt idx="46">
                  <c:v>336.05947880000002</c:v>
                </c:pt>
                <c:pt idx="47">
                  <c:v>339.80300899999997</c:v>
                </c:pt>
                <c:pt idx="48">
                  <c:v>337.48696899999999</c:v>
                </c:pt>
                <c:pt idx="49">
                  <c:v>339.5216064</c:v>
                </c:pt>
                <c:pt idx="50">
                  <c:v>339.51672359999998</c:v>
                </c:pt>
                <c:pt idx="51">
                  <c:v>339.46459959999999</c:v>
                </c:pt>
                <c:pt idx="52">
                  <c:v>340.29531859999997</c:v>
                </c:pt>
                <c:pt idx="53">
                  <c:v>339.58706669999998</c:v>
                </c:pt>
                <c:pt idx="54">
                  <c:v>330.8007202</c:v>
                </c:pt>
                <c:pt idx="55">
                  <c:v>339.20080569999999</c:v>
                </c:pt>
                <c:pt idx="56">
                  <c:v>339.72183230000002</c:v>
                </c:pt>
                <c:pt idx="57">
                  <c:v>338.91461179999999</c:v>
                </c:pt>
                <c:pt idx="58">
                  <c:v>334.62072749999999</c:v>
                </c:pt>
                <c:pt idx="59">
                  <c:v>334.5558777</c:v>
                </c:pt>
                <c:pt idx="60">
                  <c:v>340.34210209999998</c:v>
                </c:pt>
                <c:pt idx="61">
                  <c:v>332.79333500000001</c:v>
                </c:pt>
                <c:pt idx="62">
                  <c:v>339.60235599999999</c:v>
                </c:pt>
                <c:pt idx="63">
                  <c:v>339.38363650000002</c:v>
                </c:pt>
                <c:pt idx="64">
                  <c:v>339.02127080000002</c:v>
                </c:pt>
                <c:pt idx="65">
                  <c:v>339.08779909999998</c:v>
                </c:pt>
                <c:pt idx="66">
                  <c:v>339.00808719999998</c:v>
                </c:pt>
                <c:pt idx="67">
                  <c:v>339.30795289999998</c:v>
                </c:pt>
                <c:pt idx="68">
                  <c:v>338.2568665</c:v>
                </c:pt>
                <c:pt idx="69">
                  <c:v>340.30923460000002</c:v>
                </c:pt>
                <c:pt idx="70">
                  <c:v>337.71771239999998</c:v>
                </c:pt>
                <c:pt idx="71">
                  <c:v>338.62243649999999</c:v>
                </c:pt>
                <c:pt idx="72">
                  <c:v>338.52545170000002</c:v>
                </c:pt>
                <c:pt idx="73">
                  <c:v>338.63235470000001</c:v>
                </c:pt>
                <c:pt idx="74">
                  <c:v>338.75830079999997</c:v>
                </c:pt>
                <c:pt idx="75">
                  <c:v>332.55300899999997</c:v>
                </c:pt>
                <c:pt idx="76">
                  <c:v>339.3669739</c:v>
                </c:pt>
                <c:pt idx="77">
                  <c:v>338.1580811</c:v>
                </c:pt>
                <c:pt idx="78">
                  <c:v>338.46218870000001</c:v>
                </c:pt>
                <c:pt idx="79">
                  <c:v>338.86859129999999</c:v>
                </c:pt>
                <c:pt idx="80">
                  <c:v>335.34484859999998</c:v>
                </c:pt>
                <c:pt idx="81">
                  <c:v>334.12698360000002</c:v>
                </c:pt>
                <c:pt idx="82">
                  <c:v>338.2870178</c:v>
                </c:pt>
                <c:pt idx="83">
                  <c:v>338.6259766</c:v>
                </c:pt>
                <c:pt idx="84">
                  <c:v>323.98077389999997</c:v>
                </c:pt>
                <c:pt idx="85">
                  <c:v>339.48272709999998</c:v>
                </c:pt>
                <c:pt idx="86">
                  <c:v>331.21130369999997</c:v>
                </c:pt>
                <c:pt idx="87">
                  <c:v>330.48638920000002</c:v>
                </c:pt>
                <c:pt idx="88">
                  <c:v>329.76150510000002</c:v>
                </c:pt>
                <c:pt idx="89">
                  <c:v>329.03659060000001</c:v>
                </c:pt>
                <c:pt idx="90">
                  <c:v>328.31170650000001</c:v>
                </c:pt>
                <c:pt idx="91">
                  <c:v>327.586792</c:v>
                </c:pt>
                <c:pt idx="92">
                  <c:v>326.86190800000003</c:v>
                </c:pt>
                <c:pt idx="93">
                  <c:v>326.13699339999999</c:v>
                </c:pt>
                <c:pt idx="94">
                  <c:v>325.41210940000002</c:v>
                </c:pt>
                <c:pt idx="95">
                  <c:v>324.68719479999999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420E-A0E3-BA3AA066DC8F}"/>
            </c:ext>
          </c:extLst>
        </c:ser>
        <c:ser>
          <c:idx val="2"/>
          <c:order val="2"/>
          <c:tx>
            <c:strRef>
              <c:f>load_200421!$A$4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load_200421!$B$4:$CS$4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23.924316409999999</c:v>
                </c:pt>
                <c:pt idx="21">
                  <c:v>73.649513240000005</c:v>
                </c:pt>
                <c:pt idx="22">
                  <c:v>112.8374405</c:v>
                </c:pt>
                <c:pt idx="23">
                  <c:v>312.1337891</c:v>
                </c:pt>
                <c:pt idx="24">
                  <c:v>325.10363769999998</c:v>
                </c:pt>
                <c:pt idx="25">
                  <c:v>324.56103519999999</c:v>
                </c:pt>
                <c:pt idx="26">
                  <c:v>324.00585940000002</c:v>
                </c:pt>
                <c:pt idx="27">
                  <c:v>323.45065310000001</c:v>
                </c:pt>
                <c:pt idx="28">
                  <c:v>322.89547729999998</c:v>
                </c:pt>
                <c:pt idx="29">
                  <c:v>322.34027099999997</c:v>
                </c:pt>
                <c:pt idx="30">
                  <c:v>321.78506470000002</c:v>
                </c:pt>
                <c:pt idx="31">
                  <c:v>321.22988889999999</c:v>
                </c:pt>
                <c:pt idx="32">
                  <c:v>320.67468259999998</c:v>
                </c:pt>
                <c:pt idx="33">
                  <c:v>320.11950680000001</c:v>
                </c:pt>
                <c:pt idx="34">
                  <c:v>319.5643005</c:v>
                </c:pt>
                <c:pt idx="35">
                  <c:v>319.00909419999999</c:v>
                </c:pt>
                <c:pt idx="36">
                  <c:v>318.45391849999999</c:v>
                </c:pt>
                <c:pt idx="37">
                  <c:v>317.89871219999998</c:v>
                </c:pt>
                <c:pt idx="38">
                  <c:v>317.3435364</c:v>
                </c:pt>
                <c:pt idx="39">
                  <c:v>316.7883301</c:v>
                </c:pt>
                <c:pt idx="40">
                  <c:v>316.23315430000002</c:v>
                </c:pt>
                <c:pt idx="41">
                  <c:v>315.67794800000001</c:v>
                </c:pt>
                <c:pt idx="42">
                  <c:v>312.36859129999999</c:v>
                </c:pt>
                <c:pt idx="43">
                  <c:v>321.6921997</c:v>
                </c:pt>
                <c:pt idx="44">
                  <c:v>281.06799319999999</c:v>
                </c:pt>
                <c:pt idx="45">
                  <c:v>275.2610474</c:v>
                </c:pt>
                <c:pt idx="46">
                  <c:v>266.61648559999998</c:v>
                </c:pt>
                <c:pt idx="47">
                  <c:v>289.05261230000002</c:v>
                </c:pt>
                <c:pt idx="48">
                  <c:v>320.8615112</c:v>
                </c:pt>
                <c:pt idx="49">
                  <c:v>320.34527589999999</c:v>
                </c:pt>
                <c:pt idx="50">
                  <c:v>320.90859990000001</c:v>
                </c:pt>
                <c:pt idx="51">
                  <c:v>320.30999759999997</c:v>
                </c:pt>
                <c:pt idx="52">
                  <c:v>317.65084839999997</c:v>
                </c:pt>
                <c:pt idx="53">
                  <c:v>316.009613</c:v>
                </c:pt>
                <c:pt idx="54">
                  <c:v>262.37548829999997</c:v>
                </c:pt>
                <c:pt idx="55">
                  <c:v>299.68133540000002</c:v>
                </c:pt>
                <c:pt idx="56">
                  <c:v>318.0234375</c:v>
                </c:pt>
                <c:pt idx="57">
                  <c:v>317.48904420000002</c:v>
                </c:pt>
                <c:pt idx="58">
                  <c:v>319.43154909999998</c:v>
                </c:pt>
                <c:pt idx="59">
                  <c:v>319.92907709999997</c:v>
                </c:pt>
                <c:pt idx="60">
                  <c:v>317.91827389999997</c:v>
                </c:pt>
                <c:pt idx="61">
                  <c:v>318.12387080000002</c:v>
                </c:pt>
                <c:pt idx="62">
                  <c:v>319.82873540000003</c:v>
                </c:pt>
                <c:pt idx="63">
                  <c:v>319.1179199</c:v>
                </c:pt>
                <c:pt idx="64">
                  <c:v>319.6123657</c:v>
                </c:pt>
                <c:pt idx="65">
                  <c:v>319.51751710000002</c:v>
                </c:pt>
                <c:pt idx="66">
                  <c:v>321.9588013</c:v>
                </c:pt>
                <c:pt idx="67">
                  <c:v>320.8084412</c:v>
                </c:pt>
                <c:pt idx="68">
                  <c:v>320.1268005</c:v>
                </c:pt>
                <c:pt idx="69">
                  <c:v>318.94250490000002</c:v>
                </c:pt>
                <c:pt idx="70">
                  <c:v>321.63131709999999</c:v>
                </c:pt>
                <c:pt idx="71">
                  <c:v>321.15899660000002</c:v>
                </c:pt>
                <c:pt idx="72">
                  <c:v>325.08154300000001</c:v>
                </c:pt>
                <c:pt idx="73">
                  <c:v>321.93176269999998</c:v>
                </c:pt>
                <c:pt idx="74">
                  <c:v>324.29541019999999</c:v>
                </c:pt>
                <c:pt idx="75">
                  <c:v>317.94366459999998</c:v>
                </c:pt>
                <c:pt idx="76">
                  <c:v>323.10006709999999</c:v>
                </c:pt>
                <c:pt idx="77">
                  <c:v>323.13705440000001</c:v>
                </c:pt>
                <c:pt idx="78">
                  <c:v>323.46865839999998</c:v>
                </c:pt>
                <c:pt idx="79">
                  <c:v>324.83444209999999</c:v>
                </c:pt>
                <c:pt idx="80">
                  <c:v>316.13061520000002</c:v>
                </c:pt>
                <c:pt idx="81">
                  <c:v>301.09582519999998</c:v>
                </c:pt>
                <c:pt idx="82">
                  <c:v>266.25155640000003</c:v>
                </c:pt>
                <c:pt idx="83">
                  <c:v>278.50234990000001</c:v>
                </c:pt>
                <c:pt idx="84">
                  <c:v>261.52319340000003</c:v>
                </c:pt>
                <c:pt idx="85">
                  <c:v>322.8905029</c:v>
                </c:pt>
                <c:pt idx="86">
                  <c:v>296.94610599999999</c:v>
                </c:pt>
                <c:pt idx="87">
                  <c:v>297.55166630000002</c:v>
                </c:pt>
                <c:pt idx="88">
                  <c:v>298.15725709999998</c:v>
                </c:pt>
                <c:pt idx="89">
                  <c:v>298.76281740000002</c:v>
                </c:pt>
                <c:pt idx="90">
                  <c:v>299.36840819999998</c:v>
                </c:pt>
                <c:pt idx="91">
                  <c:v>299.97396850000001</c:v>
                </c:pt>
                <c:pt idx="92">
                  <c:v>300.57955930000003</c:v>
                </c:pt>
                <c:pt idx="93">
                  <c:v>301.18511960000001</c:v>
                </c:pt>
                <c:pt idx="94">
                  <c:v>301.79071040000002</c:v>
                </c:pt>
                <c:pt idx="95">
                  <c:v>302.39627080000002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E-420E-A0E3-BA3AA066DC8F}"/>
            </c:ext>
          </c:extLst>
        </c:ser>
        <c:ser>
          <c:idx val="3"/>
          <c:order val="3"/>
          <c:tx>
            <c:strRef>
              <c:f>load_200421!$A$5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load_200421!$B$5:$CS$5</c:f>
              <c:numCache>
                <c:formatCode>General</c:formatCode>
                <c:ptCount val="96"/>
                <c:pt idx="0">
                  <c:v>259.39617920000001</c:v>
                </c:pt>
                <c:pt idx="1">
                  <c:v>29.01108932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302.59057619999999</c:v>
                </c:pt>
                <c:pt idx="43">
                  <c:v>302.9521484</c:v>
                </c:pt>
                <c:pt idx="44">
                  <c:v>303.21041869999999</c:v>
                </c:pt>
                <c:pt idx="45">
                  <c:v>303.52789310000003</c:v>
                </c:pt>
                <c:pt idx="46">
                  <c:v>302.3366699</c:v>
                </c:pt>
                <c:pt idx="47">
                  <c:v>302.87408449999998</c:v>
                </c:pt>
                <c:pt idx="48">
                  <c:v>302.35400390000001</c:v>
                </c:pt>
                <c:pt idx="49">
                  <c:v>301.82315060000002</c:v>
                </c:pt>
                <c:pt idx="50">
                  <c:v>301.99383540000002</c:v>
                </c:pt>
                <c:pt idx="51">
                  <c:v>301.77706910000001</c:v>
                </c:pt>
                <c:pt idx="52">
                  <c:v>303.03161619999997</c:v>
                </c:pt>
                <c:pt idx="53">
                  <c:v>300.30102540000001</c:v>
                </c:pt>
                <c:pt idx="54">
                  <c:v>303.26867679999998</c:v>
                </c:pt>
                <c:pt idx="55">
                  <c:v>302.952179</c:v>
                </c:pt>
                <c:pt idx="56">
                  <c:v>301.5303955</c:v>
                </c:pt>
                <c:pt idx="57">
                  <c:v>301.30596919999999</c:v>
                </c:pt>
                <c:pt idx="58">
                  <c:v>302.67340089999999</c:v>
                </c:pt>
                <c:pt idx="59">
                  <c:v>303.44274899999999</c:v>
                </c:pt>
                <c:pt idx="60">
                  <c:v>302.1112061</c:v>
                </c:pt>
                <c:pt idx="61">
                  <c:v>303.07250979999998</c:v>
                </c:pt>
                <c:pt idx="62">
                  <c:v>303.64971919999999</c:v>
                </c:pt>
                <c:pt idx="63">
                  <c:v>303.24502560000002</c:v>
                </c:pt>
                <c:pt idx="64">
                  <c:v>302.67095949999998</c:v>
                </c:pt>
                <c:pt idx="65">
                  <c:v>303.57818600000002</c:v>
                </c:pt>
                <c:pt idx="66">
                  <c:v>303.5695801</c:v>
                </c:pt>
                <c:pt idx="67">
                  <c:v>303.62951659999999</c:v>
                </c:pt>
                <c:pt idx="68">
                  <c:v>303.44528200000002</c:v>
                </c:pt>
                <c:pt idx="69">
                  <c:v>303.3230896</c:v>
                </c:pt>
                <c:pt idx="70">
                  <c:v>305.6231995</c:v>
                </c:pt>
                <c:pt idx="71">
                  <c:v>304.94384769999999</c:v>
                </c:pt>
                <c:pt idx="72">
                  <c:v>307.35046390000002</c:v>
                </c:pt>
                <c:pt idx="73">
                  <c:v>306.77551269999998</c:v>
                </c:pt>
                <c:pt idx="74">
                  <c:v>306.44189449999999</c:v>
                </c:pt>
                <c:pt idx="75">
                  <c:v>306.4451904</c:v>
                </c:pt>
                <c:pt idx="76">
                  <c:v>306.66992190000002</c:v>
                </c:pt>
                <c:pt idx="77">
                  <c:v>307.24938959999997</c:v>
                </c:pt>
                <c:pt idx="78">
                  <c:v>308.07385249999999</c:v>
                </c:pt>
                <c:pt idx="79">
                  <c:v>308.05319209999999</c:v>
                </c:pt>
                <c:pt idx="80">
                  <c:v>307.75897220000002</c:v>
                </c:pt>
                <c:pt idx="81">
                  <c:v>307.78161619999997</c:v>
                </c:pt>
                <c:pt idx="82">
                  <c:v>307.92041019999999</c:v>
                </c:pt>
                <c:pt idx="83">
                  <c:v>307.46282960000002</c:v>
                </c:pt>
                <c:pt idx="84">
                  <c:v>308.83898929999998</c:v>
                </c:pt>
                <c:pt idx="85">
                  <c:v>308.47009279999997</c:v>
                </c:pt>
                <c:pt idx="86">
                  <c:v>309.3300476</c:v>
                </c:pt>
                <c:pt idx="87">
                  <c:v>309.3606873</c:v>
                </c:pt>
                <c:pt idx="88">
                  <c:v>309.39132690000002</c:v>
                </c:pt>
                <c:pt idx="89">
                  <c:v>309.42193600000002</c:v>
                </c:pt>
                <c:pt idx="90">
                  <c:v>309.45257570000001</c:v>
                </c:pt>
                <c:pt idx="91">
                  <c:v>309.48321529999998</c:v>
                </c:pt>
                <c:pt idx="92">
                  <c:v>309.51385499999998</c:v>
                </c:pt>
                <c:pt idx="93">
                  <c:v>309.54446410000003</c:v>
                </c:pt>
                <c:pt idx="94">
                  <c:v>309.57510380000002</c:v>
                </c:pt>
                <c:pt idx="95">
                  <c:v>309.60574339999999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420E-A0E3-BA3AA066DC8F}"/>
            </c:ext>
          </c:extLst>
        </c:ser>
        <c:ser>
          <c:idx val="4"/>
          <c:order val="4"/>
          <c:tx>
            <c:strRef>
              <c:f>load_200421!$A$6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load_200421!$B$6:$CS$6</c:f>
              <c:numCache>
                <c:formatCode>General</c:formatCode>
                <c:ptCount val="96"/>
                <c:pt idx="0">
                  <c:v>302.9309998</c:v>
                </c:pt>
                <c:pt idx="1">
                  <c:v>354.40686040000003</c:v>
                </c:pt>
                <c:pt idx="2">
                  <c:v>354.87121580000002</c:v>
                </c:pt>
                <c:pt idx="3">
                  <c:v>341.483429</c:v>
                </c:pt>
                <c:pt idx="4">
                  <c:v>352.28286739999999</c:v>
                </c:pt>
                <c:pt idx="5">
                  <c:v>352.2529907</c:v>
                </c:pt>
                <c:pt idx="6">
                  <c:v>351.98669430000001</c:v>
                </c:pt>
                <c:pt idx="7">
                  <c:v>352.68521120000003</c:v>
                </c:pt>
                <c:pt idx="8">
                  <c:v>352.8391724</c:v>
                </c:pt>
                <c:pt idx="9">
                  <c:v>352.74114989999998</c:v>
                </c:pt>
                <c:pt idx="10">
                  <c:v>352.63986210000002</c:v>
                </c:pt>
                <c:pt idx="11">
                  <c:v>352.69656370000001</c:v>
                </c:pt>
                <c:pt idx="12">
                  <c:v>351.73391720000001</c:v>
                </c:pt>
                <c:pt idx="13">
                  <c:v>352.61163329999999</c:v>
                </c:pt>
                <c:pt idx="14">
                  <c:v>353.09741209999999</c:v>
                </c:pt>
                <c:pt idx="15">
                  <c:v>353.18005369999997</c:v>
                </c:pt>
                <c:pt idx="16">
                  <c:v>352.64837649999998</c:v>
                </c:pt>
                <c:pt idx="17">
                  <c:v>352.43560789999998</c:v>
                </c:pt>
                <c:pt idx="18">
                  <c:v>351.51235960000002</c:v>
                </c:pt>
                <c:pt idx="19">
                  <c:v>352.48226929999998</c:v>
                </c:pt>
                <c:pt idx="20">
                  <c:v>350.97207639999999</c:v>
                </c:pt>
                <c:pt idx="21">
                  <c:v>350.83032229999998</c:v>
                </c:pt>
                <c:pt idx="22">
                  <c:v>351.96643069999999</c:v>
                </c:pt>
                <c:pt idx="23">
                  <c:v>299.20547490000001</c:v>
                </c:pt>
                <c:pt idx="24">
                  <c:v>298.02435300000002</c:v>
                </c:pt>
                <c:pt idx="25">
                  <c:v>301.27661130000001</c:v>
                </c:pt>
                <c:pt idx="26">
                  <c:v>304.14428709999999</c:v>
                </c:pt>
                <c:pt idx="27">
                  <c:v>307.01196290000001</c:v>
                </c:pt>
                <c:pt idx="28">
                  <c:v>309.87960820000001</c:v>
                </c:pt>
                <c:pt idx="29">
                  <c:v>312.74728390000001</c:v>
                </c:pt>
                <c:pt idx="30">
                  <c:v>315.61495969999999</c:v>
                </c:pt>
                <c:pt idx="31">
                  <c:v>318.48260499999998</c:v>
                </c:pt>
                <c:pt idx="32">
                  <c:v>321.35028080000001</c:v>
                </c:pt>
                <c:pt idx="33">
                  <c:v>324.21792599999998</c:v>
                </c:pt>
                <c:pt idx="34">
                  <c:v>327.08560180000001</c:v>
                </c:pt>
                <c:pt idx="35">
                  <c:v>329.95327759999998</c:v>
                </c:pt>
                <c:pt idx="36">
                  <c:v>332.82092290000003</c:v>
                </c:pt>
                <c:pt idx="37">
                  <c:v>335.68859859999998</c:v>
                </c:pt>
                <c:pt idx="38">
                  <c:v>338.55624390000003</c:v>
                </c:pt>
                <c:pt idx="39">
                  <c:v>341.4239197</c:v>
                </c:pt>
                <c:pt idx="40">
                  <c:v>344.29159550000003</c:v>
                </c:pt>
                <c:pt idx="41">
                  <c:v>347.1592407</c:v>
                </c:pt>
                <c:pt idx="42">
                  <c:v>349.8526306</c:v>
                </c:pt>
                <c:pt idx="43">
                  <c:v>349.8065186</c:v>
                </c:pt>
                <c:pt idx="44">
                  <c:v>349.73840330000002</c:v>
                </c:pt>
                <c:pt idx="45">
                  <c:v>347.8536987</c:v>
                </c:pt>
                <c:pt idx="46">
                  <c:v>345.94677730000001</c:v>
                </c:pt>
                <c:pt idx="47">
                  <c:v>348.27731319999998</c:v>
                </c:pt>
                <c:pt idx="48">
                  <c:v>350.2233276</c:v>
                </c:pt>
                <c:pt idx="49">
                  <c:v>349.68249509999998</c:v>
                </c:pt>
                <c:pt idx="50">
                  <c:v>348.57525629999998</c:v>
                </c:pt>
                <c:pt idx="51">
                  <c:v>347.1924133</c:v>
                </c:pt>
                <c:pt idx="52">
                  <c:v>346.94128419999998</c:v>
                </c:pt>
                <c:pt idx="53">
                  <c:v>346.73803709999999</c:v>
                </c:pt>
                <c:pt idx="54">
                  <c:v>337.61734009999998</c:v>
                </c:pt>
                <c:pt idx="55">
                  <c:v>347.68829349999999</c:v>
                </c:pt>
                <c:pt idx="56">
                  <c:v>347.43698119999999</c:v>
                </c:pt>
                <c:pt idx="57">
                  <c:v>346.2361755</c:v>
                </c:pt>
                <c:pt idx="58">
                  <c:v>348.4765625</c:v>
                </c:pt>
                <c:pt idx="59">
                  <c:v>347.60858150000001</c:v>
                </c:pt>
                <c:pt idx="60">
                  <c:v>347.4304199</c:v>
                </c:pt>
                <c:pt idx="61">
                  <c:v>345.09869379999998</c:v>
                </c:pt>
                <c:pt idx="62">
                  <c:v>346.79211429999998</c:v>
                </c:pt>
                <c:pt idx="63">
                  <c:v>349.18740839999998</c:v>
                </c:pt>
                <c:pt idx="64">
                  <c:v>348.9811401</c:v>
                </c:pt>
                <c:pt idx="65">
                  <c:v>349.31024170000001</c:v>
                </c:pt>
                <c:pt idx="66">
                  <c:v>348.94873050000001</c:v>
                </c:pt>
                <c:pt idx="67">
                  <c:v>350.53125</c:v>
                </c:pt>
                <c:pt idx="68">
                  <c:v>351.55731200000002</c:v>
                </c:pt>
                <c:pt idx="69">
                  <c:v>350.59786989999998</c:v>
                </c:pt>
                <c:pt idx="70">
                  <c:v>351.84329220000001</c:v>
                </c:pt>
                <c:pt idx="71">
                  <c:v>351.05151369999999</c:v>
                </c:pt>
                <c:pt idx="72">
                  <c:v>353.23187259999997</c:v>
                </c:pt>
                <c:pt idx="73">
                  <c:v>353.35375979999998</c:v>
                </c:pt>
                <c:pt idx="74">
                  <c:v>353.34628300000003</c:v>
                </c:pt>
                <c:pt idx="75">
                  <c:v>351.2272949</c:v>
                </c:pt>
                <c:pt idx="76">
                  <c:v>353.69342039999998</c:v>
                </c:pt>
                <c:pt idx="77">
                  <c:v>353.4833984</c:v>
                </c:pt>
                <c:pt idx="78">
                  <c:v>354.21423340000001</c:v>
                </c:pt>
                <c:pt idx="79">
                  <c:v>354.01818850000001</c:v>
                </c:pt>
                <c:pt idx="80">
                  <c:v>344.52496339999999</c:v>
                </c:pt>
                <c:pt idx="81">
                  <c:v>350.8690186</c:v>
                </c:pt>
                <c:pt idx="82">
                  <c:v>350.42727660000003</c:v>
                </c:pt>
                <c:pt idx="83">
                  <c:v>354.03216550000002</c:v>
                </c:pt>
                <c:pt idx="84">
                  <c:v>337.65435789999998</c:v>
                </c:pt>
                <c:pt idx="85">
                  <c:v>354.47253419999998</c:v>
                </c:pt>
                <c:pt idx="86">
                  <c:v>352.31756589999998</c:v>
                </c:pt>
                <c:pt idx="87">
                  <c:v>351.26849370000002</c:v>
                </c:pt>
                <c:pt idx="88">
                  <c:v>350.21942139999999</c:v>
                </c:pt>
                <c:pt idx="89">
                  <c:v>349.17034910000001</c:v>
                </c:pt>
                <c:pt idx="90">
                  <c:v>348.1212769</c:v>
                </c:pt>
                <c:pt idx="91">
                  <c:v>347.07217409999998</c:v>
                </c:pt>
                <c:pt idx="92">
                  <c:v>346.02310180000001</c:v>
                </c:pt>
                <c:pt idx="93">
                  <c:v>344.97402949999997</c:v>
                </c:pt>
                <c:pt idx="94">
                  <c:v>343.92495730000002</c:v>
                </c:pt>
                <c:pt idx="95">
                  <c:v>342.87588499999998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E-420E-A0E3-BA3AA066DC8F}"/>
            </c:ext>
          </c:extLst>
        </c:ser>
        <c:ser>
          <c:idx val="5"/>
          <c:order val="5"/>
          <c:tx>
            <c:strRef>
              <c:f>load_200421!$A$7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load_200421!$B$7:$CS$7</c:f>
              <c:numCache>
                <c:formatCode>General</c:formatCode>
                <c:ptCount val="96"/>
                <c:pt idx="0">
                  <c:v>339.7610474</c:v>
                </c:pt>
                <c:pt idx="1">
                  <c:v>339.69314580000002</c:v>
                </c:pt>
                <c:pt idx="2">
                  <c:v>339.52694700000001</c:v>
                </c:pt>
                <c:pt idx="3">
                  <c:v>260.93743899999998</c:v>
                </c:pt>
                <c:pt idx="4">
                  <c:v>111.99509430000001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310.12689210000002</c:v>
                </c:pt>
                <c:pt idx="43">
                  <c:v>316.202179</c:v>
                </c:pt>
                <c:pt idx="44">
                  <c:v>310.68273929999998</c:v>
                </c:pt>
                <c:pt idx="45">
                  <c:v>315.40863039999999</c:v>
                </c:pt>
                <c:pt idx="46">
                  <c:v>312.64810180000001</c:v>
                </c:pt>
                <c:pt idx="47">
                  <c:v>315.12045289999998</c:v>
                </c:pt>
                <c:pt idx="48">
                  <c:v>313.64126590000001</c:v>
                </c:pt>
                <c:pt idx="49">
                  <c:v>315.18923949999999</c:v>
                </c:pt>
                <c:pt idx="50">
                  <c:v>315.21176150000002</c:v>
                </c:pt>
                <c:pt idx="51">
                  <c:v>315.11767579999997</c:v>
                </c:pt>
                <c:pt idx="52">
                  <c:v>315.5411072</c:v>
                </c:pt>
                <c:pt idx="53">
                  <c:v>315.73410030000002</c:v>
                </c:pt>
                <c:pt idx="54">
                  <c:v>314.97167969999998</c:v>
                </c:pt>
                <c:pt idx="55">
                  <c:v>314.90939329999998</c:v>
                </c:pt>
                <c:pt idx="56">
                  <c:v>316.35992429999999</c:v>
                </c:pt>
                <c:pt idx="57">
                  <c:v>315.03686520000002</c:v>
                </c:pt>
                <c:pt idx="58">
                  <c:v>315.21923829999997</c:v>
                </c:pt>
                <c:pt idx="59">
                  <c:v>314.85314940000001</c:v>
                </c:pt>
                <c:pt idx="60">
                  <c:v>315.21810909999999</c:v>
                </c:pt>
                <c:pt idx="61">
                  <c:v>314.62731930000001</c:v>
                </c:pt>
                <c:pt idx="62">
                  <c:v>315.49829099999999</c:v>
                </c:pt>
                <c:pt idx="63">
                  <c:v>318.3614197</c:v>
                </c:pt>
                <c:pt idx="64">
                  <c:v>338.15289310000003</c:v>
                </c:pt>
                <c:pt idx="65">
                  <c:v>339.43200680000001</c:v>
                </c:pt>
                <c:pt idx="66">
                  <c:v>339.37753300000003</c:v>
                </c:pt>
                <c:pt idx="67">
                  <c:v>326.63009640000001</c:v>
                </c:pt>
                <c:pt idx="68">
                  <c:v>324.85946660000002</c:v>
                </c:pt>
                <c:pt idx="69">
                  <c:v>326.08981319999998</c:v>
                </c:pt>
                <c:pt idx="70">
                  <c:v>324.79946899999999</c:v>
                </c:pt>
                <c:pt idx="71">
                  <c:v>325.29431149999999</c:v>
                </c:pt>
                <c:pt idx="72">
                  <c:v>324.3092651</c:v>
                </c:pt>
                <c:pt idx="73">
                  <c:v>324.94030759999998</c:v>
                </c:pt>
                <c:pt idx="74">
                  <c:v>324.8938599</c:v>
                </c:pt>
                <c:pt idx="75">
                  <c:v>320.42660519999998</c:v>
                </c:pt>
                <c:pt idx="76">
                  <c:v>325.29122919999998</c:v>
                </c:pt>
                <c:pt idx="77">
                  <c:v>324.98626710000002</c:v>
                </c:pt>
                <c:pt idx="78">
                  <c:v>324.80688479999998</c:v>
                </c:pt>
                <c:pt idx="79">
                  <c:v>324.94671629999999</c:v>
                </c:pt>
                <c:pt idx="80">
                  <c:v>311.15667719999999</c:v>
                </c:pt>
                <c:pt idx="81">
                  <c:v>315.84893799999998</c:v>
                </c:pt>
                <c:pt idx="82">
                  <c:v>324.33361819999999</c:v>
                </c:pt>
                <c:pt idx="83">
                  <c:v>324.62429809999998</c:v>
                </c:pt>
                <c:pt idx="84">
                  <c:v>319.3721008</c:v>
                </c:pt>
                <c:pt idx="85">
                  <c:v>324.6731873</c:v>
                </c:pt>
                <c:pt idx="86">
                  <c:v>318.25164790000002</c:v>
                </c:pt>
                <c:pt idx="87">
                  <c:v>318.69021609999999</c:v>
                </c:pt>
                <c:pt idx="88">
                  <c:v>319.12881470000002</c:v>
                </c:pt>
                <c:pt idx="89">
                  <c:v>319.5674133</c:v>
                </c:pt>
                <c:pt idx="90">
                  <c:v>320.006012</c:v>
                </c:pt>
                <c:pt idx="91">
                  <c:v>320.4445801</c:v>
                </c:pt>
                <c:pt idx="92">
                  <c:v>320.88317869999997</c:v>
                </c:pt>
                <c:pt idx="93">
                  <c:v>321.32177730000001</c:v>
                </c:pt>
                <c:pt idx="94">
                  <c:v>321.76037600000001</c:v>
                </c:pt>
                <c:pt idx="95">
                  <c:v>322.19894410000001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E-420E-A0E3-BA3AA066DC8F}"/>
            </c:ext>
          </c:extLst>
        </c:ser>
        <c:ser>
          <c:idx val="6"/>
          <c:order val="6"/>
          <c:tx>
            <c:strRef>
              <c:f>load_200421!$A$8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load_200421!$B$8:$CS$8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E-420E-A0E3-BA3AA066DC8F}"/>
            </c:ext>
          </c:extLst>
        </c:ser>
        <c:ser>
          <c:idx val="7"/>
          <c:order val="7"/>
          <c:tx>
            <c:strRef>
              <c:f>load_200421!$A$9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load_200421!$B$1:$CS$1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load_200421!$B$9:$CS$9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33.985378269999998</c:v>
                </c:pt>
                <c:pt idx="25">
                  <c:v>49.940887449999998</c:v>
                </c:pt>
                <c:pt idx="26">
                  <c:v>65.896392820000003</c:v>
                </c:pt>
                <c:pt idx="27">
                  <c:v>81.851905819999999</c:v>
                </c:pt>
                <c:pt idx="28">
                  <c:v>97.807411189999996</c:v>
                </c:pt>
                <c:pt idx="29">
                  <c:v>113.7629166</c:v>
                </c:pt>
                <c:pt idx="30">
                  <c:v>129.71842960000001</c:v>
                </c:pt>
                <c:pt idx="31">
                  <c:v>145.67393490000001</c:v>
                </c:pt>
                <c:pt idx="32">
                  <c:v>161.6294403</c:v>
                </c:pt>
                <c:pt idx="33">
                  <c:v>177.5849609</c:v>
                </c:pt>
                <c:pt idx="34">
                  <c:v>193.54046629999999</c:v>
                </c:pt>
                <c:pt idx="35">
                  <c:v>209.49597170000001</c:v>
                </c:pt>
                <c:pt idx="36">
                  <c:v>225.45147710000001</c:v>
                </c:pt>
                <c:pt idx="37">
                  <c:v>241.4069824</c:v>
                </c:pt>
                <c:pt idx="38">
                  <c:v>257.3624878</c:v>
                </c:pt>
                <c:pt idx="39">
                  <c:v>273.31799319999999</c:v>
                </c:pt>
                <c:pt idx="40">
                  <c:v>289.27349850000002</c:v>
                </c:pt>
                <c:pt idx="41">
                  <c:v>305.22903439999999</c:v>
                </c:pt>
                <c:pt idx="42">
                  <c:v>320.21484379999998</c:v>
                </c:pt>
                <c:pt idx="43">
                  <c:v>321.63699339999999</c:v>
                </c:pt>
                <c:pt idx="44">
                  <c:v>321.27603149999999</c:v>
                </c:pt>
                <c:pt idx="45">
                  <c:v>320.51400760000001</c:v>
                </c:pt>
                <c:pt idx="46">
                  <c:v>321.79272459999999</c:v>
                </c:pt>
                <c:pt idx="47">
                  <c:v>320.79254150000003</c:v>
                </c:pt>
                <c:pt idx="48">
                  <c:v>318.5350952</c:v>
                </c:pt>
                <c:pt idx="49">
                  <c:v>319.73709109999999</c:v>
                </c:pt>
                <c:pt idx="50">
                  <c:v>320.4269104</c:v>
                </c:pt>
                <c:pt idx="51">
                  <c:v>320.3604431</c:v>
                </c:pt>
                <c:pt idx="52">
                  <c:v>320.69580079999997</c:v>
                </c:pt>
                <c:pt idx="53">
                  <c:v>321.30123900000001</c:v>
                </c:pt>
                <c:pt idx="54">
                  <c:v>319.8953247</c:v>
                </c:pt>
                <c:pt idx="55">
                  <c:v>319.87927250000001</c:v>
                </c:pt>
                <c:pt idx="56">
                  <c:v>321.86495969999999</c:v>
                </c:pt>
                <c:pt idx="57">
                  <c:v>319.95532229999998</c:v>
                </c:pt>
                <c:pt idx="58">
                  <c:v>320.14163209999998</c:v>
                </c:pt>
                <c:pt idx="59">
                  <c:v>319.80484009999998</c:v>
                </c:pt>
                <c:pt idx="60">
                  <c:v>320.70150760000001</c:v>
                </c:pt>
                <c:pt idx="61">
                  <c:v>320.31585689999997</c:v>
                </c:pt>
                <c:pt idx="62">
                  <c:v>321.21118159999997</c:v>
                </c:pt>
                <c:pt idx="63">
                  <c:v>320.06530759999998</c:v>
                </c:pt>
                <c:pt idx="64">
                  <c:v>320.6115112</c:v>
                </c:pt>
                <c:pt idx="65">
                  <c:v>319.96847530000002</c:v>
                </c:pt>
                <c:pt idx="66">
                  <c:v>319.91085820000001</c:v>
                </c:pt>
                <c:pt idx="67">
                  <c:v>321.9719849</c:v>
                </c:pt>
                <c:pt idx="68">
                  <c:v>319.82168580000001</c:v>
                </c:pt>
                <c:pt idx="69">
                  <c:v>320.82388309999999</c:v>
                </c:pt>
                <c:pt idx="70">
                  <c:v>320.1777649</c:v>
                </c:pt>
                <c:pt idx="71">
                  <c:v>320.26806640000001</c:v>
                </c:pt>
                <c:pt idx="72">
                  <c:v>320.16723630000001</c:v>
                </c:pt>
                <c:pt idx="73">
                  <c:v>319.930542</c:v>
                </c:pt>
                <c:pt idx="74">
                  <c:v>319.85919189999998</c:v>
                </c:pt>
                <c:pt idx="75">
                  <c:v>320.2618713</c:v>
                </c:pt>
                <c:pt idx="76">
                  <c:v>319.78466800000001</c:v>
                </c:pt>
                <c:pt idx="77">
                  <c:v>319.62207030000002</c:v>
                </c:pt>
                <c:pt idx="78">
                  <c:v>320.10632320000002</c:v>
                </c:pt>
                <c:pt idx="79">
                  <c:v>320.25463869999999</c:v>
                </c:pt>
                <c:pt idx="80">
                  <c:v>319.8475952</c:v>
                </c:pt>
                <c:pt idx="81">
                  <c:v>319.96658330000002</c:v>
                </c:pt>
                <c:pt idx="82">
                  <c:v>320.07601929999998</c:v>
                </c:pt>
                <c:pt idx="83">
                  <c:v>320.20578</c:v>
                </c:pt>
                <c:pt idx="84">
                  <c:v>318.18511960000001</c:v>
                </c:pt>
                <c:pt idx="85">
                  <c:v>320.10150149999998</c:v>
                </c:pt>
                <c:pt idx="86">
                  <c:v>318.88983150000001</c:v>
                </c:pt>
                <c:pt idx="87">
                  <c:v>319.52487180000003</c:v>
                </c:pt>
                <c:pt idx="88">
                  <c:v>320.15988160000001</c:v>
                </c:pt>
                <c:pt idx="89">
                  <c:v>320.79489139999998</c:v>
                </c:pt>
                <c:pt idx="90">
                  <c:v>321.4299011</c:v>
                </c:pt>
                <c:pt idx="91">
                  <c:v>322.06494140000001</c:v>
                </c:pt>
                <c:pt idx="92">
                  <c:v>322.69995119999999</c:v>
                </c:pt>
                <c:pt idx="93">
                  <c:v>323.3349609</c:v>
                </c:pt>
                <c:pt idx="94">
                  <c:v>323.96997069999998</c:v>
                </c:pt>
                <c:pt idx="95">
                  <c:v>324.60501099999999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E-420E-A0E3-BA3AA066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5336"/>
        <c:axId val="768865664"/>
      </c:lineChart>
      <c:catAx>
        <c:axId val="768865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664"/>
        <c:crosses val="autoZero"/>
        <c:auto val="1"/>
        <c:lblAlgn val="ctr"/>
        <c:lblOffset val="100"/>
        <c:noMultiLvlLbl val="0"/>
      </c:catAx>
      <c:valAx>
        <c:axId val="768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85726</xdr:rowOff>
    </xdr:from>
    <xdr:to>
      <xdr:col>18</xdr:col>
      <xdr:colOff>123825</xdr:colOff>
      <xdr:row>41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1CABB-13A0-4D9D-B6D2-B319E075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183697</xdr:colOff>
      <xdr:row>10</xdr:row>
      <xdr:rowOff>117020</xdr:rowOff>
    </xdr:from>
    <xdr:to>
      <xdr:col>37</xdr:col>
      <xdr:colOff>355147</xdr:colOff>
      <xdr:row>30</xdr:row>
      <xdr:rowOff>178252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515891-A0F1-4A13-9FEE-91785B0C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27214</xdr:rowOff>
    </xdr:from>
    <xdr:to>
      <xdr:col>23</xdr:col>
      <xdr:colOff>54429</xdr:colOff>
      <xdr:row>33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A058C7-D2F4-4163-B337-8F74C18D9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183697</xdr:colOff>
      <xdr:row>10</xdr:row>
      <xdr:rowOff>117020</xdr:rowOff>
    </xdr:from>
    <xdr:to>
      <xdr:col>37</xdr:col>
      <xdr:colOff>355147</xdr:colOff>
      <xdr:row>30</xdr:row>
      <xdr:rowOff>178252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6104891-9238-4FAA-9306-93936066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27214</xdr:rowOff>
    </xdr:from>
    <xdr:to>
      <xdr:col>23</xdr:col>
      <xdr:colOff>54429</xdr:colOff>
      <xdr:row>33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46A4F8B-9DC6-415D-A915-0337B714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11</xdr:row>
      <xdr:rowOff>171449</xdr:rowOff>
    </xdr:from>
    <xdr:to>
      <xdr:col>25</xdr:col>
      <xdr:colOff>504825</xdr:colOff>
      <xdr:row>32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80EADC-C2F8-4C73-9F23-CFA16767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152399</xdr:rowOff>
    </xdr:from>
    <xdr:to>
      <xdr:col>11</xdr:col>
      <xdr:colOff>295274</xdr:colOff>
      <xdr:row>32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03C4D5-8D2C-4C62-A068-92220C2E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511968</xdr:colOff>
      <xdr:row>11</xdr:row>
      <xdr:rowOff>166687</xdr:rowOff>
    </xdr:from>
    <xdr:to>
      <xdr:col>39</xdr:col>
      <xdr:colOff>607219</xdr:colOff>
      <xdr:row>32</xdr:row>
      <xdr:rowOff>11906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791AF0-0326-40C7-B5ED-9FCA7F7A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11</xdr:row>
      <xdr:rowOff>171449</xdr:rowOff>
    </xdr:from>
    <xdr:to>
      <xdr:col>25</xdr:col>
      <xdr:colOff>504825</xdr:colOff>
      <xdr:row>32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0D3622-3A9A-4432-B60F-2E648CE46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152399</xdr:rowOff>
    </xdr:from>
    <xdr:to>
      <xdr:col>11</xdr:col>
      <xdr:colOff>295274</xdr:colOff>
      <xdr:row>32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DF6090-C8F6-40F1-8BD3-976C8236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46622" cy="7066103"/>
    <xdr:pic>
      <xdr:nvPicPr>
        <xdr:cNvPr id="2" name="圖片 1">
          <a:extLst>
            <a:ext uri="{FF2B5EF4-FFF2-40B4-BE49-F238E27FC236}">
              <a16:creationId xmlns:a16="http://schemas.microsoft.com/office/drawing/2014/main" id="{D6C34377-883E-448F-A15D-FED7F1BE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6622" cy="7066103"/>
        </a:xfrm>
        <a:prstGeom prst="rect">
          <a:avLst/>
        </a:prstGeom>
      </xdr:spPr>
    </xdr:pic>
    <xdr:clientData/>
  </xdr:oneCellAnchor>
  <xdr:oneCellAnchor>
    <xdr:from>
      <xdr:col>11</xdr:col>
      <xdr:colOff>561975</xdr:colOff>
      <xdr:row>1</xdr:row>
      <xdr:rowOff>9525</xdr:rowOff>
    </xdr:from>
    <xdr:ext cx="11028571" cy="4314286"/>
    <xdr:pic>
      <xdr:nvPicPr>
        <xdr:cNvPr id="3" name="圖片 2">
          <a:extLst>
            <a:ext uri="{FF2B5EF4-FFF2-40B4-BE49-F238E27FC236}">
              <a16:creationId xmlns:a16="http://schemas.microsoft.com/office/drawing/2014/main" id="{27D748D8-2F3D-45C5-AA9E-18FD8CD56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171450"/>
          <a:ext cx="11028571" cy="431428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Coding%20BPPS%20Model/Datas/SOD%20cost%20of%20generation%20(modified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BKP ST UP"/>
      <sheetName val="SOD allocation rule info"/>
      <sheetName val="No Load cost"/>
      <sheetName val="CPA ST UP"/>
      <sheetName val="CPB ST UP"/>
      <sheetName val="Cost"/>
      <sheetName val="GPG Sales Evaluation"/>
    </sheetNames>
    <sheetDataSet>
      <sheetData sheetId="0"/>
      <sheetData sheetId="1"/>
      <sheetData sheetId="2"/>
      <sheetData sheetId="3"/>
      <sheetData sheetId="4">
        <row r="5">
          <cell r="A5">
            <v>1</v>
          </cell>
          <cell r="B5"/>
          <cell r="C5"/>
        </row>
        <row r="6">
          <cell r="A6">
            <v>2</v>
          </cell>
          <cell r="B6"/>
          <cell r="C6"/>
        </row>
        <row r="7">
          <cell r="A7">
            <v>3</v>
          </cell>
          <cell r="B7"/>
          <cell r="C7"/>
        </row>
        <row r="8">
          <cell r="A8">
            <v>4</v>
          </cell>
          <cell r="B8"/>
          <cell r="C8"/>
        </row>
        <row r="9">
          <cell r="A9">
            <v>5</v>
          </cell>
          <cell r="B9"/>
          <cell r="C9"/>
        </row>
        <row r="10">
          <cell r="A10">
            <v>6</v>
          </cell>
          <cell r="B10">
            <v>321</v>
          </cell>
          <cell r="C10">
            <v>294</v>
          </cell>
        </row>
        <row r="11">
          <cell r="A11">
            <v>7</v>
          </cell>
          <cell r="B11">
            <v>343</v>
          </cell>
          <cell r="C11">
            <v>299</v>
          </cell>
        </row>
        <row r="12">
          <cell r="A12">
            <v>8</v>
          </cell>
          <cell r="B12">
            <v>365</v>
          </cell>
          <cell r="C12">
            <v>305</v>
          </cell>
        </row>
        <row r="13">
          <cell r="A13">
            <v>9</v>
          </cell>
          <cell r="B13">
            <v>388</v>
          </cell>
          <cell r="C13">
            <v>311</v>
          </cell>
        </row>
        <row r="14">
          <cell r="A14">
            <v>10</v>
          </cell>
          <cell r="B14">
            <v>411</v>
          </cell>
          <cell r="C14">
            <v>317</v>
          </cell>
        </row>
        <row r="15">
          <cell r="A15">
            <v>11</v>
          </cell>
          <cell r="B15">
            <v>434</v>
          </cell>
          <cell r="C15">
            <v>323</v>
          </cell>
        </row>
        <row r="16">
          <cell r="A16">
            <v>12</v>
          </cell>
          <cell r="B16">
            <v>457</v>
          </cell>
          <cell r="C16">
            <v>329</v>
          </cell>
        </row>
        <row r="17">
          <cell r="A17">
            <v>13</v>
          </cell>
          <cell r="B17">
            <v>480</v>
          </cell>
          <cell r="C17">
            <v>335</v>
          </cell>
        </row>
        <row r="18">
          <cell r="A18">
            <v>14</v>
          </cell>
          <cell r="B18">
            <v>503</v>
          </cell>
          <cell r="C18">
            <v>342</v>
          </cell>
        </row>
        <row r="19">
          <cell r="A19">
            <v>15</v>
          </cell>
          <cell r="B19">
            <v>526</v>
          </cell>
          <cell r="C19">
            <v>348</v>
          </cell>
        </row>
        <row r="20">
          <cell r="A20">
            <v>16</v>
          </cell>
          <cell r="B20">
            <v>548</v>
          </cell>
          <cell r="C20">
            <v>355</v>
          </cell>
        </row>
        <row r="21">
          <cell r="A21">
            <v>17</v>
          </cell>
          <cell r="B21">
            <v>571</v>
          </cell>
          <cell r="C21">
            <v>362</v>
          </cell>
        </row>
        <row r="22">
          <cell r="A22">
            <v>18</v>
          </cell>
          <cell r="B22">
            <v>593</v>
          </cell>
          <cell r="C22">
            <v>368</v>
          </cell>
        </row>
        <row r="23">
          <cell r="A23">
            <v>19</v>
          </cell>
          <cell r="B23">
            <v>615</v>
          </cell>
          <cell r="C23">
            <v>375</v>
          </cell>
        </row>
        <row r="24">
          <cell r="A24">
            <v>20</v>
          </cell>
          <cell r="B24">
            <v>636</v>
          </cell>
          <cell r="C24">
            <v>381</v>
          </cell>
        </row>
        <row r="25">
          <cell r="A25">
            <v>21</v>
          </cell>
          <cell r="B25">
            <v>658</v>
          </cell>
          <cell r="C25">
            <v>388</v>
          </cell>
        </row>
        <row r="26">
          <cell r="A26">
            <v>22</v>
          </cell>
          <cell r="B26">
            <v>678</v>
          </cell>
          <cell r="C26">
            <v>395</v>
          </cell>
        </row>
        <row r="27">
          <cell r="A27">
            <v>23</v>
          </cell>
          <cell r="B27">
            <v>699</v>
          </cell>
          <cell r="C27">
            <v>401</v>
          </cell>
        </row>
        <row r="28">
          <cell r="A28">
            <v>24</v>
          </cell>
          <cell r="B28">
            <v>719</v>
          </cell>
          <cell r="C28">
            <v>408</v>
          </cell>
        </row>
        <row r="29">
          <cell r="A29">
            <v>25</v>
          </cell>
          <cell r="B29">
            <v>739</v>
          </cell>
          <cell r="C29">
            <v>414</v>
          </cell>
        </row>
        <row r="30">
          <cell r="A30">
            <v>26</v>
          </cell>
          <cell r="B30">
            <v>759</v>
          </cell>
          <cell r="C30">
            <v>421</v>
          </cell>
        </row>
        <row r="31">
          <cell r="A31">
            <v>27</v>
          </cell>
          <cell r="B31">
            <v>778</v>
          </cell>
          <cell r="C31">
            <v>427</v>
          </cell>
        </row>
        <row r="32">
          <cell r="A32">
            <v>28</v>
          </cell>
          <cell r="B32">
            <v>797</v>
          </cell>
          <cell r="C32">
            <v>433</v>
          </cell>
        </row>
        <row r="33">
          <cell r="A33">
            <v>29</v>
          </cell>
          <cell r="B33">
            <v>815</v>
          </cell>
          <cell r="C33">
            <v>439</v>
          </cell>
        </row>
        <row r="34">
          <cell r="A34">
            <v>30</v>
          </cell>
          <cell r="B34">
            <v>833</v>
          </cell>
          <cell r="C34">
            <v>445</v>
          </cell>
        </row>
        <row r="35">
          <cell r="A35">
            <v>31</v>
          </cell>
          <cell r="B35">
            <v>851</v>
          </cell>
          <cell r="C35">
            <v>451</v>
          </cell>
        </row>
        <row r="36">
          <cell r="A36">
            <v>32</v>
          </cell>
          <cell r="B36">
            <v>868</v>
          </cell>
          <cell r="C36">
            <v>457</v>
          </cell>
        </row>
        <row r="37">
          <cell r="A37">
            <v>33</v>
          </cell>
          <cell r="B37">
            <v>884</v>
          </cell>
          <cell r="C37">
            <v>463</v>
          </cell>
        </row>
        <row r="38">
          <cell r="A38">
            <v>34</v>
          </cell>
          <cell r="B38">
            <v>901</v>
          </cell>
          <cell r="C38">
            <v>468</v>
          </cell>
        </row>
        <row r="39">
          <cell r="A39">
            <v>35</v>
          </cell>
          <cell r="B39">
            <v>917</v>
          </cell>
          <cell r="C39">
            <v>474</v>
          </cell>
        </row>
        <row r="40">
          <cell r="A40">
            <v>36</v>
          </cell>
          <cell r="B40">
            <v>933</v>
          </cell>
          <cell r="C40">
            <v>479</v>
          </cell>
        </row>
        <row r="41">
          <cell r="A41">
            <v>37</v>
          </cell>
          <cell r="B41">
            <v>948</v>
          </cell>
          <cell r="C41">
            <v>485</v>
          </cell>
        </row>
        <row r="42">
          <cell r="A42">
            <v>38</v>
          </cell>
          <cell r="B42">
            <v>963</v>
          </cell>
          <cell r="C42">
            <v>490</v>
          </cell>
        </row>
        <row r="43">
          <cell r="A43">
            <v>39</v>
          </cell>
          <cell r="B43">
            <v>977</v>
          </cell>
          <cell r="C43">
            <v>495</v>
          </cell>
        </row>
        <row r="44">
          <cell r="A44">
            <v>40</v>
          </cell>
          <cell r="B44">
            <v>991</v>
          </cell>
          <cell r="C44">
            <v>500</v>
          </cell>
        </row>
        <row r="45">
          <cell r="A45">
            <v>41</v>
          </cell>
          <cell r="B45">
            <v>1005</v>
          </cell>
          <cell r="C45">
            <v>505</v>
          </cell>
        </row>
        <row r="46">
          <cell r="A46">
            <v>42</v>
          </cell>
          <cell r="B46">
            <v>1019</v>
          </cell>
          <cell r="C46">
            <v>510</v>
          </cell>
        </row>
        <row r="47">
          <cell r="A47">
            <v>43</v>
          </cell>
          <cell r="B47">
            <v>1033</v>
          </cell>
          <cell r="C47">
            <v>515</v>
          </cell>
        </row>
        <row r="48">
          <cell r="A48">
            <v>44</v>
          </cell>
          <cell r="B48">
            <v>1047</v>
          </cell>
          <cell r="C48">
            <v>520</v>
          </cell>
        </row>
        <row r="49">
          <cell r="A49">
            <v>45</v>
          </cell>
          <cell r="B49">
            <v>1056</v>
          </cell>
          <cell r="C49">
            <v>523</v>
          </cell>
        </row>
        <row r="50">
          <cell r="A50">
            <v>46</v>
          </cell>
          <cell r="B50">
            <v>1068.3333333333301</v>
          </cell>
          <cell r="C50">
            <v>527.33333333333303</v>
          </cell>
        </row>
        <row r="51">
          <cell r="A51">
            <v>47</v>
          </cell>
          <cell r="B51">
            <v>1079.8333333333301</v>
          </cell>
          <cell r="C51">
            <v>531.33333333333303</v>
          </cell>
        </row>
        <row r="52">
          <cell r="A52">
            <v>48</v>
          </cell>
          <cell r="B52">
            <v>1091.3333333333301</v>
          </cell>
          <cell r="C52">
            <v>535.33333333333303</v>
          </cell>
        </row>
        <row r="53">
          <cell r="A53">
            <v>49</v>
          </cell>
          <cell r="B53">
            <v>1102.8333333333301</v>
          </cell>
          <cell r="C53">
            <v>539.33333333333303</v>
          </cell>
        </row>
        <row r="54">
          <cell r="A54">
            <v>50</v>
          </cell>
          <cell r="B54">
            <v>1113</v>
          </cell>
          <cell r="C54">
            <v>544</v>
          </cell>
        </row>
        <row r="55">
          <cell r="A55">
            <v>51</v>
          </cell>
          <cell r="B55">
            <v>1124.05555555556</v>
          </cell>
          <cell r="C55">
            <v>548.22222222222194</v>
          </cell>
        </row>
        <row r="56">
          <cell r="A56">
            <v>52</v>
          </cell>
          <cell r="B56">
            <v>1134.8888888888901</v>
          </cell>
          <cell r="C56">
            <v>552.555555555556</v>
          </cell>
        </row>
        <row r="57">
          <cell r="A57">
            <v>53</v>
          </cell>
          <cell r="B57">
            <v>1145.7222222222299</v>
          </cell>
          <cell r="C57">
            <v>556.88888888888903</v>
          </cell>
        </row>
        <row r="58">
          <cell r="A58">
            <v>54</v>
          </cell>
          <cell r="B58">
            <v>1156.55555555556</v>
          </cell>
          <cell r="C58">
            <v>561.22222222222297</v>
          </cell>
        </row>
        <row r="59">
          <cell r="A59">
            <v>55</v>
          </cell>
          <cell r="B59">
            <v>1161</v>
          </cell>
          <cell r="C59">
            <v>562</v>
          </cell>
        </row>
        <row r="60">
          <cell r="A60">
            <v>56</v>
          </cell>
          <cell r="B60">
            <v>1169.7037037037001</v>
          </cell>
          <cell r="C60">
            <v>565.14814814814804</v>
          </cell>
        </row>
        <row r="61">
          <cell r="A61">
            <v>57</v>
          </cell>
          <cell r="B61">
            <v>1177.3425925925901</v>
          </cell>
          <cell r="C61">
            <v>567.70370370370404</v>
          </cell>
        </row>
        <row r="62">
          <cell r="A62">
            <v>58</v>
          </cell>
          <cell r="B62">
            <v>1184.9814814814699</v>
          </cell>
          <cell r="C62">
            <v>570.25925925925901</v>
          </cell>
        </row>
        <row r="63">
          <cell r="A63">
            <v>59</v>
          </cell>
          <cell r="B63">
            <v>1192.62037037036</v>
          </cell>
          <cell r="C63">
            <v>572.81481481481399</v>
          </cell>
        </row>
        <row r="64">
          <cell r="A64">
            <v>60</v>
          </cell>
          <cell r="B64">
            <v>1203</v>
          </cell>
          <cell r="C64">
            <v>578</v>
          </cell>
        </row>
        <row r="65">
          <cell r="A65">
            <v>61</v>
          </cell>
          <cell r="B65">
            <v>1210.6388888888901</v>
          </cell>
          <cell r="C65">
            <v>580.55555555555497</v>
          </cell>
        </row>
        <row r="66">
          <cell r="A66">
            <v>62</v>
          </cell>
          <cell r="B66">
            <v>1219.0999999999999</v>
          </cell>
          <cell r="C66">
            <v>583.9</v>
          </cell>
        </row>
        <row r="67">
          <cell r="A67">
            <v>63</v>
          </cell>
          <cell r="B67">
            <v>1227.56111111111</v>
          </cell>
          <cell r="C67">
            <v>587.24444444444396</v>
          </cell>
        </row>
        <row r="68">
          <cell r="A68">
            <v>64</v>
          </cell>
          <cell r="B68">
            <v>1236.0222222222201</v>
          </cell>
          <cell r="C68">
            <v>590.58888888888896</v>
          </cell>
        </row>
        <row r="69">
          <cell r="A69">
            <v>65</v>
          </cell>
          <cell r="B69">
            <v>1238</v>
          </cell>
          <cell r="C69">
            <v>592</v>
          </cell>
        </row>
        <row r="70">
          <cell r="A70">
            <v>66</v>
          </cell>
          <cell r="B70">
            <v>1244.3</v>
          </cell>
          <cell r="C70">
            <v>595.344444444445</v>
          </cell>
        </row>
        <row r="71">
          <cell r="A71">
            <v>67</v>
          </cell>
          <cell r="B71">
            <v>1249.5194444444401</v>
          </cell>
          <cell r="C71">
            <v>598.10888888888996</v>
          </cell>
        </row>
        <row r="72">
          <cell r="A72">
            <v>68</v>
          </cell>
          <cell r="B72">
            <v>1254.73888888889</v>
          </cell>
          <cell r="C72">
            <v>600.87333333333402</v>
          </cell>
        </row>
        <row r="73">
          <cell r="A73">
            <v>69</v>
          </cell>
          <cell r="B73">
            <v>1259.9583333333301</v>
          </cell>
          <cell r="C73">
            <v>603.63777777777898</v>
          </cell>
        </row>
        <row r="74">
          <cell r="A74">
            <v>70</v>
          </cell>
          <cell r="B74">
            <v>1267</v>
          </cell>
          <cell r="C74">
            <v>605</v>
          </cell>
        </row>
        <row r="75">
          <cell r="A75">
            <v>71</v>
          </cell>
          <cell r="B75">
            <v>1272.8268518518501</v>
          </cell>
          <cell r="C75">
            <v>607.76444444444496</v>
          </cell>
        </row>
        <row r="76">
          <cell r="A76">
            <v>72</v>
          </cell>
          <cell r="B76">
            <v>1278.9574074074001</v>
          </cell>
          <cell r="C76">
            <v>610.10822222222203</v>
          </cell>
        </row>
        <row r="77">
          <cell r="A77">
            <v>73</v>
          </cell>
          <cell r="B77">
            <v>1285.0879629629601</v>
          </cell>
          <cell r="C77">
            <v>612.452</v>
          </cell>
        </row>
        <row r="78">
          <cell r="A78">
            <v>74</v>
          </cell>
          <cell r="B78">
            <v>1291.2185185185101</v>
          </cell>
          <cell r="C78">
            <v>614.79577777777797</v>
          </cell>
        </row>
        <row r="79">
          <cell r="A79">
            <v>75</v>
          </cell>
          <cell r="B79">
            <v>1292</v>
          </cell>
          <cell r="C79">
            <v>616</v>
          </cell>
        </row>
        <row r="80">
          <cell r="A80">
            <v>76</v>
          </cell>
          <cell r="B80">
            <v>1296.3475308642001</v>
          </cell>
          <cell r="C80">
            <v>618.34377777777797</v>
          </cell>
        </row>
        <row r="81">
          <cell r="A81">
            <v>77</v>
          </cell>
          <cell r="B81">
            <v>1299.8035493827199</v>
          </cell>
          <cell r="C81">
            <v>620.34568888888998</v>
          </cell>
        </row>
        <row r="82">
          <cell r="A82">
            <v>78</v>
          </cell>
          <cell r="B82">
            <v>1303.25956790124</v>
          </cell>
          <cell r="C82">
            <v>622.34760000000097</v>
          </cell>
        </row>
        <row r="83">
          <cell r="A83">
            <v>79</v>
          </cell>
          <cell r="B83">
            <v>1306.71558641976</v>
          </cell>
          <cell r="C83">
            <v>624.34951111111297</v>
          </cell>
        </row>
        <row r="84">
          <cell r="A84">
            <v>80</v>
          </cell>
          <cell r="B84">
            <v>1313</v>
          </cell>
          <cell r="C84">
            <v>625</v>
          </cell>
        </row>
      </sheetData>
      <sheetData sheetId="5">
        <row r="5">
          <cell r="A5">
            <v>1</v>
          </cell>
          <cell r="B5"/>
          <cell r="C5"/>
        </row>
        <row r="6">
          <cell r="A6">
            <v>2</v>
          </cell>
          <cell r="B6"/>
          <cell r="C6"/>
        </row>
        <row r="7">
          <cell r="A7">
            <v>3</v>
          </cell>
          <cell r="B7"/>
          <cell r="C7"/>
        </row>
        <row r="8">
          <cell r="A8">
            <v>4</v>
          </cell>
          <cell r="B8"/>
          <cell r="C8"/>
        </row>
        <row r="9">
          <cell r="A9">
            <v>5</v>
          </cell>
          <cell r="B9"/>
          <cell r="C9"/>
        </row>
        <row r="10">
          <cell r="A10">
            <v>6</v>
          </cell>
          <cell r="B10">
            <v>426</v>
          </cell>
          <cell r="C10">
            <v>1001</v>
          </cell>
        </row>
        <row r="11">
          <cell r="A11">
            <v>7</v>
          </cell>
          <cell r="B11">
            <v>434</v>
          </cell>
          <cell r="C11">
            <v>1007</v>
          </cell>
        </row>
        <row r="12">
          <cell r="A12">
            <v>8</v>
          </cell>
          <cell r="B12">
            <v>441</v>
          </cell>
          <cell r="C12">
            <v>1013</v>
          </cell>
        </row>
        <row r="13">
          <cell r="A13">
            <v>9</v>
          </cell>
          <cell r="B13">
            <v>449</v>
          </cell>
          <cell r="C13">
            <v>1019</v>
          </cell>
        </row>
        <row r="14">
          <cell r="A14">
            <v>10</v>
          </cell>
          <cell r="B14">
            <v>457</v>
          </cell>
          <cell r="C14">
            <v>1025</v>
          </cell>
        </row>
        <row r="15">
          <cell r="A15">
            <v>11</v>
          </cell>
          <cell r="B15">
            <v>465</v>
          </cell>
          <cell r="C15">
            <v>1031</v>
          </cell>
        </row>
        <row r="16">
          <cell r="A16">
            <v>12</v>
          </cell>
          <cell r="B16">
            <v>473</v>
          </cell>
          <cell r="C16">
            <v>1036</v>
          </cell>
        </row>
        <row r="17">
          <cell r="A17">
            <v>13</v>
          </cell>
          <cell r="B17">
            <v>810</v>
          </cell>
          <cell r="C17">
            <v>1045</v>
          </cell>
        </row>
        <row r="18">
          <cell r="A18">
            <v>14</v>
          </cell>
          <cell r="B18">
            <v>854</v>
          </cell>
          <cell r="C18">
            <v>1061</v>
          </cell>
        </row>
        <row r="19">
          <cell r="A19">
            <v>15</v>
          </cell>
          <cell r="B19">
            <v>896</v>
          </cell>
          <cell r="C19">
            <v>1077</v>
          </cell>
        </row>
        <row r="20">
          <cell r="A20">
            <v>16</v>
          </cell>
          <cell r="B20">
            <v>937</v>
          </cell>
          <cell r="C20">
            <v>1091</v>
          </cell>
        </row>
        <row r="21">
          <cell r="A21">
            <v>17</v>
          </cell>
          <cell r="B21">
            <v>976</v>
          </cell>
          <cell r="C21">
            <v>1106</v>
          </cell>
        </row>
        <row r="22">
          <cell r="A22">
            <v>18</v>
          </cell>
          <cell r="B22">
            <v>1013</v>
          </cell>
          <cell r="C22">
            <v>1120</v>
          </cell>
        </row>
        <row r="23">
          <cell r="A23">
            <v>19</v>
          </cell>
          <cell r="B23">
            <v>1048</v>
          </cell>
          <cell r="C23">
            <v>1134</v>
          </cell>
        </row>
        <row r="24">
          <cell r="A24">
            <v>20</v>
          </cell>
          <cell r="B24">
            <v>1082</v>
          </cell>
          <cell r="C24">
            <v>1147</v>
          </cell>
        </row>
        <row r="25">
          <cell r="A25">
            <v>21</v>
          </cell>
          <cell r="B25">
            <v>1114</v>
          </cell>
          <cell r="C25">
            <v>1160</v>
          </cell>
        </row>
        <row r="26">
          <cell r="A26">
            <v>22</v>
          </cell>
          <cell r="B26">
            <v>1145</v>
          </cell>
          <cell r="C26">
            <v>1172</v>
          </cell>
        </row>
        <row r="27">
          <cell r="A27">
            <v>23</v>
          </cell>
          <cell r="B27">
            <v>1174</v>
          </cell>
          <cell r="C27">
            <v>1185</v>
          </cell>
        </row>
        <row r="28">
          <cell r="A28">
            <v>24</v>
          </cell>
          <cell r="B28">
            <v>1202</v>
          </cell>
          <cell r="C28">
            <v>1197</v>
          </cell>
        </row>
        <row r="29">
          <cell r="A29">
            <v>25</v>
          </cell>
          <cell r="B29">
            <v>1229</v>
          </cell>
          <cell r="C29">
            <v>1208</v>
          </cell>
        </row>
        <row r="30">
          <cell r="A30">
            <v>26</v>
          </cell>
          <cell r="B30">
            <v>1254</v>
          </cell>
          <cell r="C30">
            <v>1219</v>
          </cell>
        </row>
        <row r="31">
          <cell r="A31">
            <v>27</v>
          </cell>
          <cell r="B31">
            <v>1279</v>
          </cell>
          <cell r="C31">
            <v>1230</v>
          </cell>
        </row>
        <row r="32">
          <cell r="A32">
            <v>28</v>
          </cell>
          <cell r="B32">
            <v>1302</v>
          </cell>
          <cell r="C32">
            <v>1241</v>
          </cell>
        </row>
        <row r="33">
          <cell r="A33">
            <v>29</v>
          </cell>
          <cell r="B33">
            <v>1324</v>
          </cell>
          <cell r="C33">
            <v>1251</v>
          </cell>
        </row>
        <row r="34">
          <cell r="A34">
            <v>30</v>
          </cell>
          <cell r="B34">
            <v>1346</v>
          </cell>
          <cell r="C34">
            <v>1261</v>
          </cell>
        </row>
        <row r="35">
          <cell r="A35">
            <v>31</v>
          </cell>
          <cell r="B35">
            <v>1366</v>
          </cell>
          <cell r="C35">
            <v>1271</v>
          </cell>
        </row>
        <row r="36">
          <cell r="A36">
            <v>32</v>
          </cell>
          <cell r="B36">
            <v>1386</v>
          </cell>
          <cell r="C36">
            <v>1281</v>
          </cell>
        </row>
        <row r="37">
          <cell r="A37">
            <v>33</v>
          </cell>
          <cell r="B37">
            <v>1404</v>
          </cell>
          <cell r="C37">
            <v>1290</v>
          </cell>
        </row>
        <row r="38">
          <cell r="A38">
            <v>34</v>
          </cell>
          <cell r="B38">
            <v>1421</v>
          </cell>
          <cell r="C38">
            <v>1299</v>
          </cell>
        </row>
        <row r="39">
          <cell r="A39">
            <v>35</v>
          </cell>
          <cell r="B39">
            <v>1438</v>
          </cell>
          <cell r="C39">
            <v>1308</v>
          </cell>
        </row>
        <row r="40">
          <cell r="A40">
            <v>36</v>
          </cell>
          <cell r="B40">
            <v>1455</v>
          </cell>
          <cell r="C40">
            <v>1316</v>
          </cell>
        </row>
        <row r="41">
          <cell r="A41">
            <v>37</v>
          </cell>
          <cell r="B41">
            <v>1470</v>
          </cell>
          <cell r="C41">
            <v>1325</v>
          </cell>
        </row>
        <row r="42">
          <cell r="A42">
            <v>38</v>
          </cell>
          <cell r="B42">
            <v>1485</v>
          </cell>
          <cell r="C42">
            <v>1333</v>
          </cell>
        </row>
        <row r="43">
          <cell r="A43">
            <v>39</v>
          </cell>
          <cell r="B43">
            <v>1499</v>
          </cell>
          <cell r="C43">
            <v>1341</v>
          </cell>
        </row>
        <row r="44">
          <cell r="A44">
            <v>40</v>
          </cell>
          <cell r="B44">
            <v>1512</v>
          </cell>
          <cell r="C44">
            <v>1348</v>
          </cell>
        </row>
        <row r="45">
          <cell r="A45">
            <v>41</v>
          </cell>
          <cell r="B45">
            <v>1525.6666666666699</v>
          </cell>
          <cell r="C45">
            <v>1355.6666666666699</v>
          </cell>
        </row>
        <row r="46">
          <cell r="A46">
            <v>42</v>
          </cell>
          <cell r="B46">
            <v>1539.1666666666699</v>
          </cell>
          <cell r="C46">
            <v>1363.1666666666699</v>
          </cell>
        </row>
        <row r="47">
          <cell r="A47">
            <v>43</v>
          </cell>
          <cell r="B47">
            <v>1552.6666666666699</v>
          </cell>
          <cell r="C47">
            <v>1370.6666666666699</v>
          </cell>
        </row>
        <row r="48">
          <cell r="A48">
            <v>44</v>
          </cell>
          <cell r="B48">
            <v>1566.1666666666699</v>
          </cell>
          <cell r="C48">
            <v>1378.1666666666699</v>
          </cell>
        </row>
        <row r="49">
          <cell r="A49">
            <v>45</v>
          </cell>
          <cell r="B49">
            <v>1571</v>
          </cell>
          <cell r="C49">
            <v>1384</v>
          </cell>
        </row>
        <row r="50">
          <cell r="A50">
            <v>46</v>
          </cell>
          <cell r="B50">
            <v>1581.6111111111099</v>
          </cell>
          <cell r="C50">
            <v>1390.94444444445</v>
          </cell>
        </row>
        <row r="51">
          <cell r="A51">
            <v>47</v>
          </cell>
          <cell r="B51">
            <v>1590.7777777777801</v>
          </cell>
          <cell r="C51">
            <v>1397.6111111111099</v>
          </cell>
        </row>
        <row r="52">
          <cell r="A52">
            <v>48</v>
          </cell>
          <cell r="B52">
            <v>1599.94444444444</v>
          </cell>
          <cell r="C52">
            <v>1404.2777777777801</v>
          </cell>
        </row>
        <row r="53">
          <cell r="A53">
            <v>49</v>
          </cell>
          <cell r="B53">
            <v>1609.1111111111099</v>
          </cell>
          <cell r="C53">
            <v>1410.94444444444</v>
          </cell>
        </row>
        <row r="54">
          <cell r="A54">
            <v>50</v>
          </cell>
          <cell r="B54">
            <v>1617</v>
          </cell>
          <cell r="C54">
            <v>1416</v>
          </cell>
        </row>
        <row r="55">
          <cell r="A55">
            <v>51</v>
          </cell>
          <cell r="B55">
            <v>1625.74074074074</v>
          </cell>
          <cell r="C55">
            <v>1422.12962962963</v>
          </cell>
        </row>
        <row r="56">
          <cell r="A56">
            <v>52</v>
          </cell>
          <cell r="B56">
            <v>1634.2685185185201</v>
          </cell>
          <cell r="C56">
            <v>1427.99074074074</v>
          </cell>
        </row>
        <row r="57">
          <cell r="A57">
            <v>53</v>
          </cell>
          <cell r="B57">
            <v>1642.7962962962999</v>
          </cell>
          <cell r="C57">
            <v>1433.8518518518499</v>
          </cell>
        </row>
        <row r="58">
          <cell r="A58">
            <v>54</v>
          </cell>
          <cell r="B58">
            <v>1651.32407407408</v>
          </cell>
          <cell r="C58">
            <v>1439.7129629629601</v>
          </cell>
        </row>
        <row r="59">
          <cell r="A59">
            <v>55</v>
          </cell>
          <cell r="B59">
            <v>1654</v>
          </cell>
          <cell r="C59">
            <v>1444</v>
          </cell>
        </row>
        <row r="60">
          <cell r="A60">
            <v>56</v>
          </cell>
          <cell r="B60">
            <v>1660.57716049383</v>
          </cell>
          <cell r="C60">
            <v>1449.33641975309</v>
          </cell>
        </row>
        <row r="61">
          <cell r="A61">
            <v>57</v>
          </cell>
          <cell r="B61">
            <v>1666.1790123456799</v>
          </cell>
          <cell r="C61">
            <v>1454.4104938271601</v>
          </cell>
        </row>
        <row r="62">
          <cell r="A62">
            <v>58</v>
          </cell>
          <cell r="B62">
            <v>1671.78086419753</v>
          </cell>
          <cell r="C62">
            <v>1459.4845679012401</v>
          </cell>
        </row>
        <row r="63">
          <cell r="A63">
            <v>59</v>
          </cell>
          <cell r="B63">
            <v>1677.38271604938</v>
          </cell>
          <cell r="C63">
            <v>1464.5586419753099</v>
          </cell>
        </row>
        <row r="64">
          <cell r="A64">
            <v>60</v>
          </cell>
          <cell r="B64">
            <v>1683</v>
          </cell>
          <cell r="C64">
            <v>1469</v>
          </cell>
        </row>
        <row r="65">
          <cell r="A65">
            <v>61</v>
          </cell>
          <cell r="B65">
            <v>1688.60699588477</v>
          </cell>
          <cell r="C65">
            <v>1473.8631687242801</v>
          </cell>
        </row>
        <row r="66">
          <cell r="A66">
            <v>62</v>
          </cell>
          <cell r="B66">
            <v>1694.2165637860101</v>
          </cell>
          <cell r="C66">
            <v>1478.62088477365</v>
          </cell>
        </row>
        <row r="67">
          <cell r="A67">
            <v>63</v>
          </cell>
          <cell r="B67">
            <v>1699.8261316872399</v>
          </cell>
          <cell r="C67">
            <v>1483.37860082303</v>
          </cell>
        </row>
        <row r="68">
          <cell r="A68">
            <v>64</v>
          </cell>
          <cell r="B68">
            <v>1705.43569958848</v>
          </cell>
          <cell r="C68">
            <v>1488.1363168724099</v>
          </cell>
        </row>
        <row r="69">
          <cell r="A69">
            <v>65</v>
          </cell>
          <cell r="B69">
            <v>1707</v>
          </cell>
          <cell r="C69">
            <v>1491</v>
          </cell>
        </row>
        <row r="70">
          <cell r="A70">
            <v>66</v>
          </cell>
          <cell r="B70">
            <v>1711.2611454046701</v>
          </cell>
          <cell r="C70">
            <v>1495.12637174212</v>
          </cell>
        </row>
        <row r="71">
          <cell r="A71">
            <v>67</v>
          </cell>
          <cell r="B71">
            <v>1714.8480795610401</v>
          </cell>
          <cell r="C71">
            <v>1498.9370713306</v>
          </cell>
        </row>
        <row r="72">
          <cell r="A72">
            <v>68</v>
          </cell>
          <cell r="B72">
            <v>1718.4350137174199</v>
          </cell>
          <cell r="C72">
            <v>1502.74777091909</v>
          </cell>
        </row>
        <row r="73">
          <cell r="A73">
            <v>69</v>
          </cell>
          <cell r="B73">
            <v>1722.0219478737999</v>
          </cell>
          <cell r="C73">
            <v>1506.5584705075701</v>
          </cell>
        </row>
        <row r="74">
          <cell r="A74">
            <v>70</v>
          </cell>
          <cell r="B74">
            <v>1725</v>
          </cell>
          <cell r="C74">
            <v>1511</v>
          </cell>
        </row>
        <row r="75">
          <cell r="A75">
            <v>71</v>
          </cell>
          <cell r="B75">
            <v>1728.38397347965</v>
          </cell>
          <cell r="C75">
            <v>1515.02097622313</v>
          </cell>
        </row>
        <row r="76">
          <cell r="A76">
            <v>72</v>
          </cell>
          <cell r="B76">
            <v>1731.6664666209399</v>
          </cell>
          <cell r="C76">
            <v>1519.1470907635901</v>
          </cell>
        </row>
        <row r="77">
          <cell r="A77">
            <v>73</v>
          </cell>
          <cell r="B77">
            <v>1734.9489597622301</v>
          </cell>
          <cell r="C77">
            <v>1523.2732053040399</v>
          </cell>
        </row>
        <row r="78">
          <cell r="A78">
            <v>74</v>
          </cell>
          <cell r="B78">
            <v>1738.23145290352</v>
          </cell>
          <cell r="C78">
            <v>1527.3993198445</v>
          </cell>
        </row>
        <row r="79">
          <cell r="A79">
            <v>75</v>
          </cell>
          <cell r="B79">
            <v>1740</v>
          </cell>
          <cell r="C79">
            <v>1529</v>
          </cell>
        </row>
        <row r="80">
          <cell r="A80">
            <v>76</v>
          </cell>
          <cell r="B80">
            <v>1742.77784445969</v>
          </cell>
          <cell r="C80">
            <v>1532.2843030788099</v>
          </cell>
        </row>
        <row r="81">
          <cell r="A81">
            <v>77</v>
          </cell>
          <cell r="B81">
            <v>1745.3033645785699</v>
          </cell>
          <cell r="C81">
            <v>1535.1477004267799</v>
          </cell>
        </row>
        <row r="82">
          <cell r="A82">
            <v>78</v>
          </cell>
          <cell r="B82">
            <v>1747.8288846974599</v>
          </cell>
          <cell r="C82">
            <v>1538.0110977747599</v>
          </cell>
        </row>
        <row r="83">
          <cell r="A83">
            <v>79</v>
          </cell>
          <cell r="B83">
            <v>1750.3544048163401</v>
          </cell>
          <cell r="C83">
            <v>1540.87449512274</v>
          </cell>
        </row>
        <row r="84">
          <cell r="A84">
            <v>80</v>
          </cell>
          <cell r="B84">
            <v>1752</v>
          </cell>
          <cell r="C84">
            <v>1545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B1B1-979C-49C6-95A6-D172797683F2}">
  <sheetPr filterMode="1"/>
  <dimension ref="A1:Q63"/>
  <sheetViews>
    <sheetView workbookViewId="0">
      <pane ySplit="1" topLeftCell="A2" activePane="bottomLeft" state="frozen"/>
      <selection pane="bottomLeft" activeCell="R31" sqref="R31"/>
    </sheetView>
  </sheetViews>
  <sheetFormatPr defaultColWidth="16.5" defaultRowHeight="15.75"/>
  <cols>
    <col min="1" max="1" width="8.625" customWidth="1"/>
    <col min="2" max="2" width="11.875" customWidth="1"/>
    <col min="3" max="3" width="11.75" customWidth="1"/>
    <col min="4" max="4" width="10.75" customWidth="1"/>
    <col min="5" max="5" width="10.625" customWidth="1"/>
    <col min="6" max="6" width="10.875" customWidth="1"/>
    <col min="7" max="7" width="11.125" customWidth="1"/>
    <col min="8" max="8" width="11.5" customWidth="1"/>
    <col min="9" max="9" width="9.875" style="145" customWidth="1"/>
    <col min="10" max="10" width="10.5" style="145" customWidth="1"/>
    <col min="11" max="11" width="10.375" style="145" customWidth="1"/>
    <col min="12" max="12" width="11" style="145" customWidth="1"/>
    <col min="13" max="13" width="11.125" style="155" customWidth="1"/>
    <col min="14" max="14" width="10.875" style="151" customWidth="1"/>
    <col min="15" max="15" width="9.75" style="145" customWidth="1"/>
    <col min="16" max="16" width="10.125" style="145" customWidth="1"/>
    <col min="17" max="17" width="9.5" style="145" customWidth="1"/>
  </cols>
  <sheetData>
    <row r="1" spans="1:17" ht="43.5" customHeight="1" thickBot="1">
      <c r="A1" s="139" t="s">
        <v>204</v>
      </c>
      <c r="B1" s="140" t="s">
        <v>205</v>
      </c>
      <c r="C1" s="140" t="s">
        <v>206</v>
      </c>
      <c r="D1" s="141" t="s">
        <v>207</v>
      </c>
      <c r="E1" s="141" t="s">
        <v>208</v>
      </c>
      <c r="F1" s="141" t="s">
        <v>209</v>
      </c>
      <c r="G1" s="141" t="s">
        <v>210</v>
      </c>
      <c r="H1" s="142" t="s">
        <v>211</v>
      </c>
      <c r="I1" s="143" t="s">
        <v>217</v>
      </c>
      <c r="J1" s="143" t="s">
        <v>212</v>
      </c>
      <c r="K1" s="143" t="s">
        <v>223</v>
      </c>
      <c r="L1" s="143" t="s">
        <v>218</v>
      </c>
      <c r="M1" s="152" t="s">
        <v>224</v>
      </c>
      <c r="N1" s="148" t="s">
        <v>219</v>
      </c>
      <c r="O1" s="143" t="s">
        <v>221</v>
      </c>
      <c r="P1" s="143" t="s">
        <v>222</v>
      </c>
      <c r="Q1" s="143" t="s">
        <v>220</v>
      </c>
    </row>
    <row r="2" spans="1:17" ht="16.149999999999999" hidden="1" thickBot="1">
      <c r="A2" s="131">
        <v>44245</v>
      </c>
      <c r="B2" s="127">
        <v>6</v>
      </c>
      <c r="C2" s="127">
        <v>3</v>
      </c>
      <c r="D2" s="127">
        <v>185</v>
      </c>
      <c r="E2" s="127">
        <v>128</v>
      </c>
      <c r="F2" s="127">
        <f t="shared" ref="F2:F32" si="0">D2*1.055056*1000</f>
        <v>195185.36000000002</v>
      </c>
      <c r="G2" s="127">
        <f t="shared" ref="G2:G32" si="1">E2*1.055056*1000</f>
        <v>135047.16800000001</v>
      </c>
      <c r="H2" s="127">
        <f t="shared" ref="H2:H32" si="2">SUM(F2+G2)</f>
        <v>330232.52800000005</v>
      </c>
      <c r="I2" s="146"/>
      <c r="J2" s="146"/>
      <c r="K2" s="146"/>
      <c r="L2" s="146"/>
      <c r="M2" s="153"/>
      <c r="N2" s="149"/>
      <c r="O2" s="144" t="e">
        <f t="shared" ref="O2" si="3">J2/I2</f>
        <v>#DIV/0!</v>
      </c>
      <c r="P2" s="144" t="e">
        <f t="shared" ref="P2" si="4">L2/M2</f>
        <v>#DIV/0!</v>
      </c>
      <c r="Q2" s="144" t="e">
        <f t="shared" ref="Q2" si="5">(O2-P2)/O2*100</f>
        <v>#DIV/0!</v>
      </c>
    </row>
    <row r="3" spans="1:17" ht="16.149999999999999" hidden="1" thickBot="1">
      <c r="A3" s="131">
        <v>44246</v>
      </c>
      <c r="B3" s="127">
        <v>6</v>
      </c>
      <c r="C3" s="127">
        <v>3</v>
      </c>
      <c r="D3" s="127">
        <v>185</v>
      </c>
      <c r="E3" s="127">
        <v>128</v>
      </c>
      <c r="F3" s="127">
        <f t="shared" si="0"/>
        <v>195185.36000000002</v>
      </c>
      <c r="G3" s="127">
        <f t="shared" si="1"/>
        <v>135047.16800000001</v>
      </c>
      <c r="H3" s="127">
        <f t="shared" si="2"/>
        <v>330232.52800000005</v>
      </c>
      <c r="I3" s="146"/>
      <c r="J3" s="146"/>
      <c r="K3" s="146"/>
      <c r="L3" s="146"/>
      <c r="M3" s="153"/>
      <c r="N3" s="149"/>
      <c r="O3" s="144" t="e">
        <f t="shared" ref="O3:O62" si="6">J3/I3</f>
        <v>#DIV/0!</v>
      </c>
      <c r="P3" s="144" t="e">
        <f t="shared" ref="P3:P62" si="7">L3/M3</f>
        <v>#DIV/0!</v>
      </c>
      <c r="Q3" s="144" t="e">
        <f t="shared" ref="Q3:Q62" si="8">(O3-P3)/O3*100</f>
        <v>#DIV/0!</v>
      </c>
    </row>
    <row r="4" spans="1:17" ht="16.149999999999999" hidden="1" thickBot="1">
      <c r="A4" s="131">
        <v>44247</v>
      </c>
      <c r="B4" s="127">
        <v>6</v>
      </c>
      <c r="C4" s="127">
        <v>3</v>
      </c>
      <c r="D4" s="127">
        <v>185</v>
      </c>
      <c r="E4" s="127">
        <v>110</v>
      </c>
      <c r="F4" s="127">
        <f t="shared" si="0"/>
        <v>195185.36000000002</v>
      </c>
      <c r="G4" s="127">
        <f t="shared" si="1"/>
        <v>116056.16</v>
      </c>
      <c r="H4" s="127">
        <f t="shared" si="2"/>
        <v>311241.52</v>
      </c>
      <c r="I4" s="146"/>
      <c r="J4" s="146"/>
      <c r="K4" s="146"/>
      <c r="L4" s="146"/>
      <c r="M4" s="153"/>
      <c r="N4" s="149"/>
      <c r="O4" s="144" t="e">
        <f t="shared" si="6"/>
        <v>#DIV/0!</v>
      </c>
      <c r="P4" s="144" t="e">
        <f t="shared" si="7"/>
        <v>#DIV/0!</v>
      </c>
      <c r="Q4" s="144" t="e">
        <f t="shared" si="8"/>
        <v>#DIV/0!</v>
      </c>
    </row>
    <row r="5" spans="1:17" ht="16.149999999999999" hidden="1" thickBot="1">
      <c r="A5" s="131">
        <v>44248</v>
      </c>
      <c r="B5" s="127">
        <v>6</v>
      </c>
      <c r="C5" s="127">
        <v>3</v>
      </c>
      <c r="D5" s="127">
        <v>185</v>
      </c>
      <c r="E5" s="127">
        <v>110</v>
      </c>
      <c r="F5" s="127">
        <f t="shared" si="0"/>
        <v>195185.36000000002</v>
      </c>
      <c r="G5" s="127">
        <f t="shared" si="1"/>
        <v>116056.16</v>
      </c>
      <c r="H5" s="127">
        <f t="shared" si="2"/>
        <v>311241.52</v>
      </c>
      <c r="I5" s="146"/>
      <c r="J5" s="146"/>
      <c r="K5" s="146"/>
      <c r="L5" s="146"/>
      <c r="M5" s="153"/>
      <c r="N5" s="149"/>
      <c r="O5" s="144" t="e">
        <f t="shared" si="6"/>
        <v>#DIV/0!</v>
      </c>
      <c r="P5" s="144" t="e">
        <f t="shared" si="7"/>
        <v>#DIV/0!</v>
      </c>
      <c r="Q5" s="144" t="e">
        <f t="shared" si="8"/>
        <v>#DIV/0!</v>
      </c>
    </row>
    <row r="6" spans="1:17" ht="16.149999999999999" hidden="1" thickBot="1">
      <c r="A6" s="131">
        <v>44249</v>
      </c>
      <c r="B6" s="127">
        <v>6</v>
      </c>
      <c r="C6" s="127">
        <v>3</v>
      </c>
      <c r="D6" s="127">
        <v>181</v>
      </c>
      <c r="E6" s="127">
        <v>99</v>
      </c>
      <c r="F6" s="127">
        <f t="shared" si="0"/>
        <v>190965.136</v>
      </c>
      <c r="G6" s="127">
        <f t="shared" si="1"/>
        <v>104450.54399999999</v>
      </c>
      <c r="H6" s="127">
        <f t="shared" si="2"/>
        <v>295415.67999999999</v>
      </c>
      <c r="I6" s="146"/>
      <c r="J6" s="146"/>
      <c r="K6" s="146"/>
      <c r="L6" s="146"/>
      <c r="M6" s="153"/>
      <c r="N6" s="149"/>
      <c r="O6" s="144" t="e">
        <f t="shared" si="6"/>
        <v>#DIV/0!</v>
      </c>
      <c r="P6" s="144" t="e">
        <f t="shared" si="7"/>
        <v>#DIV/0!</v>
      </c>
      <c r="Q6" s="144" t="e">
        <f t="shared" si="8"/>
        <v>#DIV/0!</v>
      </c>
    </row>
    <row r="7" spans="1:17" ht="16.149999999999999" hidden="1" thickBot="1">
      <c r="A7" s="131">
        <v>44250</v>
      </c>
      <c r="B7" s="127">
        <v>6</v>
      </c>
      <c r="C7" s="127">
        <v>4</v>
      </c>
      <c r="D7" s="127">
        <v>115</v>
      </c>
      <c r="E7" s="127">
        <v>135</v>
      </c>
      <c r="F7" s="127">
        <f t="shared" si="0"/>
        <v>121331.44</v>
      </c>
      <c r="G7" s="127">
        <f t="shared" si="1"/>
        <v>142432.56</v>
      </c>
      <c r="H7" s="127">
        <f t="shared" si="2"/>
        <v>263764</v>
      </c>
      <c r="I7" s="146"/>
      <c r="J7" s="146"/>
      <c r="K7" s="146"/>
      <c r="L7" s="146"/>
      <c r="M7" s="153"/>
      <c r="N7" s="149"/>
      <c r="O7" s="144" t="e">
        <f t="shared" si="6"/>
        <v>#DIV/0!</v>
      </c>
      <c r="P7" s="144" t="e">
        <f t="shared" si="7"/>
        <v>#DIV/0!</v>
      </c>
      <c r="Q7" s="144" t="e">
        <f t="shared" si="8"/>
        <v>#DIV/0!</v>
      </c>
    </row>
    <row r="8" spans="1:17" ht="16.149999999999999" hidden="1" thickBot="1">
      <c r="A8" s="131">
        <v>44251</v>
      </c>
      <c r="B8" s="127">
        <v>6</v>
      </c>
      <c r="C8" s="127">
        <v>4</v>
      </c>
      <c r="D8" s="127">
        <v>140</v>
      </c>
      <c r="E8" s="127">
        <v>152</v>
      </c>
      <c r="F8" s="127">
        <f t="shared" si="0"/>
        <v>147707.84</v>
      </c>
      <c r="G8" s="127">
        <f t="shared" si="1"/>
        <v>160368.51200000002</v>
      </c>
      <c r="H8" s="127">
        <f t="shared" si="2"/>
        <v>308076.35200000001</v>
      </c>
      <c r="I8" s="146"/>
      <c r="J8" s="146"/>
      <c r="K8" s="146"/>
      <c r="L8" s="146"/>
      <c r="M8" s="153"/>
      <c r="N8" s="149"/>
      <c r="O8" s="144" t="e">
        <f t="shared" si="6"/>
        <v>#DIV/0!</v>
      </c>
      <c r="P8" s="144" t="e">
        <f t="shared" si="7"/>
        <v>#DIV/0!</v>
      </c>
      <c r="Q8" s="144" t="e">
        <f t="shared" si="8"/>
        <v>#DIV/0!</v>
      </c>
    </row>
    <row r="9" spans="1:17" ht="16.149999999999999" hidden="1" thickBot="1">
      <c r="A9" s="131">
        <v>44252</v>
      </c>
      <c r="B9" s="127">
        <v>6</v>
      </c>
      <c r="C9" s="127">
        <v>3</v>
      </c>
      <c r="D9" s="127">
        <v>125</v>
      </c>
      <c r="E9" s="127">
        <v>149</v>
      </c>
      <c r="F9" s="127">
        <f t="shared" si="0"/>
        <v>131882</v>
      </c>
      <c r="G9" s="127">
        <f t="shared" si="1"/>
        <v>157203.34399999998</v>
      </c>
      <c r="H9" s="127">
        <f t="shared" si="2"/>
        <v>289085.34399999998</v>
      </c>
      <c r="I9" s="146"/>
      <c r="J9" s="146"/>
      <c r="K9" s="146"/>
      <c r="L9" s="146"/>
      <c r="M9" s="153"/>
      <c r="N9" s="149"/>
      <c r="O9" s="144" t="e">
        <f t="shared" si="6"/>
        <v>#DIV/0!</v>
      </c>
      <c r="P9" s="144" t="e">
        <f t="shared" si="7"/>
        <v>#DIV/0!</v>
      </c>
      <c r="Q9" s="144" t="e">
        <f t="shared" si="8"/>
        <v>#DIV/0!</v>
      </c>
    </row>
    <row r="10" spans="1:17" ht="16.149999999999999" hidden="1" thickBot="1">
      <c r="A10" s="130">
        <v>44272</v>
      </c>
      <c r="B10" s="129">
        <v>7</v>
      </c>
      <c r="C10" s="129">
        <v>3</v>
      </c>
      <c r="D10" s="129">
        <v>160</v>
      </c>
      <c r="E10" s="129">
        <v>113</v>
      </c>
      <c r="F10" s="127">
        <f t="shared" si="0"/>
        <v>168808.96000000002</v>
      </c>
      <c r="G10" s="127">
        <f t="shared" si="1"/>
        <v>119221.32799999999</v>
      </c>
      <c r="H10" s="127">
        <f t="shared" si="2"/>
        <v>288030.288</v>
      </c>
      <c r="I10" s="146"/>
      <c r="J10" s="146"/>
      <c r="K10" s="146"/>
      <c r="L10" s="146"/>
      <c r="M10" s="153"/>
      <c r="N10" s="149"/>
      <c r="O10" s="144" t="e">
        <f t="shared" si="6"/>
        <v>#DIV/0!</v>
      </c>
      <c r="P10" s="144" t="e">
        <f t="shared" si="7"/>
        <v>#DIV/0!</v>
      </c>
      <c r="Q10" s="144" t="e">
        <f t="shared" si="8"/>
        <v>#DIV/0!</v>
      </c>
    </row>
    <row r="11" spans="1:17" ht="16.149999999999999" hidden="1" thickBot="1">
      <c r="A11" s="131">
        <v>44273</v>
      </c>
      <c r="B11" s="127">
        <v>7</v>
      </c>
      <c r="C11" s="127">
        <v>3</v>
      </c>
      <c r="D11" s="127">
        <v>170</v>
      </c>
      <c r="E11" s="127">
        <v>117</v>
      </c>
      <c r="F11" s="127">
        <f t="shared" si="0"/>
        <v>179359.52</v>
      </c>
      <c r="G11" s="127">
        <f t="shared" si="1"/>
        <v>123441.552</v>
      </c>
      <c r="H11" s="127">
        <f t="shared" si="2"/>
        <v>302801.07199999999</v>
      </c>
      <c r="I11" s="146"/>
      <c r="J11" s="146"/>
      <c r="K11" s="146"/>
      <c r="L11" s="146"/>
      <c r="M11" s="153"/>
      <c r="N11" s="149"/>
      <c r="O11" s="144" t="e">
        <f t="shared" si="6"/>
        <v>#DIV/0!</v>
      </c>
      <c r="P11" s="144" t="e">
        <f t="shared" si="7"/>
        <v>#DIV/0!</v>
      </c>
      <c r="Q11" s="144" t="e">
        <f t="shared" si="8"/>
        <v>#DIV/0!</v>
      </c>
    </row>
    <row r="12" spans="1:17" ht="16.149999999999999" hidden="1" thickBot="1">
      <c r="A12" s="131">
        <v>44274</v>
      </c>
      <c r="B12" s="127">
        <v>7</v>
      </c>
      <c r="C12" s="127">
        <v>3</v>
      </c>
      <c r="D12" s="127">
        <v>170</v>
      </c>
      <c r="E12" s="127">
        <v>121</v>
      </c>
      <c r="F12" s="127">
        <f t="shared" si="0"/>
        <v>179359.52</v>
      </c>
      <c r="G12" s="127">
        <f t="shared" si="1"/>
        <v>127661.776</v>
      </c>
      <c r="H12" s="127">
        <f t="shared" si="2"/>
        <v>307021.29599999997</v>
      </c>
      <c r="I12" s="146"/>
      <c r="J12" s="146"/>
      <c r="K12" s="146"/>
      <c r="L12" s="146"/>
      <c r="M12" s="153"/>
      <c r="N12" s="149"/>
      <c r="O12" s="144" t="e">
        <f t="shared" si="6"/>
        <v>#DIV/0!</v>
      </c>
      <c r="P12" s="144" t="e">
        <f t="shared" si="7"/>
        <v>#DIV/0!</v>
      </c>
      <c r="Q12" s="144" t="e">
        <f t="shared" si="8"/>
        <v>#DIV/0!</v>
      </c>
    </row>
    <row r="13" spans="1:17" ht="16.149999999999999" hidden="1" thickBot="1">
      <c r="A13" s="131">
        <v>44275</v>
      </c>
      <c r="B13" s="127">
        <v>7</v>
      </c>
      <c r="C13" s="127">
        <v>3</v>
      </c>
      <c r="D13" s="127">
        <v>170</v>
      </c>
      <c r="E13" s="127">
        <v>121</v>
      </c>
      <c r="F13" s="127">
        <f t="shared" si="0"/>
        <v>179359.52</v>
      </c>
      <c r="G13" s="127">
        <f t="shared" si="1"/>
        <v>127661.776</v>
      </c>
      <c r="H13" s="127">
        <f t="shared" si="2"/>
        <v>307021.29599999997</v>
      </c>
      <c r="I13" s="146"/>
      <c r="J13" s="146"/>
      <c r="K13" s="146"/>
      <c r="L13" s="146"/>
      <c r="M13" s="153"/>
      <c r="N13" s="149"/>
      <c r="O13" s="144" t="e">
        <f t="shared" si="6"/>
        <v>#DIV/0!</v>
      </c>
      <c r="P13" s="144" t="e">
        <f t="shared" si="7"/>
        <v>#DIV/0!</v>
      </c>
      <c r="Q13" s="144" t="e">
        <f t="shared" si="8"/>
        <v>#DIV/0!</v>
      </c>
    </row>
    <row r="14" spans="1:17" ht="16.149999999999999" hidden="1" thickBot="1">
      <c r="A14" s="131">
        <v>44276</v>
      </c>
      <c r="B14" s="127">
        <v>7</v>
      </c>
      <c r="C14" s="127">
        <v>3</v>
      </c>
      <c r="D14" s="127">
        <v>160</v>
      </c>
      <c r="E14" s="127">
        <v>113</v>
      </c>
      <c r="F14" s="127">
        <f t="shared" si="0"/>
        <v>168808.96000000002</v>
      </c>
      <c r="G14" s="127">
        <f t="shared" si="1"/>
        <v>119221.32799999999</v>
      </c>
      <c r="H14" s="127">
        <f t="shared" si="2"/>
        <v>288030.288</v>
      </c>
      <c r="I14" s="146"/>
      <c r="J14" s="146"/>
      <c r="K14" s="146"/>
      <c r="L14" s="146"/>
      <c r="M14" s="153"/>
      <c r="N14" s="149"/>
      <c r="O14" s="144" t="e">
        <f t="shared" si="6"/>
        <v>#DIV/0!</v>
      </c>
      <c r="P14" s="144" t="e">
        <f t="shared" si="7"/>
        <v>#DIV/0!</v>
      </c>
      <c r="Q14" s="144" t="e">
        <f t="shared" si="8"/>
        <v>#DIV/0!</v>
      </c>
    </row>
    <row r="15" spans="1:17" ht="16.149999999999999" hidden="1" thickBot="1">
      <c r="A15" s="131">
        <v>44277</v>
      </c>
      <c r="B15" s="127">
        <v>7</v>
      </c>
      <c r="C15" s="127">
        <v>3</v>
      </c>
      <c r="D15" s="127">
        <v>170</v>
      </c>
      <c r="E15" s="127">
        <v>106</v>
      </c>
      <c r="F15" s="127">
        <f t="shared" si="0"/>
        <v>179359.52</v>
      </c>
      <c r="G15" s="127">
        <f t="shared" si="1"/>
        <v>111835.936</v>
      </c>
      <c r="H15" s="127">
        <f t="shared" si="2"/>
        <v>291195.45600000001</v>
      </c>
      <c r="I15" s="146"/>
      <c r="J15" s="146"/>
      <c r="K15" s="146"/>
      <c r="L15" s="146"/>
      <c r="M15" s="153"/>
      <c r="N15" s="149"/>
      <c r="O15" s="144" t="e">
        <f t="shared" si="6"/>
        <v>#DIV/0!</v>
      </c>
      <c r="P15" s="144" t="e">
        <f t="shared" si="7"/>
        <v>#DIV/0!</v>
      </c>
      <c r="Q15" s="144" t="e">
        <f t="shared" si="8"/>
        <v>#DIV/0!</v>
      </c>
    </row>
    <row r="16" spans="1:17" ht="16.149999999999999" hidden="1" thickBot="1">
      <c r="A16" s="131">
        <v>44278</v>
      </c>
      <c r="B16" s="127">
        <v>7</v>
      </c>
      <c r="C16" s="127">
        <v>3</v>
      </c>
      <c r="D16" s="127">
        <v>160</v>
      </c>
      <c r="E16" s="127">
        <v>121</v>
      </c>
      <c r="F16" s="127">
        <f t="shared" si="0"/>
        <v>168808.96000000002</v>
      </c>
      <c r="G16" s="127">
        <f t="shared" si="1"/>
        <v>127661.776</v>
      </c>
      <c r="H16" s="127">
        <f t="shared" si="2"/>
        <v>296470.73600000003</v>
      </c>
      <c r="I16" s="146"/>
      <c r="J16" s="146"/>
      <c r="K16" s="146"/>
      <c r="L16" s="146"/>
      <c r="M16" s="153"/>
      <c r="N16" s="149"/>
      <c r="O16" s="144" t="e">
        <f t="shared" si="6"/>
        <v>#DIV/0!</v>
      </c>
      <c r="P16" s="144" t="e">
        <f t="shared" si="7"/>
        <v>#DIV/0!</v>
      </c>
      <c r="Q16" s="144" t="e">
        <f t="shared" si="8"/>
        <v>#DIV/0!</v>
      </c>
    </row>
    <row r="17" spans="1:17" ht="16.149999999999999" hidden="1" thickBot="1">
      <c r="A17" s="131">
        <v>44279</v>
      </c>
      <c r="B17" s="127">
        <v>7</v>
      </c>
      <c r="C17" s="127">
        <v>3</v>
      </c>
      <c r="D17" s="127">
        <v>185</v>
      </c>
      <c r="E17" s="127">
        <v>131</v>
      </c>
      <c r="F17" s="127">
        <f t="shared" si="0"/>
        <v>195185.36000000002</v>
      </c>
      <c r="G17" s="127">
        <f t="shared" si="1"/>
        <v>138212.33599999998</v>
      </c>
      <c r="H17" s="127">
        <f t="shared" si="2"/>
        <v>333397.696</v>
      </c>
      <c r="I17" s="146"/>
      <c r="J17" s="146"/>
      <c r="K17" s="146"/>
      <c r="L17" s="146"/>
      <c r="M17" s="153"/>
      <c r="N17" s="149"/>
      <c r="O17" s="144" t="e">
        <f t="shared" si="6"/>
        <v>#DIV/0!</v>
      </c>
      <c r="P17" s="144" t="e">
        <f t="shared" si="7"/>
        <v>#DIV/0!</v>
      </c>
      <c r="Q17" s="144" t="e">
        <f t="shared" si="8"/>
        <v>#DIV/0!</v>
      </c>
    </row>
    <row r="18" spans="1:17" s="177" customFormat="1" ht="16.149999999999999" thickBot="1">
      <c r="A18" s="179">
        <v>44300</v>
      </c>
      <c r="B18" s="171">
        <v>6</v>
      </c>
      <c r="C18" s="171">
        <v>2</v>
      </c>
      <c r="D18" s="171">
        <v>100</v>
      </c>
      <c r="E18" s="171">
        <v>174</v>
      </c>
      <c r="F18" s="172">
        <f t="shared" si="0"/>
        <v>105505.60000000001</v>
      </c>
      <c r="G18" s="172">
        <f t="shared" si="1"/>
        <v>183579.74400000001</v>
      </c>
      <c r="H18" s="172">
        <f t="shared" si="2"/>
        <v>289085.34400000004</v>
      </c>
      <c r="I18" s="173">
        <v>29626.410807291668</v>
      </c>
      <c r="J18" s="173">
        <v>235873.23150713</v>
      </c>
      <c r="K18" s="173">
        <v>69.333333333333329</v>
      </c>
      <c r="L18" s="173"/>
      <c r="M18" s="174"/>
      <c r="N18" s="175"/>
      <c r="O18" s="176">
        <f t="shared" si="6"/>
        <v>7.9615864723335559</v>
      </c>
      <c r="P18" s="176" t="e">
        <f t="shared" si="7"/>
        <v>#DIV/0!</v>
      </c>
      <c r="Q18" s="176" t="e">
        <f t="shared" si="8"/>
        <v>#DIV/0!</v>
      </c>
    </row>
    <row r="19" spans="1:17" ht="16.149999999999999" thickBot="1">
      <c r="A19" s="126">
        <v>44301</v>
      </c>
      <c r="B19" s="127">
        <v>5</v>
      </c>
      <c r="C19" s="127">
        <v>2</v>
      </c>
      <c r="D19" s="127">
        <v>70</v>
      </c>
      <c r="E19" s="127">
        <v>173</v>
      </c>
      <c r="F19" s="127">
        <f t="shared" si="0"/>
        <v>73853.919999999998</v>
      </c>
      <c r="G19" s="127">
        <f t="shared" si="1"/>
        <v>182524.68799999999</v>
      </c>
      <c r="H19" s="127">
        <f t="shared" si="2"/>
        <v>256378.60800000001</v>
      </c>
      <c r="I19" s="146">
        <v>24122.564887152777</v>
      </c>
      <c r="J19" s="146">
        <v>197313.70680506999</v>
      </c>
      <c r="K19" s="146">
        <v>78.222222222222229</v>
      </c>
      <c r="L19" s="146"/>
      <c r="M19" s="153"/>
      <c r="N19" s="149"/>
      <c r="O19" s="144">
        <f t="shared" si="6"/>
        <v>8.179632129838545</v>
      </c>
      <c r="P19" s="144" t="e">
        <f t="shared" si="7"/>
        <v>#DIV/0!</v>
      </c>
      <c r="Q19" s="144" t="e">
        <f t="shared" si="8"/>
        <v>#DIV/0!</v>
      </c>
    </row>
    <row r="20" spans="1:17" ht="16.149999999999999" thickBot="1">
      <c r="A20" s="126">
        <v>44302</v>
      </c>
      <c r="B20" s="127">
        <v>5</v>
      </c>
      <c r="C20" s="127">
        <v>2</v>
      </c>
      <c r="D20" s="127">
        <v>90</v>
      </c>
      <c r="E20" s="127">
        <v>173</v>
      </c>
      <c r="F20" s="127">
        <f t="shared" si="0"/>
        <v>94955.04</v>
      </c>
      <c r="G20" s="127">
        <f t="shared" si="1"/>
        <v>182524.68799999999</v>
      </c>
      <c r="H20" s="127">
        <f t="shared" si="2"/>
        <v>277479.728</v>
      </c>
      <c r="I20" s="146">
        <v>25413.462022569445</v>
      </c>
      <c r="J20" s="146">
        <v>205356.21172315162</v>
      </c>
      <c r="K20" s="146">
        <v>67.555555555555557</v>
      </c>
      <c r="L20" s="146"/>
      <c r="M20" s="153"/>
      <c r="N20" s="149"/>
      <c r="O20" s="144">
        <f t="shared" si="6"/>
        <v>8.0806074961678487</v>
      </c>
      <c r="P20" s="144" t="e">
        <f t="shared" si="7"/>
        <v>#DIV/0!</v>
      </c>
      <c r="Q20" s="144" t="e">
        <f t="shared" si="8"/>
        <v>#DIV/0!</v>
      </c>
    </row>
    <row r="21" spans="1:17" ht="16.149999999999999" thickBot="1">
      <c r="A21" s="126">
        <v>44303</v>
      </c>
      <c r="B21" s="127">
        <v>5</v>
      </c>
      <c r="C21" s="127">
        <v>2</v>
      </c>
      <c r="D21" s="127">
        <v>110</v>
      </c>
      <c r="E21" s="127">
        <v>173</v>
      </c>
      <c r="F21" s="127">
        <f t="shared" si="0"/>
        <v>116056.16</v>
      </c>
      <c r="G21" s="127">
        <f t="shared" si="1"/>
        <v>182524.68799999999</v>
      </c>
      <c r="H21" s="127">
        <f t="shared" si="2"/>
        <v>298580.848</v>
      </c>
      <c r="I21" s="146">
        <v>30511.386935763891</v>
      </c>
      <c r="J21" s="146">
        <v>233139.80053671397</v>
      </c>
      <c r="K21" s="146">
        <v>71.111111111111114</v>
      </c>
      <c r="L21" s="146"/>
      <c r="M21" s="153"/>
      <c r="N21" s="149"/>
      <c r="O21" s="144">
        <f t="shared" si="6"/>
        <v>7.6410751509771391</v>
      </c>
      <c r="P21" s="144" t="e">
        <f t="shared" si="7"/>
        <v>#DIV/0!</v>
      </c>
      <c r="Q21" s="144" t="e">
        <f t="shared" si="8"/>
        <v>#DIV/0!</v>
      </c>
    </row>
    <row r="22" spans="1:17" ht="16.149999999999999" thickBot="1">
      <c r="A22" s="126">
        <v>44304</v>
      </c>
      <c r="B22" s="127">
        <v>6</v>
      </c>
      <c r="C22" s="127">
        <v>2</v>
      </c>
      <c r="D22" s="127">
        <v>110</v>
      </c>
      <c r="E22" s="127">
        <v>173</v>
      </c>
      <c r="F22" s="127">
        <f t="shared" si="0"/>
        <v>116056.16</v>
      </c>
      <c r="G22" s="127">
        <f t="shared" si="1"/>
        <v>182524.68799999999</v>
      </c>
      <c r="H22" s="127">
        <f t="shared" si="2"/>
        <v>298580.848</v>
      </c>
      <c r="I22" s="146">
        <v>29611.881510416668</v>
      </c>
      <c r="J22" s="146">
        <v>228030.37284505399</v>
      </c>
      <c r="K22" s="146">
        <v>69.333333333333329</v>
      </c>
      <c r="L22" s="146"/>
      <c r="M22" s="153"/>
      <c r="N22" s="149"/>
      <c r="O22" s="144">
        <f t="shared" si="6"/>
        <v>7.7006377580174705</v>
      </c>
      <c r="P22" s="144" t="e">
        <f t="shared" si="7"/>
        <v>#DIV/0!</v>
      </c>
      <c r="Q22" s="144" t="e">
        <f t="shared" si="8"/>
        <v>#DIV/0!</v>
      </c>
    </row>
    <row r="23" spans="1:17" ht="16.149999999999999" thickBot="1">
      <c r="A23" s="126">
        <v>44305</v>
      </c>
      <c r="B23" s="127">
        <v>6</v>
      </c>
      <c r="C23" s="127">
        <v>3</v>
      </c>
      <c r="D23" s="127">
        <v>90</v>
      </c>
      <c r="E23" s="127">
        <v>173</v>
      </c>
      <c r="F23" s="127">
        <f t="shared" si="0"/>
        <v>94955.04</v>
      </c>
      <c r="G23" s="127">
        <f t="shared" si="1"/>
        <v>182524.68799999999</v>
      </c>
      <c r="H23" s="127">
        <f t="shared" si="2"/>
        <v>277479.728</v>
      </c>
      <c r="I23" s="146">
        <v>34820.463975694445</v>
      </c>
      <c r="J23" s="146">
        <v>267089.08764388767</v>
      </c>
      <c r="K23" s="146">
        <v>67.555555555555557</v>
      </c>
      <c r="L23" s="146"/>
      <c r="M23" s="153"/>
      <c r="N23" s="149"/>
      <c r="O23" s="144">
        <f t="shared" si="6"/>
        <v>7.6704632031992031</v>
      </c>
      <c r="P23" s="144" t="e">
        <f t="shared" si="7"/>
        <v>#DIV/0!</v>
      </c>
      <c r="Q23" s="144" t="e">
        <f t="shared" si="8"/>
        <v>#DIV/0!</v>
      </c>
    </row>
    <row r="24" spans="1:17" ht="16.149999999999999" thickBot="1">
      <c r="A24" s="126">
        <v>44306</v>
      </c>
      <c r="B24" s="127">
        <v>7</v>
      </c>
      <c r="C24" s="127">
        <v>3</v>
      </c>
      <c r="D24" s="127">
        <v>160</v>
      </c>
      <c r="E24" s="127">
        <v>167</v>
      </c>
      <c r="F24" s="127">
        <f t="shared" si="0"/>
        <v>168808.96000000002</v>
      </c>
      <c r="G24" s="127">
        <f t="shared" si="1"/>
        <v>176194.35200000001</v>
      </c>
      <c r="H24" s="127">
        <f t="shared" si="2"/>
        <v>345003.31200000003</v>
      </c>
      <c r="I24" s="146">
        <v>40835.678927951391</v>
      </c>
      <c r="J24" s="146">
        <v>310655.86450375564</v>
      </c>
      <c r="K24" s="146">
        <v>71.111111111111114</v>
      </c>
      <c r="L24" s="146"/>
      <c r="M24" s="153"/>
      <c r="N24" s="149"/>
      <c r="O24" s="144">
        <f t="shared" si="6"/>
        <v>7.6074617261014001</v>
      </c>
      <c r="P24" s="144" t="e">
        <f t="shared" si="7"/>
        <v>#DIV/0!</v>
      </c>
      <c r="Q24" s="144" t="e">
        <f t="shared" si="8"/>
        <v>#DIV/0!</v>
      </c>
    </row>
    <row r="25" spans="1:17" s="177" customFormat="1" ht="16.149999999999999" thickBot="1">
      <c r="A25" s="178">
        <v>44307</v>
      </c>
      <c r="B25" s="172">
        <v>7</v>
      </c>
      <c r="C25" s="172">
        <v>3</v>
      </c>
      <c r="D25" s="172">
        <v>150</v>
      </c>
      <c r="E25" s="172">
        <v>177</v>
      </c>
      <c r="F25" s="172">
        <f t="shared" si="0"/>
        <v>158258.4</v>
      </c>
      <c r="G25" s="172">
        <f t="shared" si="1"/>
        <v>186744.91200000001</v>
      </c>
      <c r="H25" s="172">
        <f t="shared" si="2"/>
        <v>345003.31200000003</v>
      </c>
      <c r="I25" s="173">
        <v>43947.561197916664</v>
      </c>
      <c r="J25" s="173">
        <v>334581.339900152</v>
      </c>
      <c r="K25" s="173">
        <v>69.333333333333329</v>
      </c>
      <c r="L25" s="173"/>
      <c r="M25" s="174"/>
      <c r="N25" s="175"/>
      <c r="O25" s="176">
        <f t="shared" si="6"/>
        <v>7.6131946979577299</v>
      </c>
      <c r="P25" s="176" t="e">
        <f t="shared" si="7"/>
        <v>#DIV/0!</v>
      </c>
      <c r="Q25" s="176" t="e">
        <f t="shared" si="8"/>
        <v>#DIV/0!</v>
      </c>
    </row>
    <row r="26" spans="1:17" ht="16.149999999999999" thickBot="1">
      <c r="A26" s="126">
        <v>44308</v>
      </c>
      <c r="B26" s="127">
        <v>7</v>
      </c>
      <c r="C26" s="127">
        <v>3</v>
      </c>
      <c r="D26" s="127">
        <v>140</v>
      </c>
      <c r="E26" s="127">
        <v>174</v>
      </c>
      <c r="F26" s="127">
        <f t="shared" si="0"/>
        <v>147707.84</v>
      </c>
      <c r="G26" s="127">
        <f t="shared" si="1"/>
        <v>183579.74400000001</v>
      </c>
      <c r="H26" s="127">
        <f t="shared" si="2"/>
        <v>331287.58400000003</v>
      </c>
      <c r="I26" s="146">
        <v>40868.052734375</v>
      </c>
      <c r="J26" s="146">
        <v>314412.21504063765</v>
      </c>
      <c r="K26" s="146">
        <v>64</v>
      </c>
      <c r="L26" s="146"/>
      <c r="M26" s="153"/>
      <c r="N26" s="149"/>
      <c r="O26" s="144">
        <f t="shared" si="6"/>
        <v>7.6933495482200636</v>
      </c>
      <c r="P26" s="144" t="e">
        <f t="shared" si="7"/>
        <v>#DIV/0!</v>
      </c>
      <c r="Q26" s="144" t="e">
        <f t="shared" si="8"/>
        <v>#DIV/0!</v>
      </c>
    </row>
    <row r="27" spans="1:17" s="177" customFormat="1" ht="16.149999999999999" thickBot="1">
      <c r="A27" s="180">
        <v>44309</v>
      </c>
      <c r="B27" s="172">
        <v>7</v>
      </c>
      <c r="C27" s="172">
        <v>3</v>
      </c>
      <c r="D27" s="172">
        <v>115</v>
      </c>
      <c r="E27" s="172">
        <v>174</v>
      </c>
      <c r="F27" s="172">
        <f t="shared" si="0"/>
        <v>121331.44</v>
      </c>
      <c r="G27" s="172">
        <f t="shared" si="1"/>
        <v>183579.74400000001</v>
      </c>
      <c r="H27" s="172">
        <f t="shared" si="2"/>
        <v>304911.18400000001</v>
      </c>
      <c r="I27" s="173">
        <v>36449.935555312506</v>
      </c>
      <c r="J27" s="173">
        <v>283965.04976658197</v>
      </c>
      <c r="K27" s="173">
        <v>64</v>
      </c>
      <c r="L27" s="173"/>
      <c r="M27" s="174"/>
      <c r="N27" s="175"/>
      <c r="O27" s="176">
        <f t="shared" si="6"/>
        <v>7.7905501186872366</v>
      </c>
      <c r="P27" s="176" t="e">
        <f t="shared" si="7"/>
        <v>#DIV/0!</v>
      </c>
      <c r="Q27" s="176" t="e">
        <f t="shared" si="8"/>
        <v>#DIV/0!</v>
      </c>
    </row>
    <row r="28" spans="1:17" ht="16.149999999999999" thickBot="1">
      <c r="A28" s="126">
        <v>44310</v>
      </c>
      <c r="B28" s="127">
        <v>6</v>
      </c>
      <c r="C28" s="127">
        <v>2</v>
      </c>
      <c r="D28" s="127">
        <v>65</v>
      </c>
      <c r="E28" s="127">
        <v>174</v>
      </c>
      <c r="F28" s="127">
        <f t="shared" si="0"/>
        <v>68578.64</v>
      </c>
      <c r="G28" s="127">
        <f t="shared" si="1"/>
        <v>183579.74400000001</v>
      </c>
      <c r="H28" s="127">
        <f t="shared" si="2"/>
        <v>252158.38400000002</v>
      </c>
      <c r="I28" s="146">
        <v>32805.287426458337</v>
      </c>
      <c r="J28" s="146">
        <v>255094.21116962563</v>
      </c>
      <c r="K28" s="146">
        <v>60.791666666666664</v>
      </c>
      <c r="L28" s="146"/>
      <c r="M28" s="153"/>
      <c r="N28" s="149"/>
      <c r="O28" s="144">
        <f t="shared" si="6"/>
        <v>7.7760090272486186</v>
      </c>
      <c r="P28" s="144" t="e">
        <f t="shared" si="7"/>
        <v>#DIV/0!</v>
      </c>
      <c r="Q28" s="144" t="e">
        <f t="shared" si="8"/>
        <v>#DIV/0!</v>
      </c>
    </row>
    <row r="29" spans="1:17" ht="16.149999999999999" thickBot="1">
      <c r="A29" s="126">
        <v>44311</v>
      </c>
      <c r="B29" s="127">
        <v>5</v>
      </c>
      <c r="C29" s="127">
        <v>2</v>
      </c>
      <c r="D29" s="127">
        <v>60</v>
      </c>
      <c r="E29" s="127">
        <v>163</v>
      </c>
      <c r="F29" s="127">
        <f t="shared" si="0"/>
        <v>63303.360000000001</v>
      </c>
      <c r="G29" s="127">
        <f t="shared" si="1"/>
        <v>171974.128</v>
      </c>
      <c r="H29" s="127">
        <f t="shared" si="2"/>
        <v>235277.48800000001</v>
      </c>
      <c r="I29" s="146">
        <v>28997.679253472223</v>
      </c>
      <c r="J29" s="146">
        <v>223846.10715156997</v>
      </c>
      <c r="K29" s="146">
        <v>60.027777777777779</v>
      </c>
      <c r="L29" s="146"/>
      <c r="M29" s="153"/>
      <c r="N29" s="149"/>
      <c r="O29" s="144">
        <f t="shared" si="6"/>
        <v>7.7194490357281378</v>
      </c>
      <c r="P29" s="144" t="e">
        <f t="shared" si="7"/>
        <v>#DIV/0!</v>
      </c>
      <c r="Q29" s="144" t="e">
        <f t="shared" si="8"/>
        <v>#DIV/0!</v>
      </c>
    </row>
    <row r="30" spans="1:17" ht="16.149999999999999" thickBot="1">
      <c r="A30" s="126">
        <v>44312</v>
      </c>
      <c r="B30" s="127">
        <v>6</v>
      </c>
      <c r="C30" s="127">
        <v>2</v>
      </c>
      <c r="D30" s="127">
        <v>53</v>
      </c>
      <c r="E30" s="127">
        <v>160</v>
      </c>
      <c r="F30" s="127">
        <f t="shared" si="0"/>
        <v>55917.968000000001</v>
      </c>
      <c r="G30" s="127">
        <f t="shared" si="1"/>
        <v>168808.96000000002</v>
      </c>
      <c r="H30" s="127">
        <f t="shared" si="2"/>
        <v>224726.92800000001</v>
      </c>
      <c r="I30" s="146">
        <v>27526.082248263891</v>
      </c>
      <c r="J30" s="146">
        <v>216578.60120434998</v>
      </c>
      <c r="K30" s="146">
        <v>58.736111111111114</v>
      </c>
      <c r="L30" s="146"/>
      <c r="M30" s="153"/>
      <c r="N30" s="149"/>
      <c r="O30" s="144">
        <f t="shared" si="6"/>
        <v>7.8681230133289271</v>
      </c>
      <c r="P30" s="144" t="e">
        <f t="shared" si="7"/>
        <v>#DIV/0!</v>
      </c>
      <c r="Q30" s="144" t="e">
        <f t="shared" si="8"/>
        <v>#DIV/0!</v>
      </c>
    </row>
    <row r="31" spans="1:17" ht="16.149999999999999" thickBot="1">
      <c r="A31" s="126">
        <v>44313</v>
      </c>
      <c r="B31" s="127">
        <v>7</v>
      </c>
      <c r="C31" s="127">
        <v>2</v>
      </c>
      <c r="D31" s="127">
        <v>100</v>
      </c>
      <c r="E31" s="127">
        <v>174</v>
      </c>
      <c r="F31" s="127">
        <f t="shared" si="0"/>
        <v>105505.60000000001</v>
      </c>
      <c r="G31" s="127">
        <f t="shared" si="1"/>
        <v>183579.74400000001</v>
      </c>
      <c r="H31" s="127">
        <f t="shared" si="2"/>
        <v>289085.34400000004</v>
      </c>
      <c r="I31" s="146">
        <v>36120.49609375</v>
      </c>
      <c r="J31" s="146">
        <v>281104.92922245798</v>
      </c>
      <c r="K31" s="146">
        <v>64</v>
      </c>
      <c r="L31" s="146"/>
      <c r="M31" s="153"/>
      <c r="N31" s="149"/>
      <c r="O31" s="144">
        <f t="shared" si="6"/>
        <v>7.7824216060835916</v>
      </c>
      <c r="P31" s="144" t="e">
        <f t="shared" si="7"/>
        <v>#DIV/0!</v>
      </c>
      <c r="Q31" s="144" t="e">
        <f t="shared" si="8"/>
        <v>#DIV/0!</v>
      </c>
    </row>
    <row r="32" spans="1:17" ht="16.149999999999999" hidden="1" thickBot="1">
      <c r="A32" s="126">
        <v>44335</v>
      </c>
      <c r="B32" s="127">
        <v>8</v>
      </c>
      <c r="C32" s="127">
        <v>6</v>
      </c>
      <c r="D32" s="127">
        <v>200</v>
      </c>
      <c r="E32" s="127">
        <v>230</v>
      </c>
      <c r="F32" s="127">
        <f t="shared" si="0"/>
        <v>211011.20000000001</v>
      </c>
      <c r="G32" s="127">
        <f t="shared" si="1"/>
        <v>242662.88</v>
      </c>
      <c r="H32" s="127">
        <f t="shared" si="2"/>
        <v>453674.08</v>
      </c>
      <c r="I32" s="146"/>
      <c r="J32" s="146"/>
      <c r="K32" s="146"/>
      <c r="L32" s="146"/>
      <c r="M32" s="153"/>
      <c r="N32" s="149"/>
      <c r="O32" s="144" t="e">
        <f t="shared" si="6"/>
        <v>#DIV/0!</v>
      </c>
      <c r="P32" s="144" t="e">
        <f t="shared" si="7"/>
        <v>#DIV/0!</v>
      </c>
      <c r="Q32" s="144" t="e">
        <f t="shared" si="8"/>
        <v>#DIV/0!</v>
      </c>
    </row>
    <row r="33" spans="1:17" ht="16.149999999999999" hidden="1" thickBot="1">
      <c r="A33" s="128">
        <v>44336</v>
      </c>
      <c r="B33" s="129">
        <v>8</v>
      </c>
      <c r="C33" s="129">
        <v>7</v>
      </c>
      <c r="D33" s="129">
        <v>210</v>
      </c>
      <c r="E33" s="129">
        <v>230</v>
      </c>
      <c r="F33" s="127">
        <f t="shared" ref="F33:F63" si="9">D33*1.055056*1000</f>
        <v>221561.75999999998</v>
      </c>
      <c r="G33" s="127">
        <f t="shared" ref="G33:G63" si="10">E33*1.055056*1000</f>
        <v>242662.88</v>
      </c>
      <c r="H33" s="127">
        <f t="shared" ref="H33:H63" si="11">SUM(F33+G33)</f>
        <v>464224.64</v>
      </c>
      <c r="I33" s="146"/>
      <c r="J33" s="146"/>
      <c r="K33" s="146"/>
      <c r="L33" s="146"/>
      <c r="M33" s="153"/>
      <c r="N33" s="149"/>
      <c r="O33" s="144" t="e">
        <f t="shared" si="6"/>
        <v>#DIV/0!</v>
      </c>
      <c r="P33" s="144" t="e">
        <f t="shared" si="7"/>
        <v>#DIV/0!</v>
      </c>
      <c r="Q33" s="144" t="e">
        <f t="shared" si="8"/>
        <v>#DIV/0!</v>
      </c>
    </row>
    <row r="34" spans="1:17" ht="16.149999999999999" hidden="1" thickBot="1">
      <c r="A34" s="126">
        <v>44337</v>
      </c>
      <c r="B34" s="127">
        <v>8</v>
      </c>
      <c r="C34" s="127">
        <v>7</v>
      </c>
      <c r="D34" s="127">
        <v>205</v>
      </c>
      <c r="E34" s="127">
        <v>230</v>
      </c>
      <c r="F34" s="127">
        <f t="shared" si="9"/>
        <v>216286.48</v>
      </c>
      <c r="G34" s="127">
        <f t="shared" si="10"/>
        <v>242662.88</v>
      </c>
      <c r="H34" s="127">
        <f t="shared" si="11"/>
        <v>458949.36</v>
      </c>
      <c r="I34" s="146"/>
      <c r="J34" s="146"/>
      <c r="K34" s="146"/>
      <c r="L34" s="146"/>
      <c r="M34" s="153"/>
      <c r="N34" s="149"/>
      <c r="O34" s="144" t="e">
        <f t="shared" si="6"/>
        <v>#DIV/0!</v>
      </c>
      <c r="P34" s="144" t="e">
        <f t="shared" si="7"/>
        <v>#DIV/0!</v>
      </c>
      <c r="Q34" s="144" t="e">
        <f t="shared" si="8"/>
        <v>#DIV/0!</v>
      </c>
    </row>
    <row r="35" spans="1:17" ht="16.149999999999999" hidden="1" thickBot="1">
      <c r="A35" s="126">
        <v>44338</v>
      </c>
      <c r="B35" s="127">
        <v>8</v>
      </c>
      <c r="C35" s="127">
        <v>7</v>
      </c>
      <c r="D35" s="127">
        <v>213</v>
      </c>
      <c r="E35" s="127">
        <v>227</v>
      </c>
      <c r="F35" s="127">
        <f t="shared" si="9"/>
        <v>224726.92799999999</v>
      </c>
      <c r="G35" s="127">
        <f t="shared" si="10"/>
        <v>239497.712</v>
      </c>
      <c r="H35" s="127">
        <f t="shared" si="11"/>
        <v>464224.64</v>
      </c>
      <c r="I35" s="146"/>
      <c r="J35" s="146"/>
      <c r="K35" s="146"/>
      <c r="L35" s="146"/>
      <c r="M35" s="153"/>
      <c r="N35" s="149"/>
      <c r="O35" s="144" t="e">
        <f t="shared" si="6"/>
        <v>#DIV/0!</v>
      </c>
      <c r="P35" s="144" t="e">
        <f t="shared" si="7"/>
        <v>#DIV/0!</v>
      </c>
      <c r="Q35" s="144" t="e">
        <f t="shared" si="8"/>
        <v>#DIV/0!</v>
      </c>
    </row>
    <row r="36" spans="1:17" ht="16.149999999999999" hidden="1" thickBot="1">
      <c r="A36" s="126">
        <v>44339</v>
      </c>
      <c r="B36" s="127">
        <v>8</v>
      </c>
      <c r="C36" s="127">
        <v>7</v>
      </c>
      <c r="D36" s="127">
        <v>210</v>
      </c>
      <c r="E36" s="127">
        <v>227</v>
      </c>
      <c r="F36" s="127">
        <f t="shared" si="9"/>
        <v>221561.75999999998</v>
      </c>
      <c r="G36" s="127">
        <f t="shared" si="10"/>
        <v>239497.712</v>
      </c>
      <c r="H36" s="127">
        <f t="shared" si="11"/>
        <v>461059.47199999995</v>
      </c>
      <c r="I36" s="146"/>
      <c r="J36" s="146"/>
      <c r="K36" s="146"/>
      <c r="L36" s="146"/>
      <c r="M36" s="153"/>
      <c r="N36" s="149"/>
      <c r="O36" s="144" t="e">
        <f t="shared" si="6"/>
        <v>#DIV/0!</v>
      </c>
      <c r="P36" s="144" t="e">
        <f t="shared" si="7"/>
        <v>#DIV/0!</v>
      </c>
      <c r="Q36" s="144" t="e">
        <f t="shared" si="8"/>
        <v>#DIV/0!</v>
      </c>
    </row>
    <row r="37" spans="1:17" ht="16.149999999999999" hidden="1" thickBot="1">
      <c r="A37" s="126">
        <v>44340</v>
      </c>
      <c r="B37" s="127">
        <v>8</v>
      </c>
      <c r="C37" s="127">
        <v>6</v>
      </c>
      <c r="D37" s="127">
        <v>160</v>
      </c>
      <c r="E37" s="127">
        <v>227</v>
      </c>
      <c r="F37" s="127">
        <f t="shared" si="9"/>
        <v>168808.96000000002</v>
      </c>
      <c r="G37" s="127">
        <f t="shared" si="10"/>
        <v>239497.712</v>
      </c>
      <c r="H37" s="127">
        <f t="shared" si="11"/>
        <v>408306.67200000002</v>
      </c>
      <c r="I37" s="146"/>
      <c r="J37" s="146"/>
      <c r="K37" s="146"/>
      <c r="L37" s="146"/>
      <c r="M37" s="153"/>
      <c r="N37" s="149"/>
      <c r="O37" s="144" t="e">
        <f t="shared" si="6"/>
        <v>#DIV/0!</v>
      </c>
      <c r="P37" s="144" t="e">
        <f t="shared" si="7"/>
        <v>#DIV/0!</v>
      </c>
      <c r="Q37" s="144" t="e">
        <f t="shared" si="8"/>
        <v>#DIV/0!</v>
      </c>
    </row>
    <row r="38" spans="1:17" ht="16.149999999999999" hidden="1" thickBot="1">
      <c r="A38" s="126">
        <v>44341</v>
      </c>
      <c r="B38" s="127">
        <v>8</v>
      </c>
      <c r="C38" s="127">
        <v>7</v>
      </c>
      <c r="D38" s="127">
        <v>205</v>
      </c>
      <c r="E38" s="127">
        <v>227</v>
      </c>
      <c r="F38" s="127">
        <f t="shared" si="9"/>
        <v>216286.48</v>
      </c>
      <c r="G38" s="127">
        <f t="shared" si="10"/>
        <v>239497.712</v>
      </c>
      <c r="H38" s="127">
        <f t="shared" si="11"/>
        <v>455784.19200000004</v>
      </c>
      <c r="I38" s="146"/>
      <c r="J38" s="146"/>
      <c r="K38" s="146"/>
      <c r="L38" s="146"/>
      <c r="M38" s="153"/>
      <c r="N38" s="149"/>
      <c r="O38" s="144" t="e">
        <f t="shared" si="6"/>
        <v>#DIV/0!</v>
      </c>
      <c r="P38" s="144" t="e">
        <f t="shared" si="7"/>
        <v>#DIV/0!</v>
      </c>
      <c r="Q38" s="144" t="e">
        <f t="shared" si="8"/>
        <v>#DIV/0!</v>
      </c>
    </row>
    <row r="39" spans="1:17" ht="16.149999999999999" hidden="1" thickBot="1">
      <c r="A39" s="126">
        <v>44342</v>
      </c>
      <c r="B39" s="127">
        <v>8</v>
      </c>
      <c r="C39" s="127">
        <v>6</v>
      </c>
      <c r="D39" s="127">
        <v>200</v>
      </c>
      <c r="E39" s="127">
        <v>216</v>
      </c>
      <c r="F39" s="127">
        <f t="shared" si="9"/>
        <v>211011.20000000001</v>
      </c>
      <c r="G39" s="127">
        <f t="shared" si="10"/>
        <v>227892.09600000002</v>
      </c>
      <c r="H39" s="127">
        <f t="shared" si="11"/>
        <v>438903.29600000003</v>
      </c>
      <c r="I39" s="146"/>
      <c r="J39" s="146"/>
      <c r="K39" s="146"/>
      <c r="L39" s="146"/>
      <c r="M39" s="153"/>
      <c r="N39" s="149"/>
      <c r="O39" s="144" t="e">
        <f t="shared" si="6"/>
        <v>#DIV/0!</v>
      </c>
      <c r="P39" s="144" t="e">
        <f t="shared" si="7"/>
        <v>#DIV/0!</v>
      </c>
      <c r="Q39" s="144" t="e">
        <f t="shared" si="8"/>
        <v>#DIV/0!</v>
      </c>
    </row>
    <row r="40" spans="1:17" ht="16.149999999999999" hidden="1" thickBot="1">
      <c r="A40" s="126">
        <v>44356</v>
      </c>
      <c r="B40" s="127">
        <v>8</v>
      </c>
      <c r="C40" s="127">
        <v>6</v>
      </c>
      <c r="D40" s="127">
        <v>205</v>
      </c>
      <c r="E40" s="127">
        <v>206</v>
      </c>
      <c r="F40" s="127">
        <f t="shared" si="9"/>
        <v>216286.48</v>
      </c>
      <c r="G40" s="127">
        <f t="shared" si="10"/>
        <v>217341.53599999999</v>
      </c>
      <c r="H40" s="127">
        <f t="shared" si="11"/>
        <v>433628.016</v>
      </c>
      <c r="I40" s="146"/>
      <c r="J40" s="146"/>
      <c r="K40" s="146"/>
      <c r="L40" s="146"/>
      <c r="M40" s="153"/>
      <c r="N40" s="149"/>
      <c r="O40" s="144" t="e">
        <f t="shared" si="6"/>
        <v>#DIV/0!</v>
      </c>
      <c r="P40" s="144" t="e">
        <f t="shared" si="7"/>
        <v>#DIV/0!</v>
      </c>
      <c r="Q40" s="144" t="e">
        <f t="shared" si="8"/>
        <v>#DIV/0!</v>
      </c>
    </row>
    <row r="41" spans="1:17" ht="16.149999999999999" hidden="1" thickBot="1">
      <c r="A41" s="128">
        <v>44357</v>
      </c>
      <c r="B41" s="129">
        <v>8</v>
      </c>
      <c r="C41" s="129">
        <v>6</v>
      </c>
      <c r="D41" s="129">
        <v>210</v>
      </c>
      <c r="E41" s="129">
        <v>206</v>
      </c>
      <c r="F41" s="127">
        <f t="shared" si="9"/>
        <v>221561.75999999998</v>
      </c>
      <c r="G41" s="127">
        <f t="shared" si="10"/>
        <v>217341.53599999999</v>
      </c>
      <c r="H41" s="127">
        <f t="shared" si="11"/>
        <v>438903.29599999997</v>
      </c>
      <c r="I41" s="146"/>
      <c r="J41" s="146"/>
      <c r="K41" s="146"/>
      <c r="L41" s="146"/>
      <c r="M41" s="153"/>
      <c r="N41" s="149"/>
      <c r="O41" s="144" t="e">
        <f t="shared" si="6"/>
        <v>#DIV/0!</v>
      </c>
      <c r="P41" s="144" t="e">
        <f t="shared" si="7"/>
        <v>#DIV/0!</v>
      </c>
      <c r="Q41" s="144" t="e">
        <f t="shared" si="8"/>
        <v>#DIV/0!</v>
      </c>
    </row>
    <row r="42" spans="1:17" ht="16.149999999999999" hidden="1" thickBot="1">
      <c r="A42" s="126">
        <v>44358</v>
      </c>
      <c r="B42" s="127">
        <v>8</v>
      </c>
      <c r="C42" s="127">
        <v>6</v>
      </c>
      <c r="D42" s="127">
        <v>215</v>
      </c>
      <c r="E42" s="127">
        <v>206</v>
      </c>
      <c r="F42" s="127">
        <f t="shared" si="9"/>
        <v>226837.04</v>
      </c>
      <c r="G42" s="127">
        <f t="shared" si="10"/>
        <v>217341.53599999999</v>
      </c>
      <c r="H42" s="127">
        <f t="shared" si="11"/>
        <v>444178.576</v>
      </c>
      <c r="I42" s="146"/>
      <c r="J42" s="146"/>
      <c r="K42" s="146"/>
      <c r="L42" s="146"/>
      <c r="M42" s="153"/>
      <c r="N42" s="149"/>
      <c r="O42" s="144" t="e">
        <f t="shared" si="6"/>
        <v>#DIV/0!</v>
      </c>
      <c r="P42" s="144" t="e">
        <f t="shared" si="7"/>
        <v>#DIV/0!</v>
      </c>
      <c r="Q42" s="144" t="e">
        <f t="shared" si="8"/>
        <v>#DIV/0!</v>
      </c>
    </row>
    <row r="43" spans="1:17" ht="16.149999999999999" hidden="1" thickBot="1">
      <c r="A43" s="126">
        <v>44359</v>
      </c>
      <c r="B43" s="127">
        <v>8</v>
      </c>
      <c r="C43" s="127">
        <v>7</v>
      </c>
      <c r="D43" s="127">
        <v>215</v>
      </c>
      <c r="E43" s="127">
        <v>199</v>
      </c>
      <c r="F43" s="127">
        <f t="shared" si="9"/>
        <v>226837.04</v>
      </c>
      <c r="G43" s="127">
        <f t="shared" si="10"/>
        <v>209956.144</v>
      </c>
      <c r="H43" s="127">
        <f t="shared" si="11"/>
        <v>436793.18400000001</v>
      </c>
      <c r="I43" s="146"/>
      <c r="J43" s="146"/>
      <c r="K43" s="146"/>
      <c r="L43" s="146"/>
      <c r="M43" s="153"/>
      <c r="N43" s="149"/>
      <c r="O43" s="144" t="e">
        <f t="shared" si="6"/>
        <v>#DIV/0!</v>
      </c>
      <c r="P43" s="144" t="e">
        <f t="shared" si="7"/>
        <v>#DIV/0!</v>
      </c>
      <c r="Q43" s="144" t="e">
        <f t="shared" si="8"/>
        <v>#DIV/0!</v>
      </c>
    </row>
    <row r="44" spans="1:17" ht="16.149999999999999" hidden="1" thickBot="1">
      <c r="A44" s="126">
        <v>44360</v>
      </c>
      <c r="B44" s="127">
        <v>8</v>
      </c>
      <c r="C44" s="127">
        <v>7</v>
      </c>
      <c r="D44" s="127">
        <v>190</v>
      </c>
      <c r="E44" s="127">
        <v>206</v>
      </c>
      <c r="F44" s="127">
        <f t="shared" si="9"/>
        <v>200460.64</v>
      </c>
      <c r="G44" s="127">
        <f t="shared" si="10"/>
        <v>217341.53599999999</v>
      </c>
      <c r="H44" s="127">
        <f t="shared" si="11"/>
        <v>417802.17599999998</v>
      </c>
      <c r="I44" s="146"/>
      <c r="J44" s="146"/>
      <c r="K44" s="146"/>
      <c r="L44" s="146"/>
      <c r="M44" s="153"/>
      <c r="N44" s="149"/>
      <c r="O44" s="144" t="e">
        <f t="shared" si="6"/>
        <v>#DIV/0!</v>
      </c>
      <c r="P44" s="144" t="e">
        <f t="shared" si="7"/>
        <v>#DIV/0!</v>
      </c>
      <c r="Q44" s="144" t="e">
        <f t="shared" si="8"/>
        <v>#DIV/0!</v>
      </c>
    </row>
    <row r="45" spans="1:17" ht="16.149999999999999" hidden="1" thickBot="1">
      <c r="A45" s="126">
        <v>44361</v>
      </c>
      <c r="B45" s="127">
        <v>7</v>
      </c>
      <c r="C45" s="127">
        <v>6</v>
      </c>
      <c r="D45" s="127">
        <v>220</v>
      </c>
      <c r="E45" s="127">
        <v>160</v>
      </c>
      <c r="F45" s="127">
        <f t="shared" si="9"/>
        <v>232112.32</v>
      </c>
      <c r="G45" s="127">
        <f t="shared" si="10"/>
        <v>168808.96000000002</v>
      </c>
      <c r="H45" s="127">
        <f t="shared" si="11"/>
        <v>400921.28</v>
      </c>
      <c r="I45" s="146"/>
      <c r="J45" s="146"/>
      <c r="K45" s="146"/>
      <c r="L45" s="146"/>
      <c r="M45" s="153"/>
      <c r="N45" s="149"/>
      <c r="O45" s="144" t="e">
        <f t="shared" si="6"/>
        <v>#DIV/0!</v>
      </c>
      <c r="P45" s="144" t="e">
        <f t="shared" si="7"/>
        <v>#DIV/0!</v>
      </c>
      <c r="Q45" s="144" t="e">
        <f t="shared" si="8"/>
        <v>#DIV/0!</v>
      </c>
    </row>
    <row r="46" spans="1:17" ht="16.149999999999999" hidden="1" thickBot="1">
      <c r="A46" s="126">
        <v>44362</v>
      </c>
      <c r="B46" s="127">
        <v>8</v>
      </c>
      <c r="C46" s="127">
        <v>6</v>
      </c>
      <c r="D46" s="127">
        <v>220</v>
      </c>
      <c r="E46" s="127">
        <v>206</v>
      </c>
      <c r="F46" s="127">
        <f t="shared" si="9"/>
        <v>232112.32</v>
      </c>
      <c r="G46" s="127">
        <f t="shared" si="10"/>
        <v>217341.53599999999</v>
      </c>
      <c r="H46" s="127">
        <f t="shared" si="11"/>
        <v>449453.85600000003</v>
      </c>
      <c r="I46" s="146"/>
      <c r="J46" s="146"/>
      <c r="K46" s="146"/>
      <c r="L46" s="146"/>
      <c r="M46" s="153"/>
      <c r="N46" s="149"/>
      <c r="O46" s="144" t="e">
        <f t="shared" si="6"/>
        <v>#DIV/0!</v>
      </c>
      <c r="P46" s="144" t="e">
        <f t="shared" si="7"/>
        <v>#DIV/0!</v>
      </c>
      <c r="Q46" s="144" t="e">
        <f t="shared" si="8"/>
        <v>#DIV/0!</v>
      </c>
    </row>
    <row r="47" spans="1:17" ht="16.149999999999999" hidden="1" thickBot="1">
      <c r="A47" s="126">
        <v>44363</v>
      </c>
      <c r="B47" s="127">
        <v>8</v>
      </c>
      <c r="C47" s="127">
        <v>6</v>
      </c>
      <c r="D47" s="127">
        <v>220</v>
      </c>
      <c r="E47" s="127">
        <v>209</v>
      </c>
      <c r="F47" s="127">
        <f t="shared" si="9"/>
        <v>232112.32</v>
      </c>
      <c r="G47" s="127">
        <f t="shared" si="10"/>
        <v>220506.704</v>
      </c>
      <c r="H47" s="127">
        <f t="shared" si="11"/>
        <v>452619.02399999998</v>
      </c>
      <c r="I47" s="146"/>
      <c r="J47" s="146"/>
      <c r="K47" s="146"/>
      <c r="L47" s="146"/>
      <c r="M47" s="153"/>
      <c r="N47" s="149"/>
      <c r="O47" s="144" t="e">
        <f t="shared" si="6"/>
        <v>#DIV/0!</v>
      </c>
      <c r="P47" s="144" t="e">
        <f t="shared" si="7"/>
        <v>#DIV/0!</v>
      </c>
      <c r="Q47" s="144" t="e">
        <f t="shared" si="8"/>
        <v>#DIV/0!</v>
      </c>
    </row>
    <row r="48" spans="1:17" ht="16.149999999999999" hidden="1" thickBot="1">
      <c r="A48" s="126">
        <v>44405</v>
      </c>
      <c r="B48" s="127">
        <v>8</v>
      </c>
      <c r="C48" s="127">
        <v>7</v>
      </c>
      <c r="D48" s="127">
        <v>244</v>
      </c>
      <c r="E48" s="127">
        <v>222</v>
      </c>
      <c r="F48" s="127">
        <f t="shared" si="9"/>
        <v>257433.66400000002</v>
      </c>
      <c r="G48" s="127">
        <f t="shared" si="10"/>
        <v>234222.432</v>
      </c>
      <c r="H48" s="127">
        <f t="shared" si="11"/>
        <v>491656.09600000002</v>
      </c>
      <c r="I48" s="146"/>
      <c r="J48" s="146"/>
      <c r="K48" s="146"/>
      <c r="L48" s="146"/>
      <c r="M48" s="153"/>
      <c r="N48" s="149"/>
      <c r="O48" s="144" t="e">
        <f t="shared" si="6"/>
        <v>#DIV/0!</v>
      </c>
      <c r="P48" s="144" t="e">
        <f t="shared" si="7"/>
        <v>#DIV/0!</v>
      </c>
      <c r="Q48" s="144" t="e">
        <f t="shared" si="8"/>
        <v>#DIV/0!</v>
      </c>
    </row>
    <row r="49" spans="1:17" ht="16.149999999999999" hidden="1" thickBot="1">
      <c r="A49" s="128">
        <v>44406</v>
      </c>
      <c r="B49" s="129">
        <v>8</v>
      </c>
      <c r="C49" s="129">
        <v>8</v>
      </c>
      <c r="D49" s="129">
        <v>244</v>
      </c>
      <c r="E49" s="129">
        <v>222</v>
      </c>
      <c r="F49" s="127">
        <f t="shared" si="9"/>
        <v>257433.66400000002</v>
      </c>
      <c r="G49" s="127">
        <f t="shared" si="10"/>
        <v>234222.432</v>
      </c>
      <c r="H49" s="127">
        <f t="shared" si="11"/>
        <v>491656.09600000002</v>
      </c>
      <c r="I49" s="146"/>
      <c r="J49" s="146"/>
      <c r="K49" s="146"/>
      <c r="L49" s="146"/>
      <c r="M49" s="153"/>
      <c r="N49" s="149"/>
      <c r="O49" s="144" t="e">
        <f t="shared" si="6"/>
        <v>#DIV/0!</v>
      </c>
      <c r="P49" s="144" t="e">
        <f t="shared" si="7"/>
        <v>#DIV/0!</v>
      </c>
      <c r="Q49" s="144" t="e">
        <f t="shared" si="8"/>
        <v>#DIV/0!</v>
      </c>
    </row>
    <row r="50" spans="1:17" ht="16.149999999999999" hidden="1" thickBot="1">
      <c r="A50" s="126">
        <v>44407</v>
      </c>
      <c r="B50" s="127">
        <v>8</v>
      </c>
      <c r="C50" s="127">
        <v>8</v>
      </c>
      <c r="D50" s="127">
        <v>244</v>
      </c>
      <c r="E50" s="127">
        <v>222</v>
      </c>
      <c r="F50" s="127">
        <f t="shared" si="9"/>
        <v>257433.66400000002</v>
      </c>
      <c r="G50" s="127">
        <f t="shared" si="10"/>
        <v>234222.432</v>
      </c>
      <c r="H50" s="127">
        <f t="shared" si="11"/>
        <v>491656.09600000002</v>
      </c>
      <c r="I50" s="146"/>
      <c r="J50" s="146"/>
      <c r="K50" s="146"/>
      <c r="L50" s="146"/>
      <c r="M50" s="153"/>
      <c r="N50" s="149"/>
      <c r="O50" s="144" t="e">
        <f t="shared" si="6"/>
        <v>#DIV/0!</v>
      </c>
      <c r="P50" s="144" t="e">
        <f t="shared" si="7"/>
        <v>#DIV/0!</v>
      </c>
      <c r="Q50" s="144" t="e">
        <f t="shared" si="8"/>
        <v>#DIV/0!</v>
      </c>
    </row>
    <row r="51" spans="1:17" ht="16.149999999999999" hidden="1" thickBot="1">
      <c r="A51" s="126">
        <v>44408</v>
      </c>
      <c r="B51" s="127">
        <v>8</v>
      </c>
      <c r="C51" s="127">
        <v>7</v>
      </c>
      <c r="D51" s="127">
        <v>244</v>
      </c>
      <c r="E51" s="127">
        <v>222</v>
      </c>
      <c r="F51" s="127">
        <f t="shared" si="9"/>
        <v>257433.66400000002</v>
      </c>
      <c r="G51" s="127">
        <f t="shared" si="10"/>
        <v>234222.432</v>
      </c>
      <c r="H51" s="127">
        <f t="shared" si="11"/>
        <v>491656.09600000002</v>
      </c>
      <c r="I51" s="146"/>
      <c r="J51" s="146"/>
      <c r="K51" s="146"/>
      <c r="L51" s="146"/>
      <c r="M51" s="153"/>
      <c r="N51" s="149"/>
      <c r="O51" s="144" t="e">
        <f t="shared" si="6"/>
        <v>#DIV/0!</v>
      </c>
      <c r="P51" s="144" t="e">
        <f t="shared" si="7"/>
        <v>#DIV/0!</v>
      </c>
      <c r="Q51" s="144" t="e">
        <f t="shared" si="8"/>
        <v>#DIV/0!</v>
      </c>
    </row>
    <row r="52" spans="1:17" ht="16.149999999999999" thickBot="1">
      <c r="A52" s="126">
        <v>44409</v>
      </c>
      <c r="B52" s="127">
        <v>8</v>
      </c>
      <c r="C52" s="127">
        <v>6</v>
      </c>
      <c r="D52" s="127">
        <v>215</v>
      </c>
      <c r="E52" s="127">
        <v>220</v>
      </c>
      <c r="F52" s="127">
        <f t="shared" si="9"/>
        <v>226837.04</v>
      </c>
      <c r="G52" s="127">
        <f t="shared" si="10"/>
        <v>232112.32</v>
      </c>
      <c r="H52" s="127">
        <f t="shared" si="11"/>
        <v>458949.36</v>
      </c>
      <c r="I52" s="146">
        <v>44139.1328125</v>
      </c>
      <c r="J52" s="146">
        <v>353408.00327142002</v>
      </c>
      <c r="K52" s="146">
        <v>82.604166666666671</v>
      </c>
      <c r="L52" s="146"/>
      <c r="M52" s="153"/>
      <c r="N52" s="149"/>
      <c r="O52" s="144">
        <f t="shared" si="6"/>
        <v>8.0066820699145342</v>
      </c>
      <c r="P52" s="144" t="e">
        <f t="shared" si="7"/>
        <v>#DIV/0!</v>
      </c>
      <c r="Q52" s="144" t="e">
        <f t="shared" si="8"/>
        <v>#DIV/0!</v>
      </c>
    </row>
    <row r="53" spans="1:17" ht="16.149999999999999" thickBot="1">
      <c r="A53" s="126">
        <v>44410</v>
      </c>
      <c r="B53" s="127">
        <v>8</v>
      </c>
      <c r="C53" s="127">
        <v>5</v>
      </c>
      <c r="D53" s="127">
        <v>185</v>
      </c>
      <c r="E53" s="127">
        <v>213</v>
      </c>
      <c r="F53" s="127">
        <f t="shared" si="9"/>
        <v>195185.36000000002</v>
      </c>
      <c r="G53" s="127">
        <f t="shared" si="10"/>
        <v>224726.92799999999</v>
      </c>
      <c r="H53" s="127">
        <f t="shared" si="11"/>
        <v>419912.288</v>
      </c>
      <c r="I53" s="146">
        <v>39052.5</v>
      </c>
      <c r="J53" s="146">
        <v>319634.96833609993</v>
      </c>
      <c r="K53" s="146">
        <v>80</v>
      </c>
      <c r="L53" s="146"/>
      <c r="M53" s="153"/>
      <c r="N53" s="149"/>
      <c r="O53" s="144">
        <f t="shared" si="6"/>
        <v>8.1847504855284541</v>
      </c>
      <c r="P53" s="144" t="e">
        <f t="shared" si="7"/>
        <v>#DIV/0!</v>
      </c>
      <c r="Q53" s="144" t="e">
        <f t="shared" si="8"/>
        <v>#DIV/0!</v>
      </c>
    </row>
    <row r="54" spans="1:17" ht="16.149999999999999" thickBot="1">
      <c r="A54" s="126">
        <v>44411</v>
      </c>
      <c r="B54" s="127">
        <v>8</v>
      </c>
      <c r="C54" s="127">
        <v>5</v>
      </c>
      <c r="D54" s="127">
        <v>215</v>
      </c>
      <c r="E54" s="127">
        <v>216</v>
      </c>
      <c r="F54" s="127">
        <f t="shared" si="9"/>
        <v>226837.04</v>
      </c>
      <c r="G54" s="127">
        <f t="shared" si="10"/>
        <v>227892.09600000002</v>
      </c>
      <c r="H54" s="127">
        <f t="shared" si="11"/>
        <v>454729.13600000006</v>
      </c>
      <c r="I54" s="146">
        <v>40480.919921875</v>
      </c>
      <c r="J54" s="146">
        <v>328825.13229967997</v>
      </c>
      <c r="K54" s="146">
        <v>85.333333333333329</v>
      </c>
      <c r="L54" s="146"/>
      <c r="M54" s="153"/>
      <c r="N54" s="149"/>
      <c r="O54" s="144">
        <f t="shared" si="6"/>
        <v>8.1229659042898898</v>
      </c>
      <c r="P54" s="144" t="e">
        <f t="shared" si="7"/>
        <v>#DIV/0!</v>
      </c>
      <c r="Q54" s="144" t="e">
        <f t="shared" si="8"/>
        <v>#DIV/0!</v>
      </c>
    </row>
    <row r="55" spans="1:17" ht="16.149999999999999" thickBot="1">
      <c r="A55" s="126">
        <v>44412</v>
      </c>
      <c r="B55" s="127">
        <v>8</v>
      </c>
      <c r="C55" s="127">
        <v>5</v>
      </c>
      <c r="D55" s="127">
        <v>200</v>
      </c>
      <c r="E55" s="127">
        <v>216</v>
      </c>
      <c r="F55" s="127">
        <f t="shared" si="9"/>
        <v>211011.20000000001</v>
      </c>
      <c r="G55" s="127">
        <f t="shared" si="10"/>
        <v>227892.09600000002</v>
      </c>
      <c r="H55" s="127">
        <f t="shared" si="11"/>
        <v>438903.29600000003</v>
      </c>
      <c r="I55" s="146">
        <v>41225.591796875</v>
      </c>
      <c r="J55" s="146">
        <v>332249.4089748796</v>
      </c>
      <c r="K55" s="146">
        <v>83.555555555555557</v>
      </c>
      <c r="L55" s="158">
        <v>329230.73759999999</v>
      </c>
      <c r="M55" s="159">
        <v>42304.410499999998</v>
      </c>
      <c r="N55" s="160">
        <v>29613087.355</v>
      </c>
      <c r="O55" s="157">
        <f t="shared" si="6"/>
        <v>8.0592999273830905</v>
      </c>
      <c r="P55" s="157">
        <f t="shared" si="7"/>
        <v>7.7824211165878321</v>
      </c>
      <c r="Q55" s="157">
        <f t="shared" si="8"/>
        <v>3.4355193787304907</v>
      </c>
    </row>
    <row r="56" spans="1:17" ht="16.149999999999999" thickBot="1">
      <c r="A56" s="126">
        <v>44426</v>
      </c>
      <c r="B56" s="127">
        <v>8</v>
      </c>
      <c r="C56" s="127">
        <v>7</v>
      </c>
      <c r="D56" s="127">
        <v>244</v>
      </c>
      <c r="E56" s="127">
        <v>220</v>
      </c>
      <c r="F56" s="127">
        <f t="shared" si="9"/>
        <v>257433.66400000002</v>
      </c>
      <c r="G56" s="127">
        <f t="shared" si="10"/>
        <v>232112.32</v>
      </c>
      <c r="H56" s="127">
        <f t="shared" si="11"/>
        <v>489545.98400000005</v>
      </c>
      <c r="I56" s="146">
        <v>53632.41796875</v>
      </c>
      <c r="J56" s="146">
        <v>412471.08829314</v>
      </c>
      <c r="K56" s="146">
        <v>80.291666666666671</v>
      </c>
      <c r="L56" s="146"/>
      <c r="M56" s="153"/>
      <c r="N56" s="149"/>
      <c r="O56" s="144">
        <f t="shared" si="6"/>
        <v>7.6907046878526808</v>
      </c>
      <c r="P56" s="144" t="e">
        <f t="shared" si="7"/>
        <v>#DIV/0!</v>
      </c>
      <c r="Q56" s="144" t="e">
        <f t="shared" si="8"/>
        <v>#DIV/0!</v>
      </c>
    </row>
    <row r="57" spans="1:17" s="177" customFormat="1" ht="16.149999999999999" thickBot="1">
      <c r="A57" s="170">
        <v>44427</v>
      </c>
      <c r="B57" s="171">
        <v>8</v>
      </c>
      <c r="C57" s="171">
        <v>5</v>
      </c>
      <c r="D57" s="171">
        <v>240</v>
      </c>
      <c r="E57" s="171">
        <v>213</v>
      </c>
      <c r="F57" s="172">
        <f t="shared" si="9"/>
        <v>253213.44</v>
      </c>
      <c r="G57" s="172">
        <f t="shared" si="10"/>
        <v>224726.92799999999</v>
      </c>
      <c r="H57" s="172">
        <f t="shared" si="11"/>
        <v>477940.36800000002</v>
      </c>
      <c r="I57" s="173">
        <v>39527.095703125</v>
      </c>
      <c r="J57" s="173">
        <v>314377.79610431963</v>
      </c>
      <c r="K57" s="173">
        <v>81.777777777777771</v>
      </c>
      <c r="L57" s="173"/>
      <c r="M57" s="174"/>
      <c r="N57" s="175"/>
      <c r="O57" s="176">
        <f t="shared" si="6"/>
        <v>7.9534757237290528</v>
      </c>
      <c r="P57" s="176" t="e">
        <f t="shared" si="7"/>
        <v>#DIV/0!</v>
      </c>
      <c r="Q57" s="176" t="e">
        <f t="shared" si="8"/>
        <v>#DIV/0!</v>
      </c>
    </row>
    <row r="58" spans="1:17" ht="16.149999999999999" thickBot="1">
      <c r="A58" s="132">
        <v>44428</v>
      </c>
      <c r="B58" s="133">
        <v>8</v>
      </c>
      <c r="C58" s="133">
        <v>5</v>
      </c>
      <c r="D58" s="133">
        <v>210</v>
      </c>
      <c r="E58" s="133">
        <v>213</v>
      </c>
      <c r="F58" s="133">
        <f t="shared" si="9"/>
        <v>221561.75999999998</v>
      </c>
      <c r="G58" s="133">
        <f t="shared" si="10"/>
        <v>224726.92799999999</v>
      </c>
      <c r="H58" s="133">
        <f t="shared" si="11"/>
        <v>446288.68799999997</v>
      </c>
      <c r="I58" s="147">
        <v>46922.375</v>
      </c>
      <c r="J58" s="147">
        <v>364408.91070792003</v>
      </c>
      <c r="K58" s="147">
        <v>83.555555555555557</v>
      </c>
      <c r="L58" s="158">
        <v>346983.67420000001</v>
      </c>
      <c r="M58" s="161">
        <v>45360.499999999804</v>
      </c>
      <c r="N58" s="162">
        <v>31770350</v>
      </c>
      <c r="O58" s="157">
        <f t="shared" si="6"/>
        <v>7.7662077145055006</v>
      </c>
      <c r="P58" s="157">
        <f t="shared" si="7"/>
        <v>7.6494675808247594</v>
      </c>
      <c r="Q58" s="157">
        <f t="shared" si="8"/>
        <v>1.5031806767503442</v>
      </c>
    </row>
    <row r="59" spans="1:17" ht="16.149999999999999" thickBot="1">
      <c r="A59" s="126">
        <v>44429</v>
      </c>
      <c r="B59" s="127">
        <v>8</v>
      </c>
      <c r="C59" s="127">
        <v>6</v>
      </c>
      <c r="D59" s="127">
        <v>225</v>
      </c>
      <c r="E59" s="127">
        <v>213</v>
      </c>
      <c r="F59" s="127">
        <f t="shared" si="9"/>
        <v>237387.6</v>
      </c>
      <c r="G59" s="127">
        <f t="shared" si="10"/>
        <v>224726.92799999999</v>
      </c>
      <c r="H59" s="127">
        <f t="shared" si="11"/>
        <v>462114.52799999999</v>
      </c>
      <c r="I59" s="146">
        <v>47699.08984375</v>
      </c>
      <c r="J59" s="146">
        <v>371918.31791115965</v>
      </c>
      <c r="K59" s="146">
        <v>85.333333333333329</v>
      </c>
      <c r="L59" s="146"/>
      <c r="M59" s="153"/>
      <c r="N59" s="149"/>
      <c r="O59" s="144">
        <f t="shared" si="6"/>
        <v>7.7971785023460365</v>
      </c>
      <c r="P59" s="144" t="e">
        <f t="shared" si="7"/>
        <v>#DIV/0!</v>
      </c>
      <c r="Q59" s="144" t="e">
        <f t="shared" si="8"/>
        <v>#DIV/0!</v>
      </c>
    </row>
    <row r="60" spans="1:17" ht="16.149999999999999" thickBot="1">
      <c r="A60" s="126">
        <v>44430</v>
      </c>
      <c r="B60" s="127">
        <v>8</v>
      </c>
      <c r="C60" s="127">
        <v>6</v>
      </c>
      <c r="D60" s="127">
        <v>230</v>
      </c>
      <c r="E60" s="127">
        <v>213</v>
      </c>
      <c r="F60" s="127">
        <f t="shared" si="9"/>
        <v>242662.88</v>
      </c>
      <c r="G60" s="127">
        <f t="shared" si="10"/>
        <v>224726.92799999999</v>
      </c>
      <c r="H60" s="127">
        <f t="shared" si="11"/>
        <v>467389.80799999996</v>
      </c>
      <c r="I60" s="146">
        <v>48357.2109375</v>
      </c>
      <c r="J60" s="146">
        <v>381366.61980759958</v>
      </c>
      <c r="K60" s="146">
        <v>80</v>
      </c>
      <c r="L60" s="147"/>
      <c r="M60" s="153"/>
      <c r="N60" s="149"/>
      <c r="O60" s="144">
        <f t="shared" si="6"/>
        <v>7.8864477999052216</v>
      </c>
      <c r="P60" s="144" t="e">
        <f t="shared" si="7"/>
        <v>#DIV/0!</v>
      </c>
      <c r="Q60" s="144" t="e">
        <f t="shared" si="8"/>
        <v>#DIV/0!</v>
      </c>
    </row>
    <row r="61" spans="1:17" ht="16.149999999999999" thickBot="1">
      <c r="A61" s="126">
        <v>44431</v>
      </c>
      <c r="B61" s="127">
        <v>8</v>
      </c>
      <c r="C61" s="127">
        <v>6</v>
      </c>
      <c r="D61" s="127">
        <v>210</v>
      </c>
      <c r="E61" s="127">
        <v>213</v>
      </c>
      <c r="F61" s="127">
        <f t="shared" si="9"/>
        <v>221561.75999999998</v>
      </c>
      <c r="G61" s="127">
        <f t="shared" si="10"/>
        <v>224726.92799999999</v>
      </c>
      <c r="H61" s="127">
        <f t="shared" si="11"/>
        <v>446288.68799999997</v>
      </c>
      <c r="I61" s="146">
        <v>44636.27734375</v>
      </c>
      <c r="J61" s="146">
        <v>357638.5740259196</v>
      </c>
      <c r="K61" s="146">
        <v>77.493055555555557</v>
      </c>
      <c r="L61" s="146"/>
      <c r="M61" s="153"/>
      <c r="N61" s="149"/>
      <c r="O61" s="144">
        <f t="shared" si="6"/>
        <v>8.0122849688314428</v>
      </c>
      <c r="P61" s="144" t="e">
        <f t="shared" si="7"/>
        <v>#DIV/0!</v>
      </c>
      <c r="Q61" s="144" t="e">
        <f t="shared" si="8"/>
        <v>#DIV/0!</v>
      </c>
    </row>
    <row r="62" spans="1:17" ht="16.149999999999999" thickBot="1">
      <c r="A62" s="126">
        <v>44432</v>
      </c>
      <c r="B62" s="127">
        <v>8</v>
      </c>
      <c r="C62" s="127">
        <v>6</v>
      </c>
      <c r="D62" s="127">
        <v>230</v>
      </c>
      <c r="E62" s="127">
        <v>213</v>
      </c>
      <c r="F62" s="127">
        <f t="shared" si="9"/>
        <v>242662.88</v>
      </c>
      <c r="G62" s="127">
        <f t="shared" si="10"/>
        <v>224726.92799999999</v>
      </c>
      <c r="H62" s="127">
        <f t="shared" si="11"/>
        <v>467389.80799999996</v>
      </c>
      <c r="I62" s="146">
        <v>51517.8828125</v>
      </c>
      <c r="J62" s="146">
        <v>402093.25724473875</v>
      </c>
      <c r="K62" s="146">
        <v>80.847222222222229</v>
      </c>
      <c r="L62" s="146"/>
      <c r="M62" s="153"/>
      <c r="N62" s="149"/>
      <c r="O62" s="144">
        <f t="shared" si="6"/>
        <v>7.8049258877380954</v>
      </c>
      <c r="P62" s="144" t="e">
        <f t="shared" si="7"/>
        <v>#DIV/0!</v>
      </c>
      <c r="Q62" s="144" t="e">
        <f t="shared" si="8"/>
        <v>#DIV/0!</v>
      </c>
    </row>
    <row r="63" spans="1:17" ht="16.149999999999999" thickBot="1">
      <c r="A63" s="126">
        <v>44433</v>
      </c>
      <c r="B63" s="127">
        <v>8</v>
      </c>
      <c r="C63" s="127">
        <v>7</v>
      </c>
      <c r="D63" s="127">
        <v>240</v>
      </c>
      <c r="E63" s="127">
        <v>220</v>
      </c>
      <c r="F63" s="127">
        <f t="shared" si="9"/>
        <v>253213.44</v>
      </c>
      <c r="G63" s="127">
        <f t="shared" si="10"/>
        <v>232112.32</v>
      </c>
      <c r="H63" s="127">
        <f t="shared" si="11"/>
        <v>485325.76</v>
      </c>
      <c r="I63" s="146">
        <v>52804.328125</v>
      </c>
      <c r="J63" s="146">
        <v>412789.85656355927</v>
      </c>
      <c r="K63" s="146">
        <v>81.659722222222229</v>
      </c>
      <c r="L63" s="147"/>
      <c r="M63" s="154"/>
      <c r="N63" s="150"/>
      <c r="O63" s="144">
        <f>J63/I63</f>
        <v>7.8173489034154668</v>
      </c>
      <c r="P63" s="144" t="e">
        <f>L63/M63</f>
        <v>#DIV/0!</v>
      </c>
      <c r="Q63" s="144" t="e">
        <f>(O63-P63)/O63*100</f>
        <v>#DIV/0!</v>
      </c>
    </row>
  </sheetData>
  <autoFilter ref="A1:Q63" xr:uid="{3B6C9FED-9321-4379-A644-AE1F440D1502}">
    <filterColumn colId="8">
      <customFilters>
        <customFilter operator="notEqual" val=" "/>
      </customFilters>
    </filterColumn>
  </autoFilter>
  <sortState xmlns:xlrd2="http://schemas.microsoft.com/office/spreadsheetml/2017/richdata2" ref="A2:H63">
    <sortCondition ref="A1:A63"/>
  </sortState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EA81-90B9-4E10-823E-57DF6A5DC5D0}">
  <dimension ref="A1:S9"/>
  <sheetViews>
    <sheetView workbookViewId="0">
      <selection activeCell="K28" sqref="K27:K28"/>
    </sheetView>
  </sheetViews>
  <sheetFormatPr defaultRowHeight="15.75"/>
  <cols>
    <col min="1" max="1" width="4.875" bestFit="1" customWidth="1"/>
    <col min="2" max="2" width="11.25" bestFit="1" customWidth="1"/>
    <col min="3" max="3" width="9.5" bestFit="1" customWidth="1"/>
    <col min="4" max="4" width="9.875" bestFit="1" customWidth="1"/>
    <col min="5" max="5" width="12.75" bestFit="1" customWidth="1"/>
    <col min="6" max="6" width="14.75" bestFit="1" customWidth="1"/>
    <col min="7" max="7" width="12.125" bestFit="1" customWidth="1"/>
    <col min="8" max="8" width="14.25" bestFit="1" customWidth="1"/>
    <col min="9" max="9" width="16.875" bestFit="1" customWidth="1"/>
    <col min="10" max="10" width="13.375" bestFit="1" customWidth="1"/>
    <col min="11" max="11" width="16" bestFit="1" customWidth="1"/>
    <col min="12" max="12" width="18" bestFit="1" customWidth="1"/>
    <col min="13" max="13" width="20.625" bestFit="1" customWidth="1"/>
    <col min="14" max="14" width="14.75" bestFit="1" customWidth="1"/>
    <col min="15" max="15" width="12.125" bestFit="1" customWidth="1"/>
    <col min="16" max="16" width="9.25" bestFit="1" customWidth="1"/>
    <col min="17" max="17" width="7" bestFit="1" customWidth="1"/>
    <col min="18" max="18" width="11.125" bestFit="1" customWidth="1"/>
    <col min="19" max="19" width="11.5" bestFit="1" customWidth="1"/>
  </cols>
  <sheetData>
    <row r="1" spans="1:19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18</v>
      </c>
      <c r="B2" t="b">
        <v>0</v>
      </c>
      <c r="C2">
        <v>0.55000000000000004</v>
      </c>
      <c r="D2">
        <v>1</v>
      </c>
      <c r="E2">
        <v>175</v>
      </c>
      <c r="F2">
        <v>24</v>
      </c>
      <c r="G2">
        <v>48</v>
      </c>
      <c r="H2">
        <v>96</v>
      </c>
      <c r="I2">
        <v>0</v>
      </c>
      <c r="J2">
        <v>0.4</v>
      </c>
      <c r="K2">
        <v>0.5</v>
      </c>
      <c r="L2">
        <v>0</v>
      </c>
      <c r="M2">
        <v>0.5</v>
      </c>
      <c r="N2">
        <v>13000</v>
      </c>
      <c r="O2">
        <v>18000</v>
      </c>
      <c r="P2">
        <v>42.849665032134901</v>
      </c>
      <c r="Q2">
        <v>326</v>
      </c>
      <c r="R2">
        <v>180</v>
      </c>
      <c r="S2">
        <v>326</v>
      </c>
    </row>
    <row r="3" spans="1:19">
      <c r="A3" t="s">
        <v>19</v>
      </c>
      <c r="B3" t="b">
        <v>0</v>
      </c>
      <c r="C3">
        <v>0.53</v>
      </c>
      <c r="D3">
        <v>1</v>
      </c>
      <c r="E3">
        <v>175</v>
      </c>
      <c r="F3">
        <v>24</v>
      </c>
      <c r="G3">
        <v>48</v>
      </c>
      <c r="H3">
        <v>96</v>
      </c>
      <c r="I3">
        <v>0</v>
      </c>
      <c r="J3">
        <v>0.4</v>
      </c>
      <c r="K3">
        <v>0.5</v>
      </c>
      <c r="L3">
        <v>0</v>
      </c>
      <c r="M3">
        <v>0.5</v>
      </c>
      <c r="N3">
        <v>13000</v>
      </c>
      <c r="O3">
        <v>18000</v>
      </c>
      <c r="P3">
        <v>42.992182589397601</v>
      </c>
      <c r="Q3">
        <v>334</v>
      </c>
      <c r="R3">
        <v>180</v>
      </c>
      <c r="S3">
        <v>334</v>
      </c>
    </row>
    <row r="4" spans="1:19">
      <c r="A4" t="s">
        <v>20</v>
      </c>
      <c r="B4" t="b">
        <v>1</v>
      </c>
      <c r="C4">
        <v>0.75</v>
      </c>
      <c r="D4">
        <v>1</v>
      </c>
      <c r="E4">
        <v>175</v>
      </c>
      <c r="F4">
        <v>24</v>
      </c>
      <c r="G4">
        <v>48</v>
      </c>
      <c r="H4">
        <v>70</v>
      </c>
      <c r="I4">
        <v>0</v>
      </c>
      <c r="J4">
        <v>0.4</v>
      </c>
      <c r="K4">
        <v>0.5</v>
      </c>
      <c r="L4">
        <v>0.1</v>
      </c>
      <c r="M4">
        <v>0.5</v>
      </c>
      <c r="N4">
        <v>13000</v>
      </c>
      <c r="O4">
        <v>18000</v>
      </c>
      <c r="P4">
        <v>45.541751911104399</v>
      </c>
      <c r="Q4">
        <v>320</v>
      </c>
      <c r="R4">
        <v>50</v>
      </c>
      <c r="S4">
        <v>320</v>
      </c>
    </row>
    <row r="5" spans="1:19">
      <c r="A5" t="s">
        <v>21</v>
      </c>
      <c r="B5" t="b">
        <v>0</v>
      </c>
      <c r="C5">
        <v>0</v>
      </c>
      <c r="D5">
        <v>1</v>
      </c>
      <c r="E5">
        <v>175</v>
      </c>
      <c r="F5">
        <v>24</v>
      </c>
      <c r="G5">
        <v>48</v>
      </c>
      <c r="H5">
        <v>96</v>
      </c>
      <c r="I5">
        <v>0</v>
      </c>
      <c r="J5">
        <v>0.4</v>
      </c>
      <c r="K5">
        <v>0.5</v>
      </c>
      <c r="L5">
        <v>0</v>
      </c>
      <c r="M5">
        <v>0.5</v>
      </c>
      <c r="N5">
        <v>13000</v>
      </c>
      <c r="O5">
        <v>18000</v>
      </c>
      <c r="P5">
        <v>44.929790436346401</v>
      </c>
      <c r="Q5">
        <v>260</v>
      </c>
      <c r="R5">
        <v>260</v>
      </c>
      <c r="S5">
        <v>260</v>
      </c>
    </row>
    <row r="6" spans="1:19">
      <c r="A6" t="s">
        <v>22</v>
      </c>
      <c r="B6" t="b">
        <v>0</v>
      </c>
      <c r="C6">
        <v>0.52</v>
      </c>
      <c r="D6">
        <v>1</v>
      </c>
      <c r="E6">
        <v>175</v>
      </c>
      <c r="F6">
        <v>24</v>
      </c>
      <c r="G6">
        <v>48</v>
      </c>
      <c r="H6">
        <v>96</v>
      </c>
      <c r="I6">
        <v>0</v>
      </c>
      <c r="J6">
        <v>0.4</v>
      </c>
      <c r="K6">
        <v>0.5</v>
      </c>
      <c r="L6">
        <v>0</v>
      </c>
      <c r="M6">
        <v>0.5</v>
      </c>
      <c r="N6">
        <v>13000</v>
      </c>
      <c r="O6">
        <v>18000</v>
      </c>
      <c r="P6">
        <v>43.644831331244198</v>
      </c>
      <c r="Q6">
        <v>180</v>
      </c>
      <c r="R6">
        <v>180</v>
      </c>
      <c r="S6">
        <v>180</v>
      </c>
    </row>
    <row r="7" spans="1:19">
      <c r="A7" t="s">
        <v>23</v>
      </c>
      <c r="B7" t="b">
        <v>1</v>
      </c>
      <c r="C7">
        <v>0</v>
      </c>
      <c r="D7">
        <v>1</v>
      </c>
      <c r="E7">
        <v>175</v>
      </c>
      <c r="F7">
        <v>24</v>
      </c>
      <c r="G7">
        <v>48</v>
      </c>
      <c r="H7">
        <v>64</v>
      </c>
      <c r="I7">
        <v>0</v>
      </c>
      <c r="J7">
        <v>0.4</v>
      </c>
      <c r="K7">
        <v>0.5</v>
      </c>
      <c r="L7">
        <v>0.1</v>
      </c>
      <c r="M7">
        <v>0.5</v>
      </c>
      <c r="N7">
        <v>13000</v>
      </c>
      <c r="O7">
        <v>18000</v>
      </c>
      <c r="P7">
        <v>45.368961680727303</v>
      </c>
      <c r="Q7">
        <v>331</v>
      </c>
      <c r="R7">
        <v>50</v>
      </c>
      <c r="S7">
        <v>331</v>
      </c>
    </row>
    <row r="8" spans="1:19">
      <c r="A8" t="s">
        <v>24</v>
      </c>
      <c r="B8" t="b">
        <v>1</v>
      </c>
      <c r="C8">
        <v>0.76</v>
      </c>
      <c r="D8">
        <v>1</v>
      </c>
      <c r="E8">
        <v>175</v>
      </c>
      <c r="F8">
        <v>24</v>
      </c>
      <c r="G8">
        <v>48</v>
      </c>
      <c r="H8">
        <v>67</v>
      </c>
      <c r="I8">
        <v>0</v>
      </c>
      <c r="J8">
        <v>0.4</v>
      </c>
      <c r="K8">
        <v>0.5</v>
      </c>
      <c r="L8">
        <v>0.1</v>
      </c>
      <c r="M8">
        <v>0.5</v>
      </c>
      <c r="N8">
        <v>13000</v>
      </c>
      <c r="O8">
        <v>18000</v>
      </c>
      <c r="P8">
        <v>44.989384196735998</v>
      </c>
      <c r="Q8">
        <v>260</v>
      </c>
      <c r="R8">
        <v>50</v>
      </c>
      <c r="S8">
        <v>260</v>
      </c>
    </row>
    <row r="9" spans="1:19">
      <c r="A9" t="s">
        <v>25</v>
      </c>
      <c r="B9" t="b">
        <v>0</v>
      </c>
      <c r="C9">
        <v>0</v>
      </c>
      <c r="D9">
        <v>1</v>
      </c>
      <c r="E9">
        <v>175</v>
      </c>
      <c r="F9">
        <v>24</v>
      </c>
      <c r="G9">
        <v>48</v>
      </c>
      <c r="H9">
        <v>96</v>
      </c>
      <c r="I9">
        <v>0</v>
      </c>
      <c r="J9">
        <v>0.4</v>
      </c>
      <c r="K9">
        <v>0.5</v>
      </c>
      <c r="L9">
        <v>0</v>
      </c>
      <c r="M9">
        <v>0.5</v>
      </c>
      <c r="N9">
        <v>13000</v>
      </c>
      <c r="O9">
        <v>18000</v>
      </c>
      <c r="P9">
        <v>46.529684884173498</v>
      </c>
      <c r="Q9">
        <v>327</v>
      </c>
      <c r="R9">
        <v>180</v>
      </c>
      <c r="S9">
        <v>327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AA03-9686-4BD6-81D8-0BBDDD8F3745}">
  <dimension ref="A1:CS10"/>
  <sheetViews>
    <sheetView zoomScale="80" zoomScaleNormal="80" workbookViewId="0">
      <selection activeCell="AA36" sqref="AA36"/>
    </sheetView>
  </sheetViews>
  <sheetFormatPr defaultRowHeight="15.75"/>
  <cols>
    <col min="1" max="1" width="8.875" bestFit="1" customWidth="1"/>
    <col min="2" max="4" width="8.5" bestFit="1" customWidth="1"/>
    <col min="5" max="23" width="7.5" bestFit="1" customWidth="1"/>
    <col min="24" max="97" width="8.5" bestFit="1" customWidth="1"/>
  </cols>
  <sheetData>
    <row r="1" spans="1:97" ht="16.5" thickTop="1" thickBot="1">
      <c r="A1" s="120" t="s">
        <v>203</v>
      </c>
      <c r="B1" s="121">
        <v>0</v>
      </c>
      <c r="C1" s="121">
        <v>1.0416666666666666E-2</v>
      </c>
      <c r="D1" s="121">
        <v>2.0833333333333332E-2</v>
      </c>
      <c r="E1" s="121">
        <v>3.125E-2</v>
      </c>
      <c r="F1" s="121">
        <v>4.1666666666666664E-2</v>
      </c>
      <c r="G1" s="121">
        <v>5.2083333333333336E-2</v>
      </c>
      <c r="H1" s="121">
        <v>6.25E-2</v>
      </c>
      <c r="I1" s="121">
        <v>7.2916666666666671E-2</v>
      </c>
      <c r="J1" s="121">
        <v>8.3333333333333329E-2</v>
      </c>
      <c r="K1" s="121">
        <v>9.375E-2</v>
      </c>
      <c r="L1" s="121">
        <v>0.10416666666666667</v>
      </c>
      <c r="M1" s="121">
        <v>0.11458333333333333</v>
      </c>
      <c r="N1" s="121">
        <v>0.125</v>
      </c>
      <c r="O1" s="121">
        <v>0.13541666666666666</v>
      </c>
      <c r="P1" s="121">
        <v>0.14583333333333334</v>
      </c>
      <c r="Q1" s="121">
        <v>0.15625</v>
      </c>
      <c r="R1" s="121">
        <v>0.16666666666666666</v>
      </c>
      <c r="S1" s="121">
        <v>0.17708333333333334</v>
      </c>
      <c r="T1" s="121">
        <v>0.1875</v>
      </c>
      <c r="U1" s="121">
        <v>0.19791666666666666</v>
      </c>
      <c r="V1" s="121">
        <v>0.20833333333333334</v>
      </c>
      <c r="W1" s="121">
        <v>0.21875</v>
      </c>
      <c r="X1" s="121">
        <v>0.22916666666666666</v>
      </c>
      <c r="Y1" s="121">
        <v>0.23958333333333334</v>
      </c>
      <c r="Z1" s="123">
        <v>0.25</v>
      </c>
      <c r="AA1" s="121">
        <v>0.26041666666666669</v>
      </c>
      <c r="AB1" s="121">
        <v>0.27083333333333331</v>
      </c>
      <c r="AC1" s="121">
        <v>0.28125</v>
      </c>
      <c r="AD1" s="121">
        <v>0.29166666666666669</v>
      </c>
      <c r="AE1" s="121">
        <v>0.30208333333333331</v>
      </c>
      <c r="AF1" s="121">
        <v>0.3125</v>
      </c>
      <c r="AG1" s="121">
        <v>0.32291666666666669</v>
      </c>
      <c r="AH1" s="121">
        <v>0.33333333333333331</v>
      </c>
      <c r="AI1" s="121">
        <v>0.34375</v>
      </c>
      <c r="AJ1" s="121">
        <v>0.35416666666666669</v>
      </c>
      <c r="AK1" s="121">
        <v>0.36458333333333331</v>
      </c>
      <c r="AL1" s="121">
        <v>0.375</v>
      </c>
      <c r="AM1" s="121">
        <v>0.38541666666666669</v>
      </c>
      <c r="AN1" s="121">
        <v>0.39583333333333331</v>
      </c>
      <c r="AO1" s="121">
        <v>0.40625</v>
      </c>
      <c r="AP1" s="121">
        <v>0.41666666666666669</v>
      </c>
      <c r="AQ1" s="121">
        <v>0.42708333333333331</v>
      </c>
      <c r="AR1" s="121">
        <v>0.4375</v>
      </c>
      <c r="AS1" s="121">
        <v>0.44791666666666669</v>
      </c>
      <c r="AT1" s="121">
        <v>0.45833333333333331</v>
      </c>
      <c r="AU1" s="121">
        <v>0.46875</v>
      </c>
      <c r="AV1" s="121">
        <v>0.47916666666666669</v>
      </c>
      <c r="AW1" s="121">
        <v>0.48958333333333331</v>
      </c>
      <c r="AX1" s="123">
        <v>0.5</v>
      </c>
      <c r="AY1" s="121">
        <v>0.51041666666666663</v>
      </c>
      <c r="AZ1" s="121">
        <v>0.52083333333333337</v>
      </c>
      <c r="BA1" s="121">
        <v>0.53125</v>
      </c>
      <c r="BB1" s="121">
        <v>0.54166666666666663</v>
      </c>
      <c r="BC1" s="121">
        <v>0.55208333333333337</v>
      </c>
      <c r="BD1" s="121">
        <v>0.5625</v>
      </c>
      <c r="BE1" s="121">
        <v>0.57291666666666663</v>
      </c>
      <c r="BF1" s="121">
        <v>0.58333333333333337</v>
      </c>
      <c r="BG1" s="121">
        <v>0.59375</v>
      </c>
      <c r="BH1" s="121">
        <v>0.60416666666666663</v>
      </c>
      <c r="BI1" s="121">
        <v>0.61458333333333337</v>
      </c>
      <c r="BJ1" s="121">
        <v>0.625</v>
      </c>
      <c r="BK1" s="121">
        <v>0.63541666666666663</v>
      </c>
      <c r="BL1" s="121">
        <v>0.64583333333333337</v>
      </c>
      <c r="BM1" s="121">
        <v>0.65625</v>
      </c>
      <c r="BN1" s="121">
        <v>0.66666666666666663</v>
      </c>
      <c r="BO1" s="121">
        <v>0.67708333333333337</v>
      </c>
      <c r="BP1" s="121">
        <v>0.6875</v>
      </c>
      <c r="BQ1" s="121">
        <v>0.69791666666666663</v>
      </c>
      <c r="BR1" s="121">
        <v>0.70833333333333337</v>
      </c>
      <c r="BS1" s="121">
        <v>0.71875</v>
      </c>
      <c r="BT1" s="121">
        <v>0.72916666666666663</v>
      </c>
      <c r="BU1" s="121">
        <v>0.73958333333333337</v>
      </c>
      <c r="BV1" s="123">
        <v>0.75</v>
      </c>
      <c r="BW1" s="121">
        <v>0.76041666666666663</v>
      </c>
      <c r="BX1" s="121">
        <v>0.77083333333333337</v>
      </c>
      <c r="BY1" s="121">
        <v>0.78125</v>
      </c>
      <c r="BZ1" s="121">
        <v>0.79166666666666663</v>
      </c>
      <c r="CA1" s="121">
        <v>0.80208333333333337</v>
      </c>
      <c r="CB1" s="121">
        <v>0.8125</v>
      </c>
      <c r="CC1" s="121">
        <v>0.82291666666666663</v>
      </c>
      <c r="CD1" s="121">
        <v>0.83333333333333337</v>
      </c>
      <c r="CE1" s="121">
        <v>0.84375</v>
      </c>
      <c r="CF1" s="121">
        <v>0.85416666666666663</v>
      </c>
      <c r="CG1" s="121">
        <v>0.86458333333333337</v>
      </c>
      <c r="CH1" s="121">
        <v>0.875</v>
      </c>
      <c r="CI1" s="121">
        <v>0.88541666666666663</v>
      </c>
      <c r="CJ1" s="121">
        <v>0.89583333333333337</v>
      </c>
      <c r="CK1" s="121">
        <v>0.90625</v>
      </c>
      <c r="CL1" s="121">
        <v>0.91666666666666663</v>
      </c>
      <c r="CM1" s="121">
        <v>0.92708333333333337</v>
      </c>
      <c r="CN1" s="121">
        <v>0.9375</v>
      </c>
      <c r="CO1" s="121">
        <v>0.94791666666666663</v>
      </c>
      <c r="CP1" s="121">
        <v>0.95833333333333337</v>
      </c>
      <c r="CQ1" s="121">
        <v>0.96875</v>
      </c>
      <c r="CR1" s="121">
        <v>0.97916666666666663</v>
      </c>
      <c r="CS1" s="124">
        <v>0.98958333333333337</v>
      </c>
    </row>
    <row r="2" spans="1:97" s="151" customFormat="1" ht="16.5" thickTop="1" thickBot="1">
      <c r="A2" s="165" t="s">
        <v>18</v>
      </c>
      <c r="B2" s="166">
        <v>180.00880430000001</v>
      </c>
      <c r="C2" s="166">
        <v>187.2826843</v>
      </c>
      <c r="D2" s="166">
        <v>181.63166810000001</v>
      </c>
      <c r="E2" s="166">
        <v>179.96955869999999</v>
      </c>
      <c r="F2" s="166">
        <v>180.11076349999999</v>
      </c>
      <c r="G2" s="166">
        <v>179.88728330000001</v>
      </c>
      <c r="H2" s="166">
        <v>179.89317320000001</v>
      </c>
      <c r="I2" s="166">
        <v>180.04067989999999</v>
      </c>
      <c r="J2" s="166">
        <v>179.9988098</v>
      </c>
      <c r="K2" s="166">
        <v>179.85379030000001</v>
      </c>
      <c r="L2" s="166">
        <v>179.86445620000001</v>
      </c>
      <c r="M2" s="166">
        <v>179.84129329999999</v>
      </c>
      <c r="N2" s="166">
        <v>180.06904599999999</v>
      </c>
      <c r="O2" s="166">
        <v>179.76692199999999</v>
      </c>
      <c r="P2" s="166">
        <v>179.9436493</v>
      </c>
      <c r="Q2" s="166">
        <v>179.80616760000001</v>
      </c>
      <c r="R2" s="166">
        <v>179.93035889999999</v>
      </c>
      <c r="S2" s="166">
        <v>179.5882111</v>
      </c>
      <c r="T2" s="166">
        <v>179.8455658</v>
      </c>
      <c r="U2" s="166">
        <v>179.3051758</v>
      </c>
      <c r="V2" s="166">
        <v>179.12689209999999</v>
      </c>
      <c r="W2" s="166">
        <v>179.7462769</v>
      </c>
      <c r="X2" s="166">
        <v>179.92373660000001</v>
      </c>
      <c r="Y2" s="166">
        <v>179.76895139999999</v>
      </c>
      <c r="Z2" s="167">
        <v>179.85923769999999</v>
      </c>
      <c r="AA2" s="166">
        <v>179.97338869999999</v>
      </c>
      <c r="AB2" s="166">
        <v>180.0734406</v>
      </c>
      <c r="AC2" s="166">
        <v>180.07839970000001</v>
      </c>
      <c r="AD2" s="166">
        <v>180.24086</v>
      </c>
      <c r="AE2" s="166">
        <v>180.02987669999999</v>
      </c>
      <c r="AF2" s="166">
        <v>180.10702509999999</v>
      </c>
      <c r="AG2" s="166">
        <v>180.0234528</v>
      </c>
      <c r="AH2" s="166">
        <v>180.07940669999999</v>
      </c>
      <c r="AI2" s="166">
        <v>180.12701419999999</v>
      </c>
      <c r="AJ2" s="166">
        <v>181.90316770000001</v>
      </c>
      <c r="AK2" s="166">
        <v>198.98980710000001</v>
      </c>
      <c r="AL2" s="166">
        <v>231.69515989999999</v>
      </c>
      <c r="AM2" s="166">
        <v>193.5744019</v>
      </c>
      <c r="AN2" s="166">
        <v>195.31764219999999</v>
      </c>
      <c r="AO2" s="166">
        <v>223.61962890000001</v>
      </c>
      <c r="AP2" s="166">
        <v>239.65194700000001</v>
      </c>
      <c r="AQ2" s="166">
        <v>252.12513730000001</v>
      </c>
      <c r="AR2" s="166">
        <v>206.77239990000001</v>
      </c>
      <c r="AS2" s="166">
        <v>204.8415833</v>
      </c>
      <c r="AT2" s="166">
        <v>227.43396000000001</v>
      </c>
      <c r="AU2" s="166">
        <v>246.3713989</v>
      </c>
      <c r="AV2" s="166">
        <v>252.19717410000001</v>
      </c>
      <c r="AW2" s="166">
        <v>255.97798159999999</v>
      </c>
      <c r="AX2" s="167">
        <v>256.60604860000001</v>
      </c>
      <c r="AY2" s="166">
        <v>258.50531009999997</v>
      </c>
      <c r="AZ2" s="166">
        <v>258.60516360000003</v>
      </c>
      <c r="BA2" s="166">
        <v>258.69003300000003</v>
      </c>
      <c r="BB2" s="166">
        <v>258.88201900000001</v>
      </c>
      <c r="BC2" s="166">
        <v>258.78985599999999</v>
      </c>
      <c r="BD2" s="166">
        <v>253.3123779</v>
      </c>
      <c r="BE2" s="166">
        <v>238.80975340000001</v>
      </c>
      <c r="BF2" s="166">
        <v>228.62973020000001</v>
      </c>
      <c r="BG2" s="166">
        <v>218.87364199999999</v>
      </c>
      <c r="BH2" s="166">
        <v>206.86494450000001</v>
      </c>
      <c r="BI2" s="166">
        <v>220.5251312</v>
      </c>
      <c r="BJ2" s="166">
        <v>216.1412048</v>
      </c>
      <c r="BK2" s="166">
        <v>190.65008539999999</v>
      </c>
      <c r="BL2" s="166">
        <v>182.37335210000001</v>
      </c>
      <c r="BM2" s="166">
        <v>180.1540985</v>
      </c>
      <c r="BN2" s="166">
        <v>180.08850100000001</v>
      </c>
      <c r="BO2" s="166">
        <v>179.96113589999999</v>
      </c>
      <c r="BP2" s="166">
        <v>180.0578156</v>
      </c>
      <c r="BQ2" s="166">
        <v>180.00007629999999</v>
      </c>
      <c r="BR2" s="166">
        <v>180.05763239999999</v>
      </c>
      <c r="BS2" s="166">
        <v>186.68081670000001</v>
      </c>
      <c r="BT2" s="166">
        <v>199.37821959999999</v>
      </c>
      <c r="BU2" s="166">
        <v>201.9145508</v>
      </c>
      <c r="BV2" s="167">
        <v>196.4649048</v>
      </c>
      <c r="BW2" s="166">
        <v>209.36737059999999</v>
      </c>
      <c r="BX2" s="166">
        <v>235.26364140000001</v>
      </c>
      <c r="BY2" s="166">
        <v>242.6687317</v>
      </c>
      <c r="BZ2" s="166">
        <v>260.05697629999997</v>
      </c>
      <c r="CA2" s="166">
        <v>265.44607539999998</v>
      </c>
      <c r="CB2" s="166">
        <v>266.32861329999997</v>
      </c>
      <c r="CC2" s="166">
        <v>261.30187990000002</v>
      </c>
      <c r="CD2" s="166">
        <v>249.43072509999999</v>
      </c>
      <c r="CE2" s="166">
        <v>266.38647459999999</v>
      </c>
      <c r="CF2" s="166">
        <v>225.4486694</v>
      </c>
      <c r="CG2" s="166">
        <v>190.40367130000001</v>
      </c>
      <c r="CH2" s="166">
        <v>180.89512629999999</v>
      </c>
      <c r="CI2" s="166">
        <v>182.96556090000001</v>
      </c>
      <c r="CJ2" s="166">
        <v>189.20616150000001</v>
      </c>
      <c r="CK2" s="166">
        <v>180.7870331</v>
      </c>
      <c r="CL2" s="166">
        <v>180.6285858</v>
      </c>
      <c r="CM2" s="166">
        <v>180.3508301</v>
      </c>
      <c r="CN2" s="166">
        <v>179.8331451</v>
      </c>
      <c r="CO2" s="166">
        <v>180.10221859999999</v>
      </c>
      <c r="CP2" s="166">
        <v>180.500946</v>
      </c>
      <c r="CQ2" s="166">
        <v>180.43920900000001</v>
      </c>
      <c r="CR2" s="166">
        <v>179.98176570000001</v>
      </c>
      <c r="CS2" s="168">
        <v>185.6116638</v>
      </c>
    </row>
    <row r="3" spans="1:97" s="151" customFormat="1" ht="16.149999999999999" thickBot="1">
      <c r="A3" s="165" t="s">
        <v>19</v>
      </c>
      <c r="B3" s="166">
        <v>179.98686219999999</v>
      </c>
      <c r="C3" s="166">
        <v>185.20729059999999</v>
      </c>
      <c r="D3" s="166">
        <v>180.60731509999999</v>
      </c>
      <c r="E3" s="166">
        <v>180.06492610000001</v>
      </c>
      <c r="F3" s="166">
        <v>180.04766849999999</v>
      </c>
      <c r="G3" s="166">
        <v>179.98039249999999</v>
      </c>
      <c r="H3" s="166">
        <v>179.921875</v>
      </c>
      <c r="I3" s="166">
        <v>180.06230160000001</v>
      </c>
      <c r="J3" s="166">
        <v>179.89994809999999</v>
      </c>
      <c r="K3" s="166">
        <v>179.88647460000001</v>
      </c>
      <c r="L3" s="166">
        <v>179.90272519999999</v>
      </c>
      <c r="M3" s="166">
        <v>179.8538361</v>
      </c>
      <c r="N3" s="166">
        <v>179.97242739999999</v>
      </c>
      <c r="O3" s="166">
        <v>179.9336548</v>
      </c>
      <c r="P3" s="166">
        <v>179.8533783</v>
      </c>
      <c r="Q3" s="166">
        <v>179.782196</v>
      </c>
      <c r="R3" s="166">
        <v>180.02723689999999</v>
      </c>
      <c r="S3" s="166">
        <v>179.65867610000001</v>
      </c>
      <c r="T3" s="166">
        <v>179.83769229999999</v>
      </c>
      <c r="U3" s="166">
        <v>179.13423159999999</v>
      </c>
      <c r="V3" s="166">
        <v>179.40437320000001</v>
      </c>
      <c r="W3" s="166">
        <v>179.78823850000001</v>
      </c>
      <c r="X3" s="166">
        <v>179.8556519</v>
      </c>
      <c r="Y3" s="166">
        <v>179.77528380000001</v>
      </c>
      <c r="Z3" s="167">
        <v>179.95561219999999</v>
      </c>
      <c r="AA3" s="166">
        <v>180.00843810000001</v>
      </c>
      <c r="AB3" s="166">
        <v>180.09718319999999</v>
      </c>
      <c r="AC3" s="166">
        <v>180.05839539999999</v>
      </c>
      <c r="AD3" s="166">
        <v>180.26672360000001</v>
      </c>
      <c r="AE3" s="166">
        <v>180.05455019999999</v>
      </c>
      <c r="AF3" s="166">
        <v>179.93777470000001</v>
      </c>
      <c r="AG3" s="166">
        <v>179.9173279</v>
      </c>
      <c r="AH3" s="166">
        <v>180.0396576</v>
      </c>
      <c r="AI3" s="166">
        <v>180.12425229999999</v>
      </c>
      <c r="AJ3" s="166">
        <v>181.39442439999999</v>
      </c>
      <c r="AK3" s="166">
        <v>193.6756287</v>
      </c>
      <c r="AL3" s="166">
        <v>227.13272090000001</v>
      </c>
      <c r="AM3" s="166">
        <v>190.19378660000001</v>
      </c>
      <c r="AN3" s="166">
        <v>190.5692444</v>
      </c>
      <c r="AO3" s="166">
        <v>218.61337280000001</v>
      </c>
      <c r="AP3" s="166">
        <v>235.90017700000001</v>
      </c>
      <c r="AQ3" s="166">
        <v>246.2009583</v>
      </c>
      <c r="AR3" s="166">
        <v>200.2263489</v>
      </c>
      <c r="AS3" s="166">
        <v>201.40415949999999</v>
      </c>
      <c r="AT3" s="166">
        <v>224.89140320000001</v>
      </c>
      <c r="AU3" s="166">
        <v>241.93852229999999</v>
      </c>
      <c r="AV3" s="166">
        <v>247.22648620000001</v>
      </c>
      <c r="AW3" s="166">
        <v>252.133194</v>
      </c>
      <c r="AX3" s="167">
        <v>253.28334050000001</v>
      </c>
      <c r="AY3" s="166">
        <v>255.2424011</v>
      </c>
      <c r="AZ3" s="166">
        <v>255.12882999999999</v>
      </c>
      <c r="BA3" s="166">
        <v>255.03175350000001</v>
      </c>
      <c r="BB3" s="166">
        <v>255.27334590000001</v>
      </c>
      <c r="BC3" s="166">
        <v>254.91374210000001</v>
      </c>
      <c r="BD3" s="166">
        <v>249.52722170000001</v>
      </c>
      <c r="BE3" s="166">
        <v>236.44273380000001</v>
      </c>
      <c r="BF3" s="166">
        <v>226.22698969999999</v>
      </c>
      <c r="BG3" s="166">
        <v>216.6705627</v>
      </c>
      <c r="BH3" s="166">
        <v>204.3370056</v>
      </c>
      <c r="BI3" s="166">
        <v>218.5020447</v>
      </c>
      <c r="BJ3" s="166">
        <v>212.77578740000001</v>
      </c>
      <c r="BK3" s="166">
        <v>188.41200259999999</v>
      </c>
      <c r="BL3" s="166">
        <v>180.7656403</v>
      </c>
      <c r="BM3" s="166">
        <v>180.03527829999999</v>
      </c>
      <c r="BN3" s="166">
        <v>180.087616</v>
      </c>
      <c r="BO3" s="166">
        <v>180.20285029999999</v>
      </c>
      <c r="BP3" s="166">
        <v>179.9766846</v>
      </c>
      <c r="BQ3" s="166">
        <v>180.02890009999999</v>
      </c>
      <c r="BR3" s="166">
        <v>180.08564759999999</v>
      </c>
      <c r="BS3" s="166">
        <v>184.68518069999999</v>
      </c>
      <c r="BT3" s="166">
        <v>197.14859010000001</v>
      </c>
      <c r="BU3" s="166">
        <v>199.75988770000001</v>
      </c>
      <c r="BV3" s="167">
        <v>193.80677800000001</v>
      </c>
      <c r="BW3" s="166">
        <v>207.443512</v>
      </c>
      <c r="BX3" s="166">
        <v>233.47639469999999</v>
      </c>
      <c r="BY3" s="166">
        <v>239.077652</v>
      </c>
      <c r="BZ3" s="166">
        <v>256.8739319</v>
      </c>
      <c r="CA3" s="166">
        <v>262.17626949999999</v>
      </c>
      <c r="CB3" s="166">
        <v>261.54714969999998</v>
      </c>
      <c r="CC3" s="166">
        <v>257.87869260000002</v>
      </c>
      <c r="CD3" s="166">
        <v>245.66964719999999</v>
      </c>
      <c r="CE3" s="166">
        <v>261.01141360000003</v>
      </c>
      <c r="CF3" s="166">
        <v>222.85700990000001</v>
      </c>
      <c r="CG3" s="166">
        <v>187.92773439999999</v>
      </c>
      <c r="CH3" s="166">
        <v>180.23468020000001</v>
      </c>
      <c r="CI3" s="166">
        <v>182.00334169999999</v>
      </c>
      <c r="CJ3" s="166">
        <v>186.3832855</v>
      </c>
      <c r="CK3" s="166">
        <v>180.64573669999999</v>
      </c>
      <c r="CL3" s="166">
        <v>180.40449520000001</v>
      </c>
      <c r="CM3" s="166">
        <v>180.10440059999999</v>
      </c>
      <c r="CN3" s="166">
        <v>179.75053410000001</v>
      </c>
      <c r="CO3" s="166">
        <v>180.09104919999999</v>
      </c>
      <c r="CP3" s="166">
        <v>180.31632999999999</v>
      </c>
      <c r="CQ3" s="166">
        <v>180.2387238</v>
      </c>
      <c r="CR3" s="166">
        <v>180.08099369999999</v>
      </c>
      <c r="CS3" s="168">
        <v>185.05703740000001</v>
      </c>
    </row>
    <row r="4" spans="1:97" s="151" customFormat="1" ht="16.149999999999999" thickBot="1">
      <c r="A4" s="165" t="s">
        <v>20</v>
      </c>
      <c r="B4" s="166">
        <v>0</v>
      </c>
      <c r="C4" s="166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0</v>
      </c>
      <c r="J4" s="166">
        <v>0</v>
      </c>
      <c r="K4" s="166">
        <v>0</v>
      </c>
      <c r="L4" s="166">
        <v>0</v>
      </c>
      <c r="M4" s="166">
        <v>0</v>
      </c>
      <c r="N4" s="166">
        <v>0</v>
      </c>
      <c r="O4" s="166">
        <v>0</v>
      </c>
      <c r="P4" s="166">
        <v>0</v>
      </c>
      <c r="Q4" s="166">
        <v>0</v>
      </c>
      <c r="R4" s="166">
        <v>0</v>
      </c>
      <c r="S4" s="166">
        <v>0</v>
      </c>
      <c r="T4" s="166">
        <v>0</v>
      </c>
      <c r="U4" s="166">
        <v>0</v>
      </c>
      <c r="V4" s="166">
        <v>0</v>
      </c>
      <c r="W4" s="166">
        <v>0</v>
      </c>
      <c r="X4" s="166">
        <v>0</v>
      </c>
      <c r="Y4" s="166">
        <v>0</v>
      </c>
      <c r="Z4" s="167">
        <v>16.898498539999999</v>
      </c>
      <c r="AA4" s="166">
        <v>52.882339479999999</v>
      </c>
      <c r="AB4" s="166">
        <v>100.7678604</v>
      </c>
      <c r="AC4" s="166">
        <v>267.41830440000001</v>
      </c>
      <c r="AD4" s="166">
        <v>315.85705569999999</v>
      </c>
      <c r="AE4" s="166">
        <v>317.06253049999998</v>
      </c>
      <c r="AF4" s="166">
        <v>317.28277589999999</v>
      </c>
      <c r="AG4" s="166">
        <v>316.85034180000002</v>
      </c>
      <c r="AH4" s="166">
        <v>316.09594729999998</v>
      </c>
      <c r="AI4" s="166">
        <v>316.76864619999998</v>
      </c>
      <c r="AJ4" s="166">
        <v>315.90277099999997</v>
      </c>
      <c r="AK4" s="166">
        <v>312.6896362</v>
      </c>
      <c r="AL4" s="166">
        <v>314.5909729</v>
      </c>
      <c r="AM4" s="166">
        <v>314.6783752</v>
      </c>
      <c r="AN4" s="166">
        <v>313.14788820000001</v>
      </c>
      <c r="AO4" s="166">
        <v>313.22128300000003</v>
      </c>
      <c r="AP4" s="166">
        <v>313.56280520000001</v>
      </c>
      <c r="AQ4" s="166">
        <v>313.67471310000002</v>
      </c>
      <c r="AR4" s="166">
        <v>312.73376459999997</v>
      </c>
      <c r="AS4" s="166">
        <v>312.09671020000002</v>
      </c>
      <c r="AT4" s="166">
        <v>311.43667599999998</v>
      </c>
      <c r="AU4" s="166">
        <v>311.13540649999999</v>
      </c>
      <c r="AV4" s="166">
        <v>310.61489870000003</v>
      </c>
      <c r="AW4" s="166">
        <v>310.52233890000002</v>
      </c>
      <c r="AX4" s="167">
        <v>310.0352173</v>
      </c>
      <c r="AY4" s="166">
        <v>309.26101679999999</v>
      </c>
      <c r="AZ4" s="166">
        <v>309.46447749999999</v>
      </c>
      <c r="BA4" s="166">
        <v>310.8216248</v>
      </c>
      <c r="BB4" s="166">
        <v>311.84582519999998</v>
      </c>
      <c r="BC4" s="166">
        <v>315.14071660000002</v>
      </c>
      <c r="BD4" s="166">
        <v>316.4836426</v>
      </c>
      <c r="BE4" s="166">
        <v>316.84399409999997</v>
      </c>
      <c r="BF4" s="166">
        <v>317.29235840000001</v>
      </c>
      <c r="BG4" s="166">
        <v>316.89901730000003</v>
      </c>
      <c r="BH4" s="166">
        <v>317.18289179999999</v>
      </c>
      <c r="BI4" s="166">
        <v>316.66052250000001</v>
      </c>
      <c r="BJ4" s="166">
        <v>316.32946779999997</v>
      </c>
      <c r="BK4" s="166">
        <v>316.69113160000001</v>
      </c>
      <c r="BL4" s="166">
        <v>316.85516360000003</v>
      </c>
      <c r="BM4" s="166">
        <v>316.79342650000001</v>
      </c>
      <c r="BN4" s="166">
        <v>316.978363</v>
      </c>
      <c r="BO4" s="166">
        <v>316.8907471</v>
      </c>
      <c r="BP4" s="166">
        <v>316.46463010000002</v>
      </c>
      <c r="BQ4" s="166">
        <v>316.76409910000001</v>
      </c>
      <c r="BR4" s="166">
        <v>317.41256709999999</v>
      </c>
      <c r="BS4" s="166">
        <v>317.85510249999999</v>
      </c>
      <c r="BT4" s="166">
        <v>317.86968990000003</v>
      </c>
      <c r="BU4" s="166">
        <v>317.96765140000002</v>
      </c>
      <c r="BV4" s="167">
        <v>318.53295900000001</v>
      </c>
      <c r="BW4" s="166">
        <v>319.09252930000002</v>
      </c>
      <c r="BX4" s="166">
        <v>318.61685180000001</v>
      </c>
      <c r="BY4" s="166">
        <v>318.74780270000002</v>
      </c>
      <c r="BZ4" s="166">
        <v>319.08645630000001</v>
      </c>
      <c r="CA4" s="166">
        <v>318.71206669999998</v>
      </c>
      <c r="CB4" s="166">
        <v>318.45489500000002</v>
      </c>
      <c r="CC4" s="166">
        <v>318.90884399999999</v>
      </c>
      <c r="CD4" s="166">
        <v>319.25198360000002</v>
      </c>
      <c r="CE4" s="166">
        <v>319.4334412</v>
      </c>
      <c r="CF4" s="166">
        <v>319.16149899999999</v>
      </c>
      <c r="CG4" s="166">
        <v>319.352417</v>
      </c>
      <c r="CH4" s="166">
        <v>319.44686890000003</v>
      </c>
      <c r="CI4" s="166">
        <v>320.79208369999998</v>
      </c>
      <c r="CJ4" s="166">
        <v>321.57653809999999</v>
      </c>
      <c r="CK4" s="166">
        <v>322.26977540000001</v>
      </c>
      <c r="CL4" s="166">
        <v>322.40573119999999</v>
      </c>
      <c r="CM4" s="166">
        <v>321.99887080000002</v>
      </c>
      <c r="CN4" s="166">
        <v>321.34381100000002</v>
      </c>
      <c r="CO4" s="166">
        <v>320.1443481</v>
      </c>
      <c r="CP4" s="166">
        <v>175.2114258</v>
      </c>
      <c r="CQ4" s="166">
        <v>26.98591614</v>
      </c>
      <c r="CR4" s="166">
        <v>0</v>
      </c>
      <c r="CS4" s="168">
        <v>0</v>
      </c>
    </row>
    <row r="5" spans="1:97" s="151" customFormat="1" ht="16.149999999999999" thickBot="1">
      <c r="A5" s="165" t="s">
        <v>21</v>
      </c>
      <c r="B5" s="166">
        <v>260.19094849999999</v>
      </c>
      <c r="C5" s="166">
        <v>259.90222169999998</v>
      </c>
      <c r="D5" s="166">
        <v>259.76699830000001</v>
      </c>
      <c r="E5" s="166">
        <v>259.86807249999998</v>
      </c>
      <c r="F5" s="166">
        <v>259.60488889999999</v>
      </c>
      <c r="G5" s="166">
        <v>260.08139039999998</v>
      </c>
      <c r="H5" s="166">
        <v>260.0606995</v>
      </c>
      <c r="I5" s="166">
        <v>259.84185789999998</v>
      </c>
      <c r="J5" s="166">
        <v>259.49276730000003</v>
      </c>
      <c r="K5" s="166">
        <v>259.8096008</v>
      </c>
      <c r="L5" s="166">
        <v>260.17099000000002</v>
      </c>
      <c r="M5" s="166">
        <v>259.73446660000002</v>
      </c>
      <c r="N5" s="166">
        <v>259.97421259999999</v>
      </c>
      <c r="O5" s="166">
        <v>260.17590330000002</v>
      </c>
      <c r="P5" s="166">
        <v>259.9412537</v>
      </c>
      <c r="Q5" s="166">
        <v>260.0264282</v>
      </c>
      <c r="R5" s="166">
        <v>259.93038940000002</v>
      </c>
      <c r="S5" s="166">
        <v>260.024292</v>
      </c>
      <c r="T5" s="166">
        <v>260.1436157</v>
      </c>
      <c r="U5" s="166">
        <v>259.69610599999999</v>
      </c>
      <c r="V5" s="166">
        <v>260.22808839999999</v>
      </c>
      <c r="W5" s="166">
        <v>260.3165894</v>
      </c>
      <c r="X5" s="166">
        <v>280.94378660000001</v>
      </c>
      <c r="Y5" s="166">
        <v>294.36264039999998</v>
      </c>
      <c r="Z5" s="167">
        <v>293.31259160000002</v>
      </c>
      <c r="AA5" s="166">
        <v>292.8679199</v>
      </c>
      <c r="AB5" s="166">
        <v>295.42440800000003</v>
      </c>
      <c r="AC5" s="166">
        <v>294.7955627</v>
      </c>
      <c r="AD5" s="166">
        <v>295.65093990000003</v>
      </c>
      <c r="AE5" s="166">
        <v>287.11871339999999</v>
      </c>
      <c r="AF5" s="166">
        <v>259.99856569999997</v>
      </c>
      <c r="AG5" s="166">
        <v>259.77581789999999</v>
      </c>
      <c r="AH5" s="166">
        <v>259.79882809999998</v>
      </c>
      <c r="AI5" s="166">
        <v>259.92599489999998</v>
      </c>
      <c r="AJ5" s="166">
        <v>259.87313840000002</v>
      </c>
      <c r="AK5" s="166">
        <v>260.47177119999998</v>
      </c>
      <c r="AL5" s="166">
        <v>260.15344240000002</v>
      </c>
      <c r="AM5" s="166">
        <v>260.0966492</v>
      </c>
      <c r="AN5" s="166">
        <v>260.26406859999997</v>
      </c>
      <c r="AO5" s="166">
        <v>259.87570190000002</v>
      </c>
      <c r="AP5" s="166">
        <v>259.69863889999999</v>
      </c>
      <c r="AQ5" s="166">
        <v>260.27395630000001</v>
      </c>
      <c r="AR5" s="166">
        <v>260.33349609999999</v>
      </c>
      <c r="AS5" s="166">
        <v>259.91922</v>
      </c>
      <c r="AT5" s="166">
        <v>260.1463928</v>
      </c>
      <c r="AU5" s="166">
        <v>260.14053339999998</v>
      </c>
      <c r="AV5" s="166">
        <v>259.72387700000002</v>
      </c>
      <c r="AW5" s="166">
        <v>259.89489750000001</v>
      </c>
      <c r="AX5" s="167">
        <v>259.97433469999999</v>
      </c>
      <c r="AY5" s="166">
        <v>259.70056149999999</v>
      </c>
      <c r="AZ5" s="166">
        <v>260.22268680000002</v>
      </c>
      <c r="BA5" s="166">
        <v>260.53149409999997</v>
      </c>
      <c r="BB5" s="166">
        <v>260.10955810000002</v>
      </c>
      <c r="BC5" s="166">
        <v>259.88095090000002</v>
      </c>
      <c r="BD5" s="166">
        <v>259.91702270000002</v>
      </c>
      <c r="BE5" s="166">
        <v>260.23327640000002</v>
      </c>
      <c r="BF5" s="166">
        <v>259.98892210000002</v>
      </c>
      <c r="BG5" s="166">
        <v>260.1287231</v>
      </c>
      <c r="BH5" s="166">
        <v>259.89819340000003</v>
      </c>
      <c r="BI5" s="166">
        <v>259.8972473</v>
      </c>
      <c r="BJ5" s="166">
        <v>260.03652949999997</v>
      </c>
      <c r="BK5" s="166">
        <v>259.80307010000001</v>
      </c>
      <c r="BL5" s="166">
        <v>259.40844729999998</v>
      </c>
      <c r="BM5" s="166">
        <v>260.50540160000003</v>
      </c>
      <c r="BN5" s="166">
        <v>259.94851679999999</v>
      </c>
      <c r="BO5" s="166">
        <v>259.60351559999998</v>
      </c>
      <c r="BP5" s="166">
        <v>259.53887939999998</v>
      </c>
      <c r="BQ5" s="166">
        <v>260.15878300000003</v>
      </c>
      <c r="BR5" s="166">
        <v>259.78167719999999</v>
      </c>
      <c r="BS5" s="166">
        <v>260.02902219999999</v>
      </c>
      <c r="BT5" s="166">
        <v>260.06521609999999</v>
      </c>
      <c r="BU5" s="166">
        <v>259.8269348</v>
      </c>
      <c r="BV5" s="167">
        <v>259.73904420000002</v>
      </c>
      <c r="BW5" s="166">
        <v>260.5013123</v>
      </c>
      <c r="BX5" s="166">
        <v>259.88577270000002</v>
      </c>
      <c r="BY5" s="166">
        <v>260.01245119999999</v>
      </c>
      <c r="BZ5" s="166">
        <v>259.55175780000002</v>
      </c>
      <c r="CA5" s="166">
        <v>260.1463928</v>
      </c>
      <c r="CB5" s="166">
        <v>259.27127080000002</v>
      </c>
      <c r="CC5" s="166">
        <v>260.02862549999998</v>
      </c>
      <c r="CD5" s="166">
        <v>260.18841550000002</v>
      </c>
      <c r="CE5" s="166">
        <v>260.20733639999997</v>
      </c>
      <c r="CF5" s="166">
        <v>259.51544189999998</v>
      </c>
      <c r="CG5" s="166">
        <v>260.19467159999999</v>
      </c>
      <c r="CH5" s="166">
        <v>260.23507690000002</v>
      </c>
      <c r="CI5" s="166">
        <v>259.94192500000003</v>
      </c>
      <c r="CJ5" s="166">
        <v>260.13821410000003</v>
      </c>
      <c r="CK5" s="166">
        <v>260.18743899999998</v>
      </c>
      <c r="CL5" s="166">
        <v>260.19018549999998</v>
      </c>
      <c r="CM5" s="166">
        <v>260.17364500000002</v>
      </c>
      <c r="CN5" s="166">
        <v>259.7765503</v>
      </c>
      <c r="CO5" s="166">
        <v>259.9953003</v>
      </c>
      <c r="CP5" s="166">
        <v>260.14312740000003</v>
      </c>
      <c r="CQ5" s="166">
        <v>260.11596680000002</v>
      </c>
      <c r="CR5" s="166">
        <v>259.99069209999999</v>
      </c>
      <c r="CS5" s="168">
        <v>259.93991089999997</v>
      </c>
    </row>
    <row r="6" spans="1:97" s="151" customFormat="1" ht="16.149999999999999" thickBot="1">
      <c r="A6" s="165" t="s">
        <v>22</v>
      </c>
      <c r="B6" s="166">
        <v>180.32521059999999</v>
      </c>
      <c r="C6" s="166">
        <v>180.43104550000001</v>
      </c>
      <c r="D6" s="166">
        <v>180.3853302</v>
      </c>
      <c r="E6" s="166">
        <v>180.4733124</v>
      </c>
      <c r="F6" s="166">
        <v>180.40260309999999</v>
      </c>
      <c r="G6" s="166">
        <v>180.54895020000001</v>
      </c>
      <c r="H6" s="166">
        <v>180.47256469999999</v>
      </c>
      <c r="I6" s="166">
        <v>180.45523069999999</v>
      </c>
      <c r="J6" s="166">
        <v>180.55522160000001</v>
      </c>
      <c r="K6" s="166">
        <v>181.25463869999999</v>
      </c>
      <c r="L6" s="166">
        <v>181.0284576</v>
      </c>
      <c r="M6" s="166">
        <v>180.22988889999999</v>
      </c>
      <c r="N6" s="166">
        <v>180.45629880000001</v>
      </c>
      <c r="O6" s="166">
        <v>180.20332339999999</v>
      </c>
      <c r="P6" s="166">
        <v>180.4700775</v>
      </c>
      <c r="Q6" s="166">
        <v>180.37518309999999</v>
      </c>
      <c r="R6" s="166">
        <v>180.293396</v>
      </c>
      <c r="S6" s="166">
        <v>180.1631165</v>
      </c>
      <c r="T6" s="166">
        <v>180.08934020000001</v>
      </c>
      <c r="U6" s="166">
        <v>179.6132355</v>
      </c>
      <c r="V6" s="166">
        <v>179.8176727</v>
      </c>
      <c r="W6" s="166">
        <v>180.06414789999999</v>
      </c>
      <c r="X6" s="166">
        <v>180.2493896</v>
      </c>
      <c r="Y6" s="166">
        <v>180.23890689999999</v>
      </c>
      <c r="Z6" s="167">
        <v>180.15667719999999</v>
      </c>
      <c r="AA6" s="166">
        <v>180.27569579999999</v>
      </c>
      <c r="AB6" s="166">
        <v>180.54693599999999</v>
      </c>
      <c r="AC6" s="166">
        <v>180.4003448</v>
      </c>
      <c r="AD6" s="166">
        <v>180.7915649</v>
      </c>
      <c r="AE6" s="166">
        <v>180.33140560000001</v>
      </c>
      <c r="AF6" s="166">
        <v>180.3495178</v>
      </c>
      <c r="AG6" s="166">
        <v>180.3331451</v>
      </c>
      <c r="AH6" s="166">
        <v>180.6227264</v>
      </c>
      <c r="AI6" s="166">
        <v>180.4241791</v>
      </c>
      <c r="AJ6" s="166">
        <v>180.90571589999999</v>
      </c>
      <c r="AK6" s="166">
        <v>180.33023069999999</v>
      </c>
      <c r="AL6" s="166">
        <v>198.14707949999999</v>
      </c>
      <c r="AM6" s="166">
        <v>234.14009089999999</v>
      </c>
      <c r="AN6" s="166">
        <v>255.5998993</v>
      </c>
      <c r="AO6" s="166">
        <v>261.62853999999999</v>
      </c>
      <c r="AP6" s="166">
        <v>260.14071660000002</v>
      </c>
      <c r="AQ6" s="166">
        <v>260.1142883</v>
      </c>
      <c r="AR6" s="166">
        <v>255.49798580000001</v>
      </c>
      <c r="AS6" s="166">
        <v>259.94848630000001</v>
      </c>
      <c r="AT6" s="166">
        <v>261.2546997</v>
      </c>
      <c r="AU6" s="166">
        <v>261.00949100000003</v>
      </c>
      <c r="AV6" s="166">
        <v>262.51440430000002</v>
      </c>
      <c r="AW6" s="166">
        <v>262.53009029999998</v>
      </c>
      <c r="AX6" s="167">
        <v>263.61325069999998</v>
      </c>
      <c r="AY6" s="166">
        <v>269.29931640000001</v>
      </c>
      <c r="AZ6" s="166">
        <v>265.42074580000002</v>
      </c>
      <c r="BA6" s="166">
        <v>263.6192322</v>
      </c>
      <c r="BB6" s="166">
        <v>263.34616089999997</v>
      </c>
      <c r="BC6" s="166">
        <v>262.74481200000002</v>
      </c>
      <c r="BD6" s="166">
        <v>260.76107789999998</v>
      </c>
      <c r="BE6" s="166">
        <v>260.03182980000003</v>
      </c>
      <c r="BF6" s="166">
        <v>260.02783199999999</v>
      </c>
      <c r="BG6" s="166">
        <v>260.33267210000002</v>
      </c>
      <c r="BH6" s="166">
        <v>260.09930420000001</v>
      </c>
      <c r="BI6" s="166">
        <v>261.24441530000001</v>
      </c>
      <c r="BJ6" s="166">
        <v>259.67230219999999</v>
      </c>
      <c r="BK6" s="166">
        <v>259.38064580000002</v>
      </c>
      <c r="BL6" s="166">
        <v>255.76004030000001</v>
      </c>
      <c r="BM6" s="166">
        <v>256.60299680000003</v>
      </c>
      <c r="BN6" s="166">
        <v>247.51387020000001</v>
      </c>
      <c r="BO6" s="166">
        <v>238.30674740000001</v>
      </c>
      <c r="BP6" s="166">
        <v>229.12165830000001</v>
      </c>
      <c r="BQ6" s="166">
        <v>230.63069150000001</v>
      </c>
      <c r="BR6" s="166">
        <v>210.30184940000001</v>
      </c>
      <c r="BS6" s="166">
        <v>207.71974180000001</v>
      </c>
      <c r="BT6" s="166">
        <v>181.1815186</v>
      </c>
      <c r="BU6" s="166">
        <v>181.03138730000001</v>
      </c>
      <c r="BV6" s="167">
        <v>181.16296389999999</v>
      </c>
      <c r="BW6" s="166">
        <v>182.5154114</v>
      </c>
      <c r="BX6" s="166">
        <v>182.78898620000001</v>
      </c>
      <c r="BY6" s="166">
        <v>183.31214900000001</v>
      </c>
      <c r="BZ6" s="166">
        <v>184.1840363</v>
      </c>
      <c r="CA6" s="166">
        <v>188.65379329999999</v>
      </c>
      <c r="CB6" s="166">
        <v>187.09391780000001</v>
      </c>
      <c r="CC6" s="166">
        <v>183.2085419</v>
      </c>
      <c r="CD6" s="166">
        <v>183.8278656</v>
      </c>
      <c r="CE6" s="166">
        <v>246.75891110000001</v>
      </c>
      <c r="CF6" s="166">
        <v>259.36373900000001</v>
      </c>
      <c r="CG6" s="166">
        <v>257.6553955</v>
      </c>
      <c r="CH6" s="166">
        <v>238.4075775</v>
      </c>
      <c r="CI6" s="166">
        <v>228.5830383</v>
      </c>
      <c r="CJ6" s="166">
        <v>182.15271000000001</v>
      </c>
      <c r="CK6" s="166">
        <v>181.3390656</v>
      </c>
      <c r="CL6" s="166">
        <v>181.72209169999999</v>
      </c>
      <c r="CM6" s="166">
        <v>180.89711</v>
      </c>
      <c r="CN6" s="166">
        <v>180.3764343</v>
      </c>
      <c r="CO6" s="166">
        <v>180.2089081</v>
      </c>
      <c r="CP6" s="166">
        <v>180.96685790000001</v>
      </c>
      <c r="CQ6" s="166">
        <v>181.65821840000001</v>
      </c>
      <c r="CR6" s="166">
        <v>180.39335629999999</v>
      </c>
      <c r="CS6" s="168">
        <v>186.62770080000001</v>
      </c>
    </row>
    <row r="7" spans="1:97" s="151" customFormat="1" ht="16.149999999999999" thickBot="1">
      <c r="A7" s="165" t="s">
        <v>23</v>
      </c>
      <c r="B7" s="166">
        <v>0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0</v>
      </c>
      <c r="K7" s="166">
        <v>0</v>
      </c>
      <c r="L7" s="166">
        <v>0</v>
      </c>
      <c r="M7" s="166">
        <v>0</v>
      </c>
      <c r="N7" s="166">
        <v>0</v>
      </c>
      <c r="O7" s="166">
        <v>0</v>
      </c>
      <c r="P7" s="166">
        <v>0</v>
      </c>
      <c r="Q7" s="166">
        <v>0</v>
      </c>
      <c r="R7" s="166">
        <v>0</v>
      </c>
      <c r="S7" s="166">
        <v>0</v>
      </c>
      <c r="T7" s="166">
        <v>0</v>
      </c>
      <c r="U7" s="166">
        <v>0</v>
      </c>
      <c r="V7" s="166">
        <v>0</v>
      </c>
      <c r="W7" s="166">
        <v>0</v>
      </c>
      <c r="X7" s="166">
        <v>0</v>
      </c>
      <c r="Y7" s="166">
        <v>0</v>
      </c>
      <c r="Z7" s="167">
        <v>0</v>
      </c>
      <c r="AA7" s="166">
        <v>0</v>
      </c>
      <c r="AB7" s="166">
        <v>0</v>
      </c>
      <c r="AC7" s="166">
        <v>0</v>
      </c>
      <c r="AD7" s="166">
        <v>0</v>
      </c>
      <c r="AE7" s="166">
        <v>0</v>
      </c>
      <c r="AF7" s="166">
        <v>0</v>
      </c>
      <c r="AG7" s="166">
        <v>23.804082869999998</v>
      </c>
      <c r="AH7" s="166">
        <v>64.406005859999993</v>
      </c>
      <c r="AI7" s="166">
        <v>207.4890442</v>
      </c>
      <c r="AJ7" s="166">
        <v>324.15390009999999</v>
      </c>
      <c r="AK7" s="166">
        <v>325.04049680000003</v>
      </c>
      <c r="AL7" s="166">
        <v>307.02468870000001</v>
      </c>
      <c r="AM7" s="166">
        <v>300.08020019999998</v>
      </c>
      <c r="AN7" s="166">
        <v>300.15927119999998</v>
      </c>
      <c r="AO7" s="166">
        <v>299.97207639999999</v>
      </c>
      <c r="AP7" s="166">
        <v>300.05523679999999</v>
      </c>
      <c r="AQ7" s="166">
        <v>300.16476440000002</v>
      </c>
      <c r="AR7" s="166">
        <v>300.19357300000001</v>
      </c>
      <c r="AS7" s="166">
        <v>300.0916138</v>
      </c>
      <c r="AT7" s="166">
        <v>299.96734620000001</v>
      </c>
      <c r="AU7" s="166">
        <v>300.20562740000003</v>
      </c>
      <c r="AV7" s="166">
        <v>300.02987669999999</v>
      </c>
      <c r="AW7" s="166">
        <v>304.81393430000003</v>
      </c>
      <c r="AX7" s="167">
        <v>315.23931879999998</v>
      </c>
      <c r="AY7" s="166">
        <v>323.31500240000003</v>
      </c>
      <c r="AZ7" s="166">
        <v>323.75714110000001</v>
      </c>
      <c r="BA7" s="166">
        <v>323.18396000000001</v>
      </c>
      <c r="BB7" s="166">
        <v>316.26828</v>
      </c>
      <c r="BC7" s="166">
        <v>310.25561520000002</v>
      </c>
      <c r="BD7" s="166">
        <v>299.97402949999997</v>
      </c>
      <c r="BE7" s="166">
        <v>300.1122742</v>
      </c>
      <c r="BF7" s="166">
        <v>300.1017761</v>
      </c>
      <c r="BG7" s="166">
        <v>300.07916260000002</v>
      </c>
      <c r="BH7" s="166">
        <v>299.93222050000003</v>
      </c>
      <c r="BI7" s="166">
        <v>300.28948969999999</v>
      </c>
      <c r="BJ7" s="166">
        <v>299.93011469999999</v>
      </c>
      <c r="BK7" s="166">
        <v>299.84271239999998</v>
      </c>
      <c r="BL7" s="166">
        <v>300.10284419999999</v>
      </c>
      <c r="BM7" s="166">
        <v>299.99746699999997</v>
      </c>
      <c r="BN7" s="166">
        <v>300.06106569999997</v>
      </c>
      <c r="BO7" s="166">
        <v>299.84375</v>
      </c>
      <c r="BP7" s="166">
        <v>299.97531129999999</v>
      </c>
      <c r="BQ7" s="166">
        <v>300.03204349999999</v>
      </c>
      <c r="BR7" s="166">
        <v>300.0203247</v>
      </c>
      <c r="BS7" s="166">
        <v>300.00030520000001</v>
      </c>
      <c r="BT7" s="166">
        <v>300.1015625</v>
      </c>
      <c r="BU7" s="166">
        <v>299.8777771</v>
      </c>
      <c r="BV7" s="167">
        <v>299.8692322</v>
      </c>
      <c r="BW7" s="166">
        <v>300.23101810000003</v>
      </c>
      <c r="BX7" s="166">
        <v>300.63696290000001</v>
      </c>
      <c r="BY7" s="166">
        <v>300.98654169999998</v>
      </c>
      <c r="BZ7" s="166">
        <v>321.94567869999997</v>
      </c>
      <c r="CA7" s="166">
        <v>329.532196</v>
      </c>
      <c r="CB7" s="166">
        <v>329.6486511</v>
      </c>
      <c r="CC7" s="166">
        <v>326.79269410000001</v>
      </c>
      <c r="CD7" s="166">
        <v>304.73593140000003</v>
      </c>
      <c r="CE7" s="166">
        <v>302.53063959999997</v>
      </c>
      <c r="CF7" s="166">
        <v>300.16381840000003</v>
      </c>
      <c r="CG7" s="166">
        <v>299.9921875</v>
      </c>
      <c r="CH7" s="166">
        <v>300.43606569999997</v>
      </c>
      <c r="CI7" s="166">
        <v>299.95404050000002</v>
      </c>
      <c r="CJ7" s="166">
        <v>303.32659910000001</v>
      </c>
      <c r="CK7" s="166">
        <v>305.72286989999998</v>
      </c>
      <c r="CL7" s="166">
        <v>306.48638920000002</v>
      </c>
      <c r="CM7" s="166">
        <v>300.25976559999998</v>
      </c>
      <c r="CN7" s="166">
        <v>300.27786250000003</v>
      </c>
      <c r="CO7" s="166">
        <v>300.04992679999998</v>
      </c>
      <c r="CP7" s="166">
        <v>302.32421879999998</v>
      </c>
      <c r="CQ7" s="166">
        <v>305.30474850000002</v>
      </c>
      <c r="CR7" s="166">
        <v>299.95510860000002</v>
      </c>
      <c r="CS7" s="168">
        <v>140.3532257</v>
      </c>
    </row>
    <row r="8" spans="1:97" s="151" customFormat="1" ht="16.149999999999999" thickBot="1">
      <c r="A8" s="165" t="s">
        <v>24</v>
      </c>
      <c r="B8" s="166">
        <v>261.36065669999999</v>
      </c>
      <c r="C8" s="166">
        <v>110.4528351</v>
      </c>
      <c r="D8" s="166">
        <v>12.470685960000001</v>
      </c>
      <c r="E8" s="166">
        <v>0</v>
      </c>
      <c r="F8" s="166"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  <c r="L8" s="166">
        <v>0</v>
      </c>
      <c r="M8" s="166">
        <v>0</v>
      </c>
      <c r="N8" s="166">
        <v>0</v>
      </c>
      <c r="O8" s="166">
        <v>0</v>
      </c>
      <c r="P8" s="166">
        <v>0</v>
      </c>
      <c r="Q8" s="166">
        <v>0</v>
      </c>
      <c r="R8" s="166">
        <v>0</v>
      </c>
      <c r="S8" s="166">
        <v>0</v>
      </c>
      <c r="T8" s="166">
        <v>0</v>
      </c>
      <c r="U8" s="166">
        <v>0</v>
      </c>
      <c r="V8" s="166">
        <v>0</v>
      </c>
      <c r="W8" s="166">
        <v>0</v>
      </c>
      <c r="X8" s="166">
        <v>0</v>
      </c>
      <c r="Y8" s="166">
        <v>0</v>
      </c>
      <c r="Z8" s="167">
        <v>0</v>
      </c>
      <c r="AA8" s="166">
        <v>0</v>
      </c>
      <c r="AB8" s="166">
        <v>0</v>
      </c>
      <c r="AC8" s="166">
        <v>22.793994900000001</v>
      </c>
      <c r="AD8" s="166">
        <v>77.712890630000004</v>
      </c>
      <c r="AE8" s="166">
        <v>218.1617737</v>
      </c>
      <c r="AF8" s="166">
        <v>307.65652469999998</v>
      </c>
      <c r="AG8" s="166">
        <v>314.54019169999998</v>
      </c>
      <c r="AH8" s="166">
        <v>292.20812990000002</v>
      </c>
      <c r="AI8" s="166">
        <v>260.14920039999998</v>
      </c>
      <c r="AJ8" s="166">
        <v>259.51181029999998</v>
      </c>
      <c r="AK8" s="166">
        <v>265.61700439999998</v>
      </c>
      <c r="AL8" s="166">
        <v>279.12741089999997</v>
      </c>
      <c r="AM8" s="166">
        <v>263.03744510000001</v>
      </c>
      <c r="AN8" s="166">
        <v>267.18621830000001</v>
      </c>
      <c r="AO8" s="166">
        <v>264.47302250000001</v>
      </c>
      <c r="AP8" s="166">
        <v>266.13482670000002</v>
      </c>
      <c r="AQ8" s="166">
        <v>268.41058349999997</v>
      </c>
      <c r="AR8" s="166">
        <v>264.38616939999997</v>
      </c>
      <c r="AS8" s="166">
        <v>265.27694700000001</v>
      </c>
      <c r="AT8" s="166">
        <v>264.77960209999998</v>
      </c>
      <c r="AU8" s="166">
        <v>263.06909180000002</v>
      </c>
      <c r="AV8" s="166">
        <v>268.32498170000002</v>
      </c>
      <c r="AW8" s="166">
        <v>267.16860960000002</v>
      </c>
      <c r="AX8" s="167">
        <v>270.54690549999998</v>
      </c>
      <c r="AY8" s="166">
        <v>274.59860229999998</v>
      </c>
      <c r="AZ8" s="166">
        <v>267.36193850000001</v>
      </c>
      <c r="BA8" s="166">
        <v>265.30007929999999</v>
      </c>
      <c r="BB8" s="166">
        <v>263.83633420000001</v>
      </c>
      <c r="BC8" s="166">
        <v>263.72372439999998</v>
      </c>
      <c r="BD8" s="166">
        <v>261.52771000000001</v>
      </c>
      <c r="BE8" s="166">
        <v>261.37850950000001</v>
      </c>
      <c r="BF8" s="166">
        <v>262.14907840000001</v>
      </c>
      <c r="BG8" s="166">
        <v>261.47128300000003</v>
      </c>
      <c r="BH8" s="166">
        <v>262.0534973</v>
      </c>
      <c r="BI8" s="166">
        <v>262.60894780000001</v>
      </c>
      <c r="BJ8" s="166">
        <v>261.62979130000002</v>
      </c>
      <c r="BK8" s="166">
        <v>261.27639770000002</v>
      </c>
      <c r="BL8" s="166">
        <v>261.43591309999999</v>
      </c>
      <c r="BM8" s="166">
        <v>261.43502810000001</v>
      </c>
      <c r="BN8" s="166">
        <v>261.01132200000001</v>
      </c>
      <c r="BO8" s="166">
        <v>260.95327759999998</v>
      </c>
      <c r="BP8" s="166">
        <v>260.90170289999998</v>
      </c>
      <c r="BQ8" s="166">
        <v>260.82424930000002</v>
      </c>
      <c r="BR8" s="166">
        <v>261.25778200000002</v>
      </c>
      <c r="BS8" s="166">
        <v>262.1495056</v>
      </c>
      <c r="BT8" s="166">
        <v>262.3321838</v>
      </c>
      <c r="BU8" s="166">
        <v>262.18008420000001</v>
      </c>
      <c r="BV8" s="167">
        <v>262.1817322</v>
      </c>
      <c r="BW8" s="166">
        <v>262.26293950000002</v>
      </c>
      <c r="BX8" s="166">
        <v>263.70138550000001</v>
      </c>
      <c r="BY8" s="166">
        <v>264.97161870000002</v>
      </c>
      <c r="BZ8" s="166">
        <v>265.74389650000001</v>
      </c>
      <c r="CA8" s="166">
        <v>270.67868040000002</v>
      </c>
      <c r="CB8" s="166">
        <v>270.3346252</v>
      </c>
      <c r="CC8" s="166">
        <v>264.55551150000002</v>
      </c>
      <c r="CD8" s="166">
        <v>264.44946290000001</v>
      </c>
      <c r="CE8" s="166">
        <v>269.37194820000002</v>
      </c>
      <c r="CF8" s="166">
        <v>261.34021000000001</v>
      </c>
      <c r="CG8" s="166">
        <v>261.38986210000002</v>
      </c>
      <c r="CH8" s="166">
        <v>262.95153809999999</v>
      </c>
      <c r="CI8" s="166">
        <v>261.3496399</v>
      </c>
      <c r="CJ8" s="166">
        <v>261.85095209999997</v>
      </c>
      <c r="CK8" s="166">
        <v>262.73361210000002</v>
      </c>
      <c r="CL8" s="166">
        <v>263.89260860000002</v>
      </c>
      <c r="CM8" s="166">
        <v>261.90332030000002</v>
      </c>
      <c r="CN8" s="166">
        <v>261.27865600000001</v>
      </c>
      <c r="CO8" s="166">
        <v>260.87963869999999</v>
      </c>
      <c r="CP8" s="166">
        <v>263.30148320000001</v>
      </c>
      <c r="CQ8" s="166">
        <v>262.83914179999999</v>
      </c>
      <c r="CR8" s="166">
        <v>261.2409973</v>
      </c>
      <c r="CS8" s="168">
        <v>270.21197510000002</v>
      </c>
    </row>
    <row r="9" spans="1:97" s="151" customFormat="1" ht="16.149999999999999" thickBot="1">
      <c r="A9" s="165" t="s">
        <v>25</v>
      </c>
      <c r="B9" s="166">
        <v>300.13436890000003</v>
      </c>
      <c r="C9" s="166">
        <v>299.60107420000003</v>
      </c>
      <c r="D9" s="166">
        <v>212.18467709999999</v>
      </c>
      <c r="E9" s="166">
        <v>180.06207280000001</v>
      </c>
      <c r="F9" s="166">
        <v>180.09599299999999</v>
      </c>
      <c r="G9" s="166">
        <v>180.16830440000001</v>
      </c>
      <c r="H9" s="166">
        <v>180.20921329999999</v>
      </c>
      <c r="I9" s="166">
        <v>180.1205444</v>
      </c>
      <c r="J9" s="166">
        <v>179.93637079999999</v>
      </c>
      <c r="K9" s="166">
        <v>180.09690860000001</v>
      </c>
      <c r="L9" s="166">
        <v>180.03207399999999</v>
      </c>
      <c r="M9" s="166">
        <v>179.82412719999999</v>
      </c>
      <c r="N9" s="166">
        <v>179.95161440000001</v>
      </c>
      <c r="O9" s="166">
        <v>179.83926389999999</v>
      </c>
      <c r="P9" s="166">
        <v>179.87899780000001</v>
      </c>
      <c r="Q9" s="166">
        <v>179.83923340000001</v>
      </c>
      <c r="R9" s="166">
        <v>179.80247499999999</v>
      </c>
      <c r="S9" s="166">
        <v>179.63288879999999</v>
      </c>
      <c r="T9" s="166">
        <v>179.60765079999999</v>
      </c>
      <c r="U9" s="166">
        <v>179.25914</v>
      </c>
      <c r="V9" s="166">
        <v>179.18922420000001</v>
      </c>
      <c r="W9" s="166">
        <v>179.8615112</v>
      </c>
      <c r="X9" s="166">
        <v>179.94923399999999</v>
      </c>
      <c r="Y9" s="166">
        <v>179.90893550000001</v>
      </c>
      <c r="Z9" s="167">
        <v>179.94558720000001</v>
      </c>
      <c r="AA9" s="166">
        <v>224.49798580000001</v>
      </c>
      <c r="AB9" s="166">
        <v>300.0068359</v>
      </c>
      <c r="AC9" s="166">
        <v>253.67337040000001</v>
      </c>
      <c r="AD9" s="166">
        <v>180.23443599999999</v>
      </c>
      <c r="AE9" s="166">
        <v>179.8265533</v>
      </c>
      <c r="AF9" s="166">
        <v>180.10391240000001</v>
      </c>
      <c r="AG9" s="166">
        <v>179.93313599999999</v>
      </c>
      <c r="AH9" s="166">
        <v>179.9978485</v>
      </c>
      <c r="AI9" s="166">
        <v>180.13685609999999</v>
      </c>
      <c r="AJ9" s="166">
        <v>180.4434967</v>
      </c>
      <c r="AK9" s="166">
        <v>179.96316530000001</v>
      </c>
      <c r="AL9" s="166">
        <v>250.23165890000001</v>
      </c>
      <c r="AM9" s="166">
        <v>339.19805910000002</v>
      </c>
      <c r="AN9" s="166">
        <v>341.16284180000002</v>
      </c>
      <c r="AO9" s="166">
        <v>342.05715939999999</v>
      </c>
      <c r="AP9" s="166">
        <v>341.88540649999999</v>
      </c>
      <c r="AQ9" s="166">
        <v>343.03512569999998</v>
      </c>
      <c r="AR9" s="166">
        <v>341.73590089999999</v>
      </c>
      <c r="AS9" s="166">
        <v>342.59658810000002</v>
      </c>
      <c r="AT9" s="166">
        <v>342.03674319999999</v>
      </c>
      <c r="AU9" s="166">
        <v>340.63668819999998</v>
      </c>
      <c r="AV9" s="166">
        <v>337.46475220000002</v>
      </c>
      <c r="AW9" s="166">
        <v>339.6373901</v>
      </c>
      <c r="AX9" s="167">
        <v>339.42373659999998</v>
      </c>
      <c r="AY9" s="166">
        <v>340.97924799999998</v>
      </c>
      <c r="AZ9" s="166">
        <v>340.77136230000002</v>
      </c>
      <c r="BA9" s="166">
        <v>341.4355774</v>
      </c>
      <c r="BB9" s="166">
        <v>340.53189090000001</v>
      </c>
      <c r="BC9" s="166">
        <v>338.55200200000002</v>
      </c>
      <c r="BD9" s="166">
        <v>339.82601929999998</v>
      </c>
      <c r="BE9" s="166">
        <v>340.64260860000002</v>
      </c>
      <c r="BF9" s="166">
        <v>340.57553100000001</v>
      </c>
      <c r="BG9" s="166">
        <v>340.63476559999998</v>
      </c>
      <c r="BH9" s="166">
        <v>341.2617798</v>
      </c>
      <c r="BI9" s="166">
        <v>341.07077029999999</v>
      </c>
      <c r="BJ9" s="166">
        <v>340.57876590000001</v>
      </c>
      <c r="BK9" s="166">
        <v>340.73971560000001</v>
      </c>
      <c r="BL9" s="166">
        <v>340.7373657</v>
      </c>
      <c r="BM9" s="166">
        <v>340.66595460000002</v>
      </c>
      <c r="BN9" s="166">
        <v>340.45550539999999</v>
      </c>
      <c r="BO9" s="166">
        <v>340.71582030000002</v>
      </c>
      <c r="BP9" s="166">
        <v>340.57733150000001</v>
      </c>
      <c r="BQ9" s="166">
        <v>340.36798099999999</v>
      </c>
      <c r="BR9" s="166">
        <v>340.82202150000001</v>
      </c>
      <c r="BS9" s="166">
        <v>341.12289429999998</v>
      </c>
      <c r="BT9" s="166">
        <v>341.46121219999998</v>
      </c>
      <c r="BU9" s="166">
        <v>341.8171997</v>
      </c>
      <c r="BV9" s="167">
        <v>341.84054570000001</v>
      </c>
      <c r="BW9" s="166">
        <v>341.88842770000002</v>
      </c>
      <c r="BX9" s="166">
        <v>342.02926639999998</v>
      </c>
      <c r="BY9" s="166">
        <v>342.05065919999998</v>
      </c>
      <c r="BZ9" s="166">
        <v>342.09222410000001</v>
      </c>
      <c r="CA9" s="166">
        <v>342.84799190000001</v>
      </c>
      <c r="CB9" s="166">
        <v>343.05316160000001</v>
      </c>
      <c r="CC9" s="166">
        <v>343.53543089999999</v>
      </c>
      <c r="CD9" s="166">
        <v>343.82369999999997</v>
      </c>
      <c r="CE9" s="166">
        <v>343.86306760000002</v>
      </c>
      <c r="CF9" s="166">
        <v>343.9178162</v>
      </c>
      <c r="CG9" s="166">
        <v>343.9943237</v>
      </c>
      <c r="CH9" s="166">
        <v>326.64044189999998</v>
      </c>
      <c r="CI9" s="166">
        <v>299.95047</v>
      </c>
      <c r="CJ9" s="166">
        <v>299.94677730000001</v>
      </c>
      <c r="CK9" s="166">
        <v>299.99249270000001</v>
      </c>
      <c r="CL9" s="166">
        <v>300.01718140000003</v>
      </c>
      <c r="CM9" s="166">
        <v>299.94683839999999</v>
      </c>
      <c r="CN9" s="166">
        <v>299.94882200000001</v>
      </c>
      <c r="CO9" s="166">
        <v>299.99847410000001</v>
      </c>
      <c r="CP9" s="166">
        <v>299.87829590000001</v>
      </c>
      <c r="CQ9" s="166">
        <v>300.07702640000002</v>
      </c>
      <c r="CR9" s="166">
        <v>299.96411130000001</v>
      </c>
      <c r="CS9" s="168">
        <v>299.90460209999998</v>
      </c>
    </row>
    <row r="10" spans="1:97" s="151" customFormat="1">
      <c r="A10" s="169" t="s">
        <v>215</v>
      </c>
      <c r="B10" s="151">
        <f>SUM(B2:B9)</f>
        <v>1362.0068512</v>
      </c>
      <c r="C10" s="151">
        <f t="shared" ref="C10:BN10" si="0">SUM(C2:C9)</f>
        <v>1222.8771514</v>
      </c>
      <c r="D10" s="151">
        <f t="shared" si="0"/>
        <v>1027.0466747599999</v>
      </c>
      <c r="E10" s="151">
        <f t="shared" si="0"/>
        <v>980.43794249999985</v>
      </c>
      <c r="F10" s="151">
        <f t="shared" si="0"/>
        <v>980.26191699999993</v>
      </c>
      <c r="G10" s="151">
        <f t="shared" si="0"/>
        <v>980.66632080000011</v>
      </c>
      <c r="H10" s="151">
        <f t="shared" si="0"/>
        <v>980.55752569999993</v>
      </c>
      <c r="I10" s="151">
        <f t="shared" si="0"/>
        <v>980.52061449999997</v>
      </c>
      <c r="J10" s="151">
        <f t="shared" si="0"/>
        <v>979.88311759999988</v>
      </c>
      <c r="K10" s="151">
        <f t="shared" si="0"/>
        <v>980.90141300000005</v>
      </c>
      <c r="L10" s="151">
        <f t="shared" si="0"/>
        <v>980.99870300000009</v>
      </c>
      <c r="M10" s="151">
        <f t="shared" si="0"/>
        <v>979.48361209999996</v>
      </c>
      <c r="N10" s="151">
        <f t="shared" si="0"/>
        <v>980.42359920000001</v>
      </c>
      <c r="O10" s="151">
        <f t="shared" si="0"/>
        <v>979.91906740000002</v>
      </c>
      <c r="P10" s="151">
        <f t="shared" si="0"/>
        <v>980.08735659999991</v>
      </c>
      <c r="Q10" s="151">
        <f t="shared" si="0"/>
        <v>979.82920829999989</v>
      </c>
      <c r="R10" s="151">
        <f t="shared" si="0"/>
        <v>979.98385619999999</v>
      </c>
      <c r="S10" s="151">
        <f t="shared" si="0"/>
        <v>979.06718449999994</v>
      </c>
      <c r="T10" s="151">
        <f t="shared" si="0"/>
        <v>979.52386479999996</v>
      </c>
      <c r="U10" s="151">
        <f t="shared" si="0"/>
        <v>977.00788890000001</v>
      </c>
      <c r="V10" s="151">
        <f t="shared" si="0"/>
        <v>977.76625060000003</v>
      </c>
      <c r="W10" s="151">
        <f t="shared" si="0"/>
        <v>979.77676389999999</v>
      </c>
      <c r="X10" s="151">
        <f t="shared" si="0"/>
        <v>1000.9217987</v>
      </c>
      <c r="Y10" s="151">
        <f t="shared" si="0"/>
        <v>1014.0547179999999</v>
      </c>
      <c r="Z10" s="151">
        <f t="shared" si="0"/>
        <v>1030.12820444</v>
      </c>
      <c r="AA10" s="151">
        <f t="shared" si="0"/>
        <v>1110.50576778</v>
      </c>
      <c r="AB10" s="151">
        <f t="shared" si="0"/>
        <v>1236.9166640999999</v>
      </c>
      <c r="AC10" s="151">
        <f t="shared" si="0"/>
        <v>1379.2183723000001</v>
      </c>
      <c r="AD10" s="151">
        <f t="shared" si="0"/>
        <v>1410.7544707299999</v>
      </c>
      <c r="AE10" s="151">
        <f t="shared" si="0"/>
        <v>1542.5854033999999</v>
      </c>
      <c r="AF10" s="151">
        <f t="shared" si="0"/>
        <v>1605.4360962999999</v>
      </c>
      <c r="AG10" s="151">
        <f t="shared" si="0"/>
        <v>1635.17749607</v>
      </c>
      <c r="AH10" s="151">
        <f t="shared" si="0"/>
        <v>1653.2485503599999</v>
      </c>
      <c r="AI10" s="151">
        <f t="shared" si="0"/>
        <v>1765.1451873999999</v>
      </c>
      <c r="AJ10" s="151">
        <f t="shared" si="0"/>
        <v>1884.0884245</v>
      </c>
      <c r="AK10" s="151">
        <f t="shared" si="0"/>
        <v>1916.7777403999999</v>
      </c>
      <c r="AL10" s="151">
        <f t="shared" si="0"/>
        <v>2068.1031341000003</v>
      </c>
      <c r="AM10" s="151">
        <f t="shared" si="0"/>
        <v>2094.9990081999999</v>
      </c>
      <c r="AN10" s="151">
        <f t="shared" si="0"/>
        <v>2123.4070739999997</v>
      </c>
      <c r="AO10" s="151">
        <f t="shared" si="0"/>
        <v>2183.4607848999999</v>
      </c>
      <c r="AP10" s="151">
        <f t="shared" si="0"/>
        <v>2217.0297546999996</v>
      </c>
      <c r="AQ10" s="151">
        <f t="shared" si="0"/>
        <v>2243.9995269000001</v>
      </c>
      <c r="AR10" s="151">
        <f t="shared" si="0"/>
        <v>2141.8796385999999</v>
      </c>
      <c r="AS10" s="151">
        <f t="shared" si="0"/>
        <v>2146.1753082</v>
      </c>
      <c r="AT10" s="151">
        <f t="shared" si="0"/>
        <v>2191.9468231999999</v>
      </c>
      <c r="AU10" s="151">
        <f t="shared" si="0"/>
        <v>2224.5067595</v>
      </c>
      <c r="AV10" s="151">
        <f t="shared" si="0"/>
        <v>2238.0964509</v>
      </c>
      <c r="AW10" s="151">
        <f t="shared" si="0"/>
        <v>2252.6784363000002</v>
      </c>
      <c r="AX10" s="151">
        <f t="shared" si="0"/>
        <v>2268.7221527000002</v>
      </c>
      <c r="AY10" s="151">
        <f t="shared" si="0"/>
        <v>2290.9014585999998</v>
      </c>
      <c r="AZ10" s="151">
        <f t="shared" si="0"/>
        <v>2280.7323456000004</v>
      </c>
      <c r="BA10" s="151">
        <f t="shared" si="0"/>
        <v>2278.6137543</v>
      </c>
      <c r="BB10" s="151">
        <f t="shared" si="0"/>
        <v>2270.0934141999996</v>
      </c>
      <c r="BC10" s="151">
        <f t="shared" si="0"/>
        <v>2264.0014191999999</v>
      </c>
      <c r="BD10" s="151">
        <f t="shared" si="0"/>
        <v>2241.3291015999998</v>
      </c>
      <c r="BE10" s="151">
        <f t="shared" si="0"/>
        <v>2214.4949798000002</v>
      </c>
      <c r="BF10" s="151">
        <f t="shared" si="0"/>
        <v>2194.9922179</v>
      </c>
      <c r="BG10" s="151">
        <f t="shared" si="0"/>
        <v>2175.0898284</v>
      </c>
      <c r="BH10" s="151">
        <f t="shared" si="0"/>
        <v>2151.6298371000003</v>
      </c>
      <c r="BI10" s="151">
        <f t="shared" si="0"/>
        <v>2180.7985687999999</v>
      </c>
      <c r="BJ10" s="151">
        <f t="shared" si="0"/>
        <v>2167.0939636000003</v>
      </c>
      <c r="BK10" s="151">
        <f t="shared" si="0"/>
        <v>2116.7957612</v>
      </c>
      <c r="BL10" s="151">
        <f t="shared" si="0"/>
        <v>2097.4387665999998</v>
      </c>
      <c r="BM10" s="151">
        <f t="shared" si="0"/>
        <v>2096.1896514</v>
      </c>
      <c r="BN10" s="151">
        <f t="shared" si="0"/>
        <v>2086.1447601</v>
      </c>
      <c r="BO10" s="151">
        <f t="shared" ref="BO10:CS10" si="1">SUM(BO2:BO9)</f>
        <v>2076.4778441999997</v>
      </c>
      <c r="BP10" s="151">
        <f t="shared" si="1"/>
        <v>2066.6140136999998</v>
      </c>
      <c r="BQ10" s="151">
        <f t="shared" si="1"/>
        <v>2068.8068238000001</v>
      </c>
      <c r="BR10" s="151">
        <f t="shared" si="1"/>
        <v>2049.7395019000001</v>
      </c>
      <c r="BS10" s="151">
        <f t="shared" si="1"/>
        <v>2060.242569</v>
      </c>
      <c r="BT10" s="151">
        <f t="shared" si="1"/>
        <v>2059.5381928000002</v>
      </c>
      <c r="BU10" s="151">
        <f t="shared" si="1"/>
        <v>2064.3754730000001</v>
      </c>
      <c r="BV10" s="151">
        <f t="shared" si="1"/>
        <v>2053.59816</v>
      </c>
      <c r="BW10" s="151">
        <f t="shared" si="1"/>
        <v>2083.3025209000002</v>
      </c>
      <c r="BX10" s="151">
        <f t="shared" si="1"/>
        <v>2136.3992616</v>
      </c>
      <c r="BY10" s="151">
        <f t="shared" si="1"/>
        <v>2151.8276062</v>
      </c>
      <c r="BZ10" s="151">
        <f t="shared" si="1"/>
        <v>2209.5349578999999</v>
      </c>
      <c r="CA10" s="151">
        <f t="shared" si="1"/>
        <v>2238.1934659999997</v>
      </c>
      <c r="CB10" s="151">
        <f t="shared" si="1"/>
        <v>2235.7322845000003</v>
      </c>
      <c r="CC10" s="151">
        <f t="shared" si="1"/>
        <v>2216.2102204000003</v>
      </c>
      <c r="CD10" s="151">
        <f t="shared" si="1"/>
        <v>2171.3777313000001</v>
      </c>
      <c r="CE10" s="151">
        <f t="shared" si="1"/>
        <v>2269.5632323</v>
      </c>
      <c r="CF10" s="151">
        <f t="shared" si="1"/>
        <v>2191.7682037999998</v>
      </c>
      <c r="CG10" s="151">
        <f t="shared" si="1"/>
        <v>2120.9102631000001</v>
      </c>
      <c r="CH10" s="151">
        <f t="shared" si="1"/>
        <v>2069.2473755000001</v>
      </c>
      <c r="CI10" s="151">
        <f t="shared" si="1"/>
        <v>2035.5401000000002</v>
      </c>
      <c r="CJ10" s="151">
        <f t="shared" si="1"/>
        <v>2004.5812377000002</v>
      </c>
      <c r="CK10" s="151">
        <f t="shared" si="1"/>
        <v>1993.6780245</v>
      </c>
      <c r="CL10" s="151">
        <f t="shared" si="1"/>
        <v>1995.7472686000001</v>
      </c>
      <c r="CM10" s="151">
        <f t="shared" si="1"/>
        <v>1985.6347808000003</v>
      </c>
      <c r="CN10" s="151">
        <f t="shared" si="1"/>
        <v>1982.5858153000001</v>
      </c>
      <c r="CO10" s="151">
        <f t="shared" si="1"/>
        <v>1981.4698638999998</v>
      </c>
      <c r="CP10" s="151">
        <f t="shared" si="1"/>
        <v>1842.6426850000003</v>
      </c>
      <c r="CQ10" s="151">
        <f t="shared" si="1"/>
        <v>1697.65895084</v>
      </c>
      <c r="CR10" s="151">
        <f t="shared" si="1"/>
        <v>1661.607025</v>
      </c>
      <c r="CS10" s="151">
        <f t="shared" si="1"/>
        <v>1527.7061157999999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AC9F-CF3F-4A38-B9C1-C48F5FDDEED6}">
  <dimension ref="A1:CS2"/>
  <sheetViews>
    <sheetView workbookViewId="0">
      <selection activeCell="B2" sqref="B2"/>
    </sheetView>
  </sheetViews>
  <sheetFormatPr defaultRowHeight="15.75"/>
  <cols>
    <col min="1" max="97" width="5.5" style="117" bestFit="1" customWidth="1"/>
    <col min="98" max="16384" width="9" style="117"/>
  </cols>
  <sheetData>
    <row r="1" spans="1:97">
      <c r="B1" s="117">
        <v>0</v>
      </c>
      <c r="C1" s="117">
        <v>1</v>
      </c>
      <c r="D1" s="117">
        <v>3</v>
      </c>
      <c r="E1" s="117">
        <v>4</v>
      </c>
      <c r="F1" s="117">
        <v>5</v>
      </c>
      <c r="G1" s="117">
        <v>6</v>
      </c>
      <c r="H1" s="117">
        <v>7</v>
      </c>
      <c r="I1" s="117">
        <v>8</v>
      </c>
      <c r="J1" s="117">
        <v>9</v>
      </c>
      <c r="K1" s="117">
        <v>10</v>
      </c>
      <c r="L1" s="117">
        <v>11</v>
      </c>
      <c r="M1" s="117">
        <v>12</v>
      </c>
      <c r="N1" s="117">
        <v>13</v>
      </c>
      <c r="O1" s="117">
        <v>14</v>
      </c>
      <c r="P1" s="117">
        <v>15</v>
      </c>
      <c r="Q1" s="117">
        <v>16</v>
      </c>
      <c r="R1" s="117">
        <v>17</v>
      </c>
      <c r="S1" s="117">
        <v>18</v>
      </c>
      <c r="T1" s="117">
        <v>19</v>
      </c>
      <c r="U1" s="117">
        <v>20</v>
      </c>
      <c r="V1" s="117">
        <v>21</v>
      </c>
      <c r="W1" s="117">
        <v>22</v>
      </c>
      <c r="X1" s="117">
        <v>23</v>
      </c>
      <c r="Y1" s="117">
        <v>24</v>
      </c>
      <c r="Z1" s="117">
        <v>25</v>
      </c>
      <c r="AA1" s="117">
        <v>26</v>
      </c>
      <c r="AB1" s="117">
        <v>27</v>
      </c>
      <c r="AC1" s="117">
        <v>28</v>
      </c>
      <c r="AD1" s="117">
        <v>29</v>
      </c>
      <c r="AE1" s="117">
        <v>30</v>
      </c>
      <c r="AF1" s="117">
        <v>31</v>
      </c>
      <c r="AG1" s="117">
        <v>32</v>
      </c>
      <c r="AH1" s="117">
        <v>33</v>
      </c>
      <c r="AI1" s="117">
        <v>34</v>
      </c>
      <c r="AJ1" s="117">
        <v>35</v>
      </c>
      <c r="AK1" s="117">
        <v>36</v>
      </c>
      <c r="AL1" s="117">
        <v>37</v>
      </c>
      <c r="AM1" s="117">
        <v>38</v>
      </c>
      <c r="AN1" s="117">
        <v>39</v>
      </c>
      <c r="AO1" s="117">
        <v>40</v>
      </c>
      <c r="AP1" s="117">
        <v>41</v>
      </c>
      <c r="AQ1" s="117">
        <v>42</v>
      </c>
      <c r="AR1" s="117">
        <v>43</v>
      </c>
      <c r="AS1" s="117">
        <v>44</v>
      </c>
      <c r="AT1" s="117">
        <v>45</v>
      </c>
      <c r="AU1" s="117">
        <v>46</v>
      </c>
      <c r="AV1" s="117">
        <v>47</v>
      </c>
      <c r="AW1" s="117">
        <v>48</v>
      </c>
      <c r="AX1" s="117">
        <v>49</v>
      </c>
      <c r="AY1" s="117">
        <v>50</v>
      </c>
      <c r="AZ1" s="117">
        <v>51</v>
      </c>
      <c r="BA1" s="117">
        <v>52</v>
      </c>
      <c r="BB1" s="117">
        <v>53</v>
      </c>
      <c r="BC1" s="117">
        <v>54</v>
      </c>
      <c r="BD1" s="117">
        <v>55</v>
      </c>
      <c r="BE1" s="117">
        <v>56</v>
      </c>
      <c r="BF1" s="117">
        <v>57</v>
      </c>
      <c r="BG1" s="117">
        <v>58</v>
      </c>
      <c r="BH1" s="117">
        <v>59</v>
      </c>
      <c r="BI1" s="117">
        <v>60</v>
      </c>
      <c r="BJ1" s="117">
        <v>61</v>
      </c>
      <c r="BK1" s="117">
        <v>62</v>
      </c>
      <c r="BL1" s="117">
        <v>63</v>
      </c>
      <c r="BM1" s="117">
        <v>64</v>
      </c>
      <c r="BN1" s="117">
        <v>65</v>
      </c>
      <c r="BO1" s="117">
        <v>66</v>
      </c>
      <c r="BP1" s="117">
        <v>67</v>
      </c>
      <c r="BQ1" s="117">
        <v>68</v>
      </c>
      <c r="BR1" s="117">
        <v>69</v>
      </c>
      <c r="BS1" s="117">
        <v>70</v>
      </c>
      <c r="BT1" s="117">
        <v>71</v>
      </c>
      <c r="BU1" s="117">
        <v>72</v>
      </c>
      <c r="BV1" s="117">
        <v>73</v>
      </c>
      <c r="BW1" s="117">
        <v>74</v>
      </c>
      <c r="BX1" s="117">
        <v>75</v>
      </c>
      <c r="BY1" s="117">
        <v>76</v>
      </c>
      <c r="BZ1" s="117">
        <v>77</v>
      </c>
      <c r="CA1" s="117">
        <v>78</v>
      </c>
      <c r="CB1" s="117">
        <v>79</v>
      </c>
      <c r="CC1" s="117">
        <v>80</v>
      </c>
      <c r="CD1" s="117">
        <v>81</v>
      </c>
      <c r="CE1" s="117">
        <v>82</v>
      </c>
      <c r="CF1" s="117">
        <v>83</v>
      </c>
      <c r="CG1" s="117">
        <v>84</v>
      </c>
      <c r="CH1" s="117">
        <v>85</v>
      </c>
      <c r="CI1" s="117">
        <v>86</v>
      </c>
      <c r="CJ1" s="117">
        <v>87</v>
      </c>
      <c r="CK1" s="117">
        <v>88</v>
      </c>
      <c r="CL1" s="117">
        <v>89</v>
      </c>
      <c r="CM1" s="117">
        <v>90</v>
      </c>
      <c r="CN1" s="117">
        <v>91</v>
      </c>
      <c r="CO1" s="117">
        <v>92</v>
      </c>
      <c r="CP1" s="117">
        <v>93</v>
      </c>
      <c r="CQ1" s="117">
        <v>94</v>
      </c>
      <c r="CR1" s="117">
        <v>95</v>
      </c>
      <c r="CS1" s="117">
        <v>96</v>
      </c>
    </row>
    <row r="2" spans="1:97">
      <c r="A2" s="117" t="s">
        <v>214</v>
      </c>
      <c r="B2" s="117">
        <f>load_200804!B10</f>
        <v>1362.0068512</v>
      </c>
      <c r="C2" s="117">
        <f>load_200804!C10</f>
        <v>1222.8771514</v>
      </c>
      <c r="D2" s="117">
        <f>load_200804!D10</f>
        <v>1027.0466747599999</v>
      </c>
      <c r="E2" s="117">
        <f>load_200804!E10</f>
        <v>980.43794249999985</v>
      </c>
      <c r="F2" s="117">
        <f>load_200804!F10</f>
        <v>980.26191699999993</v>
      </c>
      <c r="G2" s="117">
        <f>load_200804!G10</f>
        <v>980.66632080000011</v>
      </c>
      <c r="H2" s="117">
        <f>load_200804!H10</f>
        <v>980.55752569999993</v>
      </c>
      <c r="I2" s="117">
        <f>load_200804!I10</f>
        <v>980.52061449999997</v>
      </c>
      <c r="J2" s="117">
        <f>load_200804!J10</f>
        <v>979.88311759999988</v>
      </c>
      <c r="K2" s="117">
        <f>load_200804!K10</f>
        <v>980.90141300000005</v>
      </c>
      <c r="L2" s="117">
        <f>load_200804!L10</f>
        <v>980.99870300000009</v>
      </c>
      <c r="M2" s="117">
        <f>load_200804!M10</f>
        <v>979.48361209999996</v>
      </c>
      <c r="N2" s="117">
        <f>load_200804!N10</f>
        <v>980.42359920000001</v>
      </c>
      <c r="O2" s="117">
        <f>load_200804!O10</f>
        <v>979.91906740000002</v>
      </c>
      <c r="P2" s="117">
        <f>load_200804!P10</f>
        <v>980.08735659999991</v>
      </c>
      <c r="Q2" s="117">
        <f>load_200804!Q10</f>
        <v>979.82920829999989</v>
      </c>
      <c r="R2" s="117">
        <f>load_200804!R10</f>
        <v>979.98385619999999</v>
      </c>
      <c r="S2" s="117">
        <f>load_200804!S10</f>
        <v>979.06718449999994</v>
      </c>
      <c r="T2" s="117">
        <f>load_200804!T10</f>
        <v>979.52386479999996</v>
      </c>
      <c r="U2" s="117">
        <f>load_200804!U10</f>
        <v>977.00788890000001</v>
      </c>
      <c r="V2" s="117">
        <f>load_200804!V10</f>
        <v>977.76625060000003</v>
      </c>
      <c r="W2" s="117">
        <f>load_200804!W10</f>
        <v>979.77676389999999</v>
      </c>
      <c r="X2" s="117">
        <f>load_200804!X10</f>
        <v>1000.9217987</v>
      </c>
      <c r="Y2" s="117">
        <f>load_200804!Y10</f>
        <v>1014.0547179999999</v>
      </c>
      <c r="Z2" s="117">
        <f>load_200804!Z10</f>
        <v>1030.12820444</v>
      </c>
      <c r="AA2" s="117">
        <f>load_200804!AA10</f>
        <v>1110.50576778</v>
      </c>
      <c r="AB2" s="117">
        <f>load_200804!AB10</f>
        <v>1236.9166640999999</v>
      </c>
      <c r="AC2" s="117">
        <f>load_200804!AC10</f>
        <v>1379.2183723000001</v>
      </c>
      <c r="AD2" s="117">
        <f>load_200804!AD10</f>
        <v>1410.7544707299999</v>
      </c>
      <c r="AE2" s="117">
        <f>load_200804!AE10</f>
        <v>1542.5854033999999</v>
      </c>
      <c r="AF2" s="117">
        <f>load_200804!AF10</f>
        <v>1605.4360962999999</v>
      </c>
      <c r="AG2" s="117">
        <f>load_200804!AG10</f>
        <v>1635.17749607</v>
      </c>
      <c r="AH2" s="117">
        <f>load_200804!AH10</f>
        <v>1653.2485503599999</v>
      </c>
      <c r="AI2" s="117">
        <f>load_200804!AI10</f>
        <v>1765.1451873999999</v>
      </c>
      <c r="AJ2" s="117">
        <f>load_200804!AJ10</f>
        <v>1884.0884245</v>
      </c>
      <c r="AK2" s="117">
        <f>load_200804!AK10</f>
        <v>1916.7777403999999</v>
      </c>
      <c r="AL2" s="117">
        <f>load_200804!AL10</f>
        <v>2068.1031341000003</v>
      </c>
      <c r="AM2" s="117">
        <f>load_200804!AM10</f>
        <v>2094.9990081999999</v>
      </c>
      <c r="AN2" s="117">
        <f>load_200804!AN10</f>
        <v>2123.4070739999997</v>
      </c>
      <c r="AO2" s="117">
        <f>load_200804!AO10</f>
        <v>2183.4607848999999</v>
      </c>
      <c r="AP2" s="117">
        <f>load_200804!AP10</f>
        <v>2217.0297546999996</v>
      </c>
      <c r="AQ2" s="117">
        <f>load_200804!AQ10</f>
        <v>2243.9995269000001</v>
      </c>
      <c r="AR2" s="117">
        <f>load_200804!AR10</f>
        <v>2141.8796385999999</v>
      </c>
      <c r="AS2" s="117">
        <f>load_200804!AS10</f>
        <v>2146.1753082</v>
      </c>
      <c r="AT2" s="117">
        <f>load_200804!AT10</f>
        <v>2191.9468231999999</v>
      </c>
      <c r="AU2" s="117">
        <f>load_200804!AU10</f>
        <v>2224.5067595</v>
      </c>
      <c r="AV2" s="117">
        <f>load_200804!AV10</f>
        <v>2238.0964509</v>
      </c>
      <c r="AW2" s="117">
        <f>load_200804!AW10</f>
        <v>2252.6784363000002</v>
      </c>
      <c r="AX2" s="117">
        <f>load_200804!AX10</f>
        <v>2268.7221527000002</v>
      </c>
      <c r="AY2" s="117">
        <f>load_200804!AY10</f>
        <v>2290.9014585999998</v>
      </c>
      <c r="AZ2" s="117">
        <f>load_200804!AZ10</f>
        <v>2280.7323456000004</v>
      </c>
      <c r="BA2" s="117">
        <f>load_200804!BA10</f>
        <v>2278.6137543</v>
      </c>
      <c r="BB2" s="117">
        <f>load_200804!BB10</f>
        <v>2270.0934141999996</v>
      </c>
      <c r="BC2" s="117">
        <f>load_200804!BC10</f>
        <v>2264.0014191999999</v>
      </c>
      <c r="BD2" s="117">
        <f>load_200804!BD10</f>
        <v>2241.3291015999998</v>
      </c>
      <c r="BE2" s="117">
        <f>load_200804!BE10</f>
        <v>2214.4949798000002</v>
      </c>
      <c r="BF2" s="117">
        <f>load_200804!BF10</f>
        <v>2194.9922179</v>
      </c>
      <c r="BG2" s="117">
        <f>load_200804!BG10</f>
        <v>2175.0898284</v>
      </c>
      <c r="BH2" s="117">
        <f>load_200804!BH10</f>
        <v>2151.6298371000003</v>
      </c>
      <c r="BI2" s="117">
        <f>load_200804!BI10</f>
        <v>2180.7985687999999</v>
      </c>
      <c r="BJ2" s="117">
        <f>load_200804!BJ10</f>
        <v>2167.0939636000003</v>
      </c>
      <c r="BK2" s="117">
        <f>load_200804!BK10</f>
        <v>2116.7957612</v>
      </c>
      <c r="BL2" s="117">
        <f>load_200804!BL10</f>
        <v>2097.4387665999998</v>
      </c>
      <c r="BM2" s="117">
        <f>load_200804!BM10</f>
        <v>2096.1896514</v>
      </c>
      <c r="BN2" s="117">
        <f>load_200804!BN10</f>
        <v>2086.1447601</v>
      </c>
      <c r="BO2" s="117">
        <f>load_200804!BO10</f>
        <v>2076.4778441999997</v>
      </c>
      <c r="BP2" s="117">
        <f>load_200804!BP10</f>
        <v>2066.6140136999998</v>
      </c>
      <c r="BQ2" s="117">
        <f>load_200804!BQ10</f>
        <v>2068.8068238000001</v>
      </c>
      <c r="BR2" s="117">
        <f>load_200804!BR10</f>
        <v>2049.7395019000001</v>
      </c>
      <c r="BS2" s="117">
        <f>load_200804!BS10</f>
        <v>2060.242569</v>
      </c>
      <c r="BT2" s="117">
        <f>load_200804!BT10</f>
        <v>2059.5381928000002</v>
      </c>
      <c r="BU2" s="117">
        <f>load_200804!BU10</f>
        <v>2064.3754730000001</v>
      </c>
      <c r="BV2" s="117">
        <f>load_200804!BV10</f>
        <v>2053.59816</v>
      </c>
      <c r="BW2" s="117">
        <f>load_200804!BW10</f>
        <v>2083.3025209000002</v>
      </c>
      <c r="BX2" s="117">
        <f>load_200804!BX10</f>
        <v>2136.3992616</v>
      </c>
      <c r="BY2" s="117">
        <f>load_200804!BY10</f>
        <v>2151.8276062</v>
      </c>
      <c r="BZ2" s="117">
        <f>load_200804!BZ10</f>
        <v>2209.5349578999999</v>
      </c>
      <c r="CA2" s="117">
        <f>load_200804!CA10</f>
        <v>2238.1934659999997</v>
      </c>
      <c r="CB2" s="117">
        <f>load_200804!CB10</f>
        <v>2235.7322845000003</v>
      </c>
      <c r="CC2" s="117">
        <f>load_200804!CC10</f>
        <v>2216.2102204000003</v>
      </c>
      <c r="CD2" s="117">
        <f>load_200804!CD10</f>
        <v>2171.3777313000001</v>
      </c>
      <c r="CE2" s="117">
        <f>load_200804!CE10</f>
        <v>2269.5632323</v>
      </c>
      <c r="CF2" s="117">
        <f>load_200804!CF10</f>
        <v>2191.7682037999998</v>
      </c>
      <c r="CG2" s="117">
        <f>load_200804!CG10</f>
        <v>2120.9102631000001</v>
      </c>
      <c r="CH2" s="117">
        <f>load_200804!CH10</f>
        <v>2069.2473755000001</v>
      </c>
      <c r="CI2" s="117">
        <f>load_200804!CI10</f>
        <v>2035.5401000000002</v>
      </c>
      <c r="CJ2" s="117">
        <f>load_200804!CJ10</f>
        <v>2004.5812377000002</v>
      </c>
      <c r="CK2" s="117">
        <f>load_200804!CK10</f>
        <v>1993.6780245</v>
      </c>
      <c r="CL2" s="117">
        <f>load_200804!CL10</f>
        <v>1995.7472686000001</v>
      </c>
      <c r="CM2" s="117">
        <f>load_200804!CM10</f>
        <v>1985.6347808000003</v>
      </c>
      <c r="CN2" s="117">
        <f>load_200804!CN10</f>
        <v>1982.5858153000001</v>
      </c>
      <c r="CO2" s="117">
        <f>load_200804!CO10</f>
        <v>1981.4698638999998</v>
      </c>
      <c r="CP2" s="117">
        <f>load_200804!CP10</f>
        <v>1842.6426850000003</v>
      </c>
      <c r="CQ2" s="117">
        <f>load_200804!CQ10</f>
        <v>1697.65895084</v>
      </c>
      <c r="CR2" s="117">
        <f>load_200804!CR10</f>
        <v>1661.607025</v>
      </c>
      <c r="CS2" s="117">
        <f>load_200804!CS10</f>
        <v>1527.7061157999999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EAA5-F583-4F59-B5AD-30652018BAFF}">
  <dimension ref="A1:S9"/>
  <sheetViews>
    <sheetView workbookViewId="0">
      <selection activeCell="M27" sqref="M27"/>
    </sheetView>
  </sheetViews>
  <sheetFormatPr defaultRowHeight="15.75"/>
  <cols>
    <col min="1" max="1" width="4.875" bestFit="1" customWidth="1"/>
    <col min="2" max="2" width="11.25" bestFit="1" customWidth="1"/>
    <col min="3" max="3" width="9.5" bestFit="1" customWidth="1"/>
    <col min="4" max="4" width="9.875" bestFit="1" customWidth="1"/>
    <col min="5" max="5" width="12.75" bestFit="1" customWidth="1"/>
    <col min="6" max="6" width="14.75" bestFit="1" customWidth="1"/>
    <col min="7" max="7" width="12.125" bestFit="1" customWidth="1"/>
    <col min="8" max="8" width="14.25" bestFit="1" customWidth="1"/>
    <col min="9" max="9" width="16.875" bestFit="1" customWidth="1"/>
    <col min="10" max="10" width="13.375" bestFit="1" customWidth="1"/>
    <col min="11" max="11" width="16" bestFit="1" customWidth="1"/>
    <col min="12" max="12" width="18" bestFit="1" customWidth="1"/>
    <col min="13" max="13" width="20.625" bestFit="1" customWidth="1"/>
    <col min="14" max="14" width="14.75" bestFit="1" customWidth="1"/>
    <col min="15" max="15" width="12.125" bestFit="1" customWidth="1"/>
    <col min="16" max="16" width="9.25" bestFit="1" customWidth="1"/>
    <col min="17" max="17" width="7" bestFit="1" customWidth="1"/>
    <col min="18" max="18" width="11.125" bestFit="1" customWidth="1"/>
    <col min="19" max="19" width="11.5" bestFit="1" customWidth="1"/>
  </cols>
  <sheetData>
    <row r="1" spans="1:19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18</v>
      </c>
      <c r="B2" t="b">
        <v>0</v>
      </c>
      <c r="C2">
        <v>0.55000000000000004</v>
      </c>
      <c r="D2">
        <v>1</v>
      </c>
      <c r="E2">
        <v>175</v>
      </c>
      <c r="F2">
        <v>24</v>
      </c>
      <c r="G2">
        <v>48</v>
      </c>
      <c r="H2">
        <v>96</v>
      </c>
      <c r="I2">
        <v>0</v>
      </c>
      <c r="J2">
        <v>0.4</v>
      </c>
      <c r="K2">
        <v>0.5</v>
      </c>
      <c r="L2">
        <v>0</v>
      </c>
      <c r="M2">
        <v>0.5</v>
      </c>
      <c r="N2">
        <v>13000</v>
      </c>
      <c r="O2">
        <v>18000</v>
      </c>
      <c r="P2">
        <v>47.075220807925099</v>
      </c>
      <c r="Q2">
        <v>340</v>
      </c>
      <c r="R2">
        <v>300</v>
      </c>
      <c r="S2">
        <v>340</v>
      </c>
    </row>
    <row r="3" spans="1:19">
      <c r="A3" t="s">
        <v>19</v>
      </c>
      <c r="B3" t="b">
        <v>0</v>
      </c>
      <c r="C3">
        <v>0.53</v>
      </c>
      <c r="D3">
        <v>1</v>
      </c>
      <c r="E3">
        <v>175</v>
      </c>
      <c r="F3">
        <v>24</v>
      </c>
      <c r="G3">
        <v>48</v>
      </c>
      <c r="H3">
        <v>96</v>
      </c>
      <c r="I3">
        <v>0</v>
      </c>
      <c r="J3">
        <v>0.4</v>
      </c>
      <c r="K3">
        <v>0.5</v>
      </c>
      <c r="L3">
        <v>0</v>
      </c>
      <c r="M3">
        <v>0.5</v>
      </c>
      <c r="N3">
        <v>13000</v>
      </c>
      <c r="O3">
        <v>18000</v>
      </c>
      <c r="P3">
        <v>48.745108771528798</v>
      </c>
      <c r="Q3">
        <v>345</v>
      </c>
      <c r="R3">
        <v>260</v>
      </c>
      <c r="S3">
        <v>345</v>
      </c>
    </row>
    <row r="4" spans="1:19">
      <c r="A4" t="s">
        <v>20</v>
      </c>
      <c r="B4" t="b">
        <v>1</v>
      </c>
      <c r="C4">
        <v>0.75</v>
      </c>
      <c r="D4">
        <v>1</v>
      </c>
      <c r="E4">
        <v>175</v>
      </c>
      <c r="F4">
        <v>24</v>
      </c>
      <c r="G4">
        <v>48</v>
      </c>
      <c r="H4">
        <v>0</v>
      </c>
      <c r="I4">
        <v>5</v>
      </c>
      <c r="J4">
        <v>0.4</v>
      </c>
      <c r="K4">
        <v>0.5</v>
      </c>
      <c r="L4">
        <v>0.1</v>
      </c>
      <c r="M4">
        <v>0.5</v>
      </c>
      <c r="N4">
        <v>13000</v>
      </c>
      <c r="O4">
        <v>18000</v>
      </c>
      <c r="P4">
        <v>46.333635008819499</v>
      </c>
      <c r="Q4">
        <v>325</v>
      </c>
      <c r="R4">
        <v>50</v>
      </c>
      <c r="S4">
        <v>325</v>
      </c>
    </row>
    <row r="5" spans="1:19">
      <c r="A5" t="s">
        <v>21</v>
      </c>
      <c r="B5" t="b">
        <v>1</v>
      </c>
      <c r="C5">
        <v>0</v>
      </c>
      <c r="D5">
        <v>1</v>
      </c>
      <c r="E5">
        <v>175</v>
      </c>
      <c r="F5">
        <v>24</v>
      </c>
      <c r="G5">
        <v>48</v>
      </c>
      <c r="H5">
        <v>0</v>
      </c>
      <c r="I5">
        <v>3</v>
      </c>
      <c r="J5">
        <v>0.4</v>
      </c>
      <c r="K5">
        <v>0.5</v>
      </c>
      <c r="L5">
        <v>0.1</v>
      </c>
      <c r="M5">
        <v>0.5</v>
      </c>
      <c r="N5">
        <v>13000</v>
      </c>
      <c r="O5">
        <v>18000</v>
      </c>
      <c r="P5">
        <v>44.756794547770397</v>
      </c>
      <c r="Q5">
        <v>305</v>
      </c>
      <c r="R5">
        <v>50</v>
      </c>
      <c r="S5">
        <v>305</v>
      </c>
    </row>
    <row r="6" spans="1:19">
      <c r="A6" t="s">
        <v>22</v>
      </c>
      <c r="B6" t="b">
        <v>0</v>
      </c>
      <c r="C6">
        <v>0.52</v>
      </c>
      <c r="D6">
        <v>1</v>
      </c>
      <c r="E6">
        <v>175</v>
      </c>
      <c r="F6">
        <v>24</v>
      </c>
      <c r="G6">
        <v>48</v>
      </c>
      <c r="H6">
        <v>96</v>
      </c>
      <c r="I6">
        <v>0</v>
      </c>
      <c r="J6">
        <v>0.4</v>
      </c>
      <c r="K6">
        <v>0.5</v>
      </c>
      <c r="L6">
        <v>0</v>
      </c>
      <c r="M6">
        <v>0.5</v>
      </c>
      <c r="N6">
        <v>13000</v>
      </c>
      <c r="O6">
        <v>18000</v>
      </c>
      <c r="P6">
        <v>49.256983681283302</v>
      </c>
      <c r="Q6">
        <v>355</v>
      </c>
      <c r="R6">
        <v>180</v>
      </c>
      <c r="S6">
        <v>355</v>
      </c>
    </row>
    <row r="7" spans="1:19">
      <c r="A7" t="s">
        <v>23</v>
      </c>
      <c r="B7" t="b">
        <v>1</v>
      </c>
      <c r="C7">
        <v>0</v>
      </c>
      <c r="D7">
        <v>1</v>
      </c>
      <c r="E7">
        <v>175</v>
      </c>
      <c r="F7">
        <v>24</v>
      </c>
      <c r="G7">
        <v>48</v>
      </c>
      <c r="H7">
        <v>69</v>
      </c>
      <c r="I7">
        <v>0</v>
      </c>
      <c r="J7">
        <v>0.4</v>
      </c>
      <c r="K7">
        <v>0.5</v>
      </c>
      <c r="L7">
        <v>0.1</v>
      </c>
      <c r="M7">
        <v>0.5</v>
      </c>
      <c r="N7">
        <v>13000</v>
      </c>
      <c r="O7">
        <v>18000</v>
      </c>
      <c r="P7">
        <v>46.680638282573497</v>
      </c>
      <c r="Q7">
        <v>345</v>
      </c>
      <c r="R7">
        <v>50</v>
      </c>
      <c r="S7">
        <v>345</v>
      </c>
    </row>
    <row r="8" spans="1:19">
      <c r="A8" t="s">
        <v>24</v>
      </c>
      <c r="B8" t="b">
        <v>0</v>
      </c>
      <c r="C8">
        <v>0.76</v>
      </c>
      <c r="D8">
        <v>1</v>
      </c>
      <c r="E8">
        <v>175</v>
      </c>
      <c r="F8">
        <v>24</v>
      </c>
      <c r="G8">
        <v>48</v>
      </c>
      <c r="H8">
        <v>0</v>
      </c>
      <c r="I8">
        <v>96</v>
      </c>
      <c r="J8">
        <v>0.4</v>
      </c>
      <c r="K8">
        <v>0.5</v>
      </c>
      <c r="L8">
        <v>0</v>
      </c>
      <c r="M8">
        <v>0.5</v>
      </c>
      <c r="N8">
        <v>13000</v>
      </c>
      <c r="O8">
        <v>18000</v>
      </c>
      <c r="P8">
        <v>0</v>
      </c>
      <c r="Q8">
        <v>0</v>
      </c>
      <c r="R8">
        <v>0</v>
      </c>
      <c r="S8">
        <v>0</v>
      </c>
    </row>
    <row r="9" spans="1:19">
      <c r="A9" t="s">
        <v>25</v>
      </c>
      <c r="B9" t="b">
        <v>1</v>
      </c>
      <c r="C9">
        <v>0</v>
      </c>
      <c r="D9">
        <v>1</v>
      </c>
      <c r="E9">
        <v>175</v>
      </c>
      <c r="F9">
        <v>24</v>
      </c>
      <c r="G9">
        <v>48</v>
      </c>
      <c r="H9">
        <v>72</v>
      </c>
      <c r="I9">
        <v>0</v>
      </c>
      <c r="J9">
        <v>0.4</v>
      </c>
      <c r="K9">
        <v>0.5</v>
      </c>
      <c r="L9">
        <v>0.1</v>
      </c>
      <c r="M9">
        <v>0.5</v>
      </c>
      <c r="N9">
        <v>13000</v>
      </c>
      <c r="O9">
        <v>18000</v>
      </c>
      <c r="P9">
        <v>47.2624131987168</v>
      </c>
      <c r="Q9">
        <v>340</v>
      </c>
      <c r="R9">
        <v>50</v>
      </c>
      <c r="S9">
        <v>340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08C6-92CA-4407-BE4E-F57C74D42C4A}">
  <dimension ref="A1:CS10"/>
  <sheetViews>
    <sheetView zoomScale="80" zoomScaleNormal="80" workbookViewId="0">
      <selection activeCell="AB25" sqref="AB25"/>
    </sheetView>
  </sheetViews>
  <sheetFormatPr defaultRowHeight="15.75"/>
  <sheetData>
    <row r="1" spans="1:97" ht="16.5" thickTop="1" thickBot="1">
      <c r="A1" s="120" t="s">
        <v>203</v>
      </c>
      <c r="B1" s="121">
        <v>0</v>
      </c>
      <c r="C1" s="121">
        <v>1.0416666666666666E-2</v>
      </c>
      <c r="D1" s="121">
        <v>2.0833333333333332E-2</v>
      </c>
      <c r="E1" s="121">
        <v>3.125E-2</v>
      </c>
      <c r="F1" s="121">
        <v>4.1666666666666664E-2</v>
      </c>
      <c r="G1" s="121">
        <v>5.2083333333333336E-2</v>
      </c>
      <c r="H1" s="121">
        <v>6.25E-2</v>
      </c>
      <c r="I1" s="121">
        <v>7.2916666666666671E-2</v>
      </c>
      <c r="J1" s="121">
        <v>8.3333333333333329E-2</v>
      </c>
      <c r="K1" s="121">
        <v>9.375E-2</v>
      </c>
      <c r="L1" s="121">
        <v>0.10416666666666667</v>
      </c>
      <c r="M1" s="121">
        <v>0.11458333333333333</v>
      </c>
      <c r="N1" s="121">
        <v>0.125</v>
      </c>
      <c r="O1" s="121">
        <v>0.13541666666666666</v>
      </c>
      <c r="P1" s="121">
        <v>0.14583333333333334</v>
      </c>
      <c r="Q1" s="121">
        <v>0.15625</v>
      </c>
      <c r="R1" s="121">
        <v>0.16666666666666666</v>
      </c>
      <c r="S1" s="121">
        <v>0.17708333333333334</v>
      </c>
      <c r="T1" s="121">
        <v>0.1875</v>
      </c>
      <c r="U1" s="121">
        <v>0.19791666666666666</v>
      </c>
      <c r="V1" s="121">
        <v>0.20833333333333334</v>
      </c>
      <c r="W1" s="121">
        <v>0.21875</v>
      </c>
      <c r="X1" s="121">
        <v>0.22916666666666666</v>
      </c>
      <c r="Y1" s="121">
        <v>0.23958333333333334</v>
      </c>
      <c r="Z1" s="123">
        <v>0.25</v>
      </c>
      <c r="AA1" s="121">
        <v>0.26041666666666669</v>
      </c>
      <c r="AB1" s="121">
        <v>0.27083333333333331</v>
      </c>
      <c r="AC1" s="121">
        <v>0.28125</v>
      </c>
      <c r="AD1" s="121">
        <v>0.29166666666666669</v>
      </c>
      <c r="AE1" s="121">
        <v>0.30208333333333331</v>
      </c>
      <c r="AF1" s="121">
        <v>0.3125</v>
      </c>
      <c r="AG1" s="121">
        <v>0.32291666666666669</v>
      </c>
      <c r="AH1" s="121">
        <v>0.33333333333333331</v>
      </c>
      <c r="AI1" s="121">
        <v>0.34375</v>
      </c>
      <c r="AJ1" s="121">
        <v>0.35416666666666669</v>
      </c>
      <c r="AK1" s="121">
        <v>0.36458333333333331</v>
      </c>
      <c r="AL1" s="121">
        <v>0.375</v>
      </c>
      <c r="AM1" s="121">
        <v>0.38541666666666669</v>
      </c>
      <c r="AN1" s="121">
        <v>0.39583333333333331</v>
      </c>
      <c r="AO1" s="121">
        <v>0.40625</v>
      </c>
      <c r="AP1" s="121">
        <v>0.41666666666666669</v>
      </c>
      <c r="AQ1" s="121">
        <v>0.42708333333333331</v>
      </c>
      <c r="AR1" s="121">
        <v>0.4375</v>
      </c>
      <c r="AS1" s="121">
        <v>0.44791666666666669</v>
      </c>
      <c r="AT1" s="121">
        <v>0.45833333333333331</v>
      </c>
      <c r="AU1" s="121">
        <v>0.46875</v>
      </c>
      <c r="AV1" s="121">
        <v>0.47916666666666669</v>
      </c>
      <c r="AW1" s="121">
        <v>0.48958333333333331</v>
      </c>
      <c r="AX1" s="123">
        <v>0.5</v>
      </c>
      <c r="AY1" s="121">
        <v>0.51041666666666663</v>
      </c>
      <c r="AZ1" s="121">
        <v>0.52083333333333337</v>
      </c>
      <c r="BA1" s="121">
        <v>0.53125</v>
      </c>
      <c r="BB1" s="121">
        <v>0.54166666666666663</v>
      </c>
      <c r="BC1" s="121">
        <v>0.55208333333333337</v>
      </c>
      <c r="BD1" s="121">
        <v>0.5625</v>
      </c>
      <c r="BE1" s="121">
        <v>0.57291666666666663</v>
      </c>
      <c r="BF1" s="121">
        <v>0.58333333333333337</v>
      </c>
      <c r="BG1" s="121">
        <v>0.59375</v>
      </c>
      <c r="BH1" s="121">
        <v>0.60416666666666663</v>
      </c>
      <c r="BI1" s="121">
        <v>0.61458333333333337</v>
      </c>
      <c r="BJ1" s="121">
        <v>0.625</v>
      </c>
      <c r="BK1" s="121">
        <v>0.63541666666666663</v>
      </c>
      <c r="BL1" s="121">
        <v>0.64583333333333337</v>
      </c>
      <c r="BM1" s="121">
        <v>0.65625</v>
      </c>
      <c r="BN1" s="121">
        <v>0.66666666666666663</v>
      </c>
      <c r="BO1" s="121">
        <v>0.67708333333333337</v>
      </c>
      <c r="BP1" s="121">
        <v>0.6875</v>
      </c>
      <c r="BQ1" s="121">
        <v>0.69791666666666663</v>
      </c>
      <c r="BR1" s="121">
        <v>0.70833333333333337</v>
      </c>
      <c r="BS1" s="121">
        <v>0.71875</v>
      </c>
      <c r="BT1" s="121">
        <v>0.72916666666666663</v>
      </c>
      <c r="BU1" s="121">
        <v>0.73958333333333337</v>
      </c>
      <c r="BV1" s="123">
        <v>0.75</v>
      </c>
      <c r="BW1" s="121">
        <v>0.76041666666666663</v>
      </c>
      <c r="BX1" s="121">
        <v>0.77083333333333337</v>
      </c>
      <c r="BY1" s="121">
        <v>0.78125</v>
      </c>
      <c r="BZ1" s="121">
        <v>0.79166666666666663</v>
      </c>
      <c r="CA1" s="121">
        <v>0.80208333333333337</v>
      </c>
      <c r="CB1" s="121">
        <v>0.8125</v>
      </c>
      <c r="CC1" s="121">
        <v>0.82291666666666663</v>
      </c>
      <c r="CD1" s="121">
        <v>0.83333333333333337</v>
      </c>
      <c r="CE1" s="121">
        <v>0.84375</v>
      </c>
      <c r="CF1" s="121">
        <v>0.85416666666666663</v>
      </c>
      <c r="CG1" s="121">
        <v>0.86458333333333337</v>
      </c>
      <c r="CH1" s="121">
        <v>0.875</v>
      </c>
      <c r="CI1" s="121">
        <v>0.88541666666666663</v>
      </c>
      <c r="CJ1" s="121">
        <v>0.89583333333333337</v>
      </c>
      <c r="CK1" s="121">
        <v>0.90625</v>
      </c>
      <c r="CL1" s="121">
        <v>0.91666666666666663</v>
      </c>
      <c r="CM1" s="121">
        <v>0.92708333333333337</v>
      </c>
      <c r="CN1" s="121">
        <v>0.9375</v>
      </c>
      <c r="CO1" s="121">
        <v>0.94791666666666663</v>
      </c>
      <c r="CP1" s="121">
        <v>0.95833333333333337</v>
      </c>
      <c r="CQ1" s="121">
        <v>0.96875</v>
      </c>
      <c r="CR1" s="121">
        <v>0.97916666666666663</v>
      </c>
      <c r="CS1" s="124">
        <v>0.98958333333333337</v>
      </c>
    </row>
    <row r="2" spans="1:97" ht="16.5" thickTop="1" thickBot="1">
      <c r="A2" s="122" t="s">
        <v>18</v>
      </c>
      <c r="B2" s="119">
        <v>337.71774290000002</v>
      </c>
      <c r="C2" s="119">
        <v>338.31167599999998</v>
      </c>
      <c r="D2" s="119">
        <v>338.2400513</v>
      </c>
      <c r="E2" s="119">
        <v>338.48388670000003</v>
      </c>
      <c r="F2" s="119">
        <v>338.01828</v>
      </c>
      <c r="G2" s="119">
        <v>338.32144169999998</v>
      </c>
      <c r="H2" s="119">
        <v>338.58755489999999</v>
      </c>
      <c r="I2" s="119">
        <v>338.46646120000003</v>
      </c>
      <c r="J2" s="119">
        <v>338.37670900000001</v>
      </c>
      <c r="K2" s="119">
        <v>338.4783936</v>
      </c>
      <c r="L2" s="119">
        <v>337.26425169999999</v>
      </c>
      <c r="M2" s="119">
        <v>338.2246399</v>
      </c>
      <c r="N2" s="119">
        <v>338.43826289999998</v>
      </c>
      <c r="O2" s="119">
        <v>337.83557130000003</v>
      </c>
      <c r="P2" s="119">
        <v>338.44747919999998</v>
      </c>
      <c r="Q2" s="119">
        <v>338.42373659999998</v>
      </c>
      <c r="R2" s="119">
        <v>338.46395869999998</v>
      </c>
      <c r="S2" s="119">
        <v>338.0514526</v>
      </c>
      <c r="T2" s="119">
        <v>339.16101070000002</v>
      </c>
      <c r="U2" s="119">
        <v>338.64334109999999</v>
      </c>
      <c r="V2" s="119">
        <v>338.21316530000001</v>
      </c>
      <c r="W2" s="119">
        <v>338.99154659999999</v>
      </c>
      <c r="X2" s="119">
        <v>338.25253300000003</v>
      </c>
      <c r="Y2" s="119">
        <v>322.08804320000002</v>
      </c>
      <c r="Z2" s="118">
        <v>337.41256709999999</v>
      </c>
      <c r="AA2" s="119">
        <v>336.30172729999998</v>
      </c>
      <c r="AB2" s="119">
        <v>335.19085689999997</v>
      </c>
      <c r="AC2" s="119">
        <v>334.08001710000002</v>
      </c>
      <c r="AD2" s="119">
        <v>332.96917719999999</v>
      </c>
      <c r="AE2" s="119">
        <v>331.8583069</v>
      </c>
      <c r="AF2" s="119">
        <v>330.74746699999997</v>
      </c>
      <c r="AG2" s="119">
        <v>329.63662720000002</v>
      </c>
      <c r="AH2" s="119">
        <v>328.52575680000001</v>
      </c>
      <c r="AI2" s="119">
        <v>327.414917</v>
      </c>
      <c r="AJ2" s="119">
        <v>326.30407709999997</v>
      </c>
      <c r="AK2" s="119">
        <v>325.19320679999998</v>
      </c>
      <c r="AL2" s="119">
        <v>324.08236690000001</v>
      </c>
      <c r="AM2" s="119">
        <v>322.9715271</v>
      </c>
      <c r="AN2" s="119">
        <v>321.86065669999999</v>
      </c>
      <c r="AO2" s="119">
        <v>320.74981689999998</v>
      </c>
      <c r="AP2" s="119">
        <v>319.63894649999997</v>
      </c>
      <c r="AQ2" s="119">
        <v>318.52810670000002</v>
      </c>
      <c r="AR2" s="119">
        <v>317.48477170000001</v>
      </c>
      <c r="AS2" s="119">
        <v>319.38497919999998</v>
      </c>
      <c r="AT2" s="119">
        <v>320.22488399999997</v>
      </c>
      <c r="AU2" s="119">
        <v>318.46051030000001</v>
      </c>
      <c r="AV2" s="119">
        <v>315.72631840000003</v>
      </c>
      <c r="AW2" s="119">
        <v>318.9170532</v>
      </c>
      <c r="AX2" s="118">
        <v>316.85678100000001</v>
      </c>
      <c r="AY2" s="119">
        <v>319.44238280000002</v>
      </c>
      <c r="AZ2" s="119">
        <v>318.80105589999999</v>
      </c>
      <c r="BA2" s="119">
        <v>319.35488889999999</v>
      </c>
      <c r="BB2" s="119">
        <v>320.35537720000002</v>
      </c>
      <c r="BC2" s="119">
        <v>319.89288329999999</v>
      </c>
      <c r="BD2" s="119">
        <v>317.9561157</v>
      </c>
      <c r="BE2" s="119">
        <v>318.33819579999999</v>
      </c>
      <c r="BF2" s="119">
        <v>319.73767090000001</v>
      </c>
      <c r="BG2" s="119">
        <v>318.09164429999998</v>
      </c>
      <c r="BH2" s="119">
        <v>316.66125490000002</v>
      </c>
      <c r="BI2" s="119">
        <v>314.51254269999998</v>
      </c>
      <c r="BJ2" s="119">
        <v>316.27301030000001</v>
      </c>
      <c r="BK2" s="119">
        <v>316.8516846</v>
      </c>
      <c r="BL2" s="119">
        <v>315.93408199999999</v>
      </c>
      <c r="BM2" s="119">
        <v>323.50592039999998</v>
      </c>
      <c r="BN2" s="119">
        <v>337.60879519999997</v>
      </c>
      <c r="BO2" s="119">
        <v>338.4986877</v>
      </c>
      <c r="BP2" s="119">
        <v>337.36737060000002</v>
      </c>
      <c r="BQ2" s="119">
        <v>329.79244999999997</v>
      </c>
      <c r="BR2" s="119">
        <v>327.9943237</v>
      </c>
      <c r="BS2" s="119">
        <v>329.47637939999998</v>
      </c>
      <c r="BT2" s="119">
        <v>328.47109990000001</v>
      </c>
      <c r="BU2" s="119">
        <v>326.54141240000001</v>
      </c>
      <c r="BV2" s="118">
        <v>325.99938959999997</v>
      </c>
      <c r="BW2" s="119">
        <v>327.08166499999999</v>
      </c>
      <c r="BX2" s="119">
        <v>325.89117429999999</v>
      </c>
      <c r="BY2" s="119">
        <v>326.0684814</v>
      </c>
      <c r="BZ2" s="119">
        <v>328.9862976</v>
      </c>
      <c r="CA2" s="119">
        <v>328.88107300000001</v>
      </c>
      <c r="CB2" s="119">
        <v>328.10772709999998</v>
      </c>
      <c r="CC2" s="119">
        <v>328.13491820000002</v>
      </c>
      <c r="CD2" s="119">
        <v>320.4924011</v>
      </c>
      <c r="CE2" s="119">
        <v>320.26391599999999</v>
      </c>
      <c r="CF2" s="119">
        <v>327.54748540000003</v>
      </c>
      <c r="CG2" s="119">
        <v>327.91085820000001</v>
      </c>
      <c r="CH2" s="119">
        <v>323.22122189999999</v>
      </c>
      <c r="CI2" s="119">
        <v>328.6247864</v>
      </c>
      <c r="CJ2" s="119">
        <v>319.72064210000002</v>
      </c>
      <c r="CK2" s="119">
        <v>320.11947629999997</v>
      </c>
      <c r="CL2" s="119">
        <v>320.51834109999999</v>
      </c>
      <c r="CM2" s="119">
        <v>320.91720579999998</v>
      </c>
      <c r="CN2" s="119">
        <v>321.31607059999999</v>
      </c>
      <c r="CO2" s="119">
        <v>321.71493529999998</v>
      </c>
      <c r="CP2" s="119">
        <v>322.11380000000003</v>
      </c>
      <c r="CQ2" s="119">
        <v>322.51266479999998</v>
      </c>
      <c r="CR2" s="119">
        <v>322.91152949999997</v>
      </c>
      <c r="CS2" s="125">
        <v>323.31039429999998</v>
      </c>
    </row>
    <row r="3" spans="1:97" ht="16.149999999999999" thickBot="1">
      <c r="A3" s="122" t="s">
        <v>19</v>
      </c>
      <c r="B3" s="119">
        <v>305.31701659999999</v>
      </c>
      <c r="C3" s="119">
        <v>339.12835689999997</v>
      </c>
      <c r="D3" s="119">
        <v>338.64172359999998</v>
      </c>
      <c r="E3" s="119">
        <v>334.19528200000002</v>
      </c>
      <c r="F3" s="119">
        <v>339.04235840000001</v>
      </c>
      <c r="G3" s="119">
        <v>339.11874390000003</v>
      </c>
      <c r="H3" s="119">
        <v>338.6375122</v>
      </c>
      <c r="I3" s="119">
        <v>338.41424560000002</v>
      </c>
      <c r="J3" s="119">
        <v>339.07846069999999</v>
      </c>
      <c r="K3" s="119">
        <v>338.81759640000001</v>
      </c>
      <c r="L3" s="119">
        <v>338.9463806</v>
      </c>
      <c r="M3" s="119">
        <v>338.32537839999998</v>
      </c>
      <c r="N3" s="119">
        <v>338.26531979999999</v>
      </c>
      <c r="O3" s="119">
        <v>338.86413570000002</v>
      </c>
      <c r="P3" s="119">
        <v>338.93783569999999</v>
      </c>
      <c r="Q3" s="119">
        <v>338.9522705</v>
      </c>
      <c r="R3" s="119">
        <v>338.66204829999998</v>
      </c>
      <c r="S3" s="119">
        <v>338.50592039999998</v>
      </c>
      <c r="T3" s="119">
        <v>338.5507202</v>
      </c>
      <c r="U3" s="119">
        <v>338.38940430000002</v>
      </c>
      <c r="V3" s="119">
        <v>338.79010010000002</v>
      </c>
      <c r="W3" s="119">
        <v>338.95639039999998</v>
      </c>
      <c r="X3" s="119">
        <v>339.0262146</v>
      </c>
      <c r="Y3" s="119">
        <v>270.64721680000002</v>
      </c>
      <c r="Z3" s="118">
        <v>292.34487919999998</v>
      </c>
      <c r="AA3" s="119">
        <v>294.64495849999997</v>
      </c>
      <c r="AB3" s="119">
        <v>296.94503780000002</v>
      </c>
      <c r="AC3" s="119">
        <v>299.24511719999998</v>
      </c>
      <c r="AD3" s="119">
        <v>301.54519649999997</v>
      </c>
      <c r="AE3" s="119">
        <v>303.84527589999999</v>
      </c>
      <c r="AF3" s="119">
        <v>306.14535519999998</v>
      </c>
      <c r="AG3" s="119">
        <v>308.4454346</v>
      </c>
      <c r="AH3" s="119">
        <v>310.74551389999999</v>
      </c>
      <c r="AI3" s="119">
        <v>313.04559330000001</v>
      </c>
      <c r="AJ3" s="119">
        <v>315.3456726</v>
      </c>
      <c r="AK3" s="119">
        <v>317.64575200000002</v>
      </c>
      <c r="AL3" s="119">
        <v>319.94583130000001</v>
      </c>
      <c r="AM3" s="119">
        <v>322.2459106</v>
      </c>
      <c r="AN3" s="119">
        <v>324.54599000000002</v>
      </c>
      <c r="AO3" s="119">
        <v>326.84606930000001</v>
      </c>
      <c r="AP3" s="119">
        <v>329.14614870000003</v>
      </c>
      <c r="AQ3" s="119">
        <v>331.44622800000002</v>
      </c>
      <c r="AR3" s="119">
        <v>338.90466309999999</v>
      </c>
      <c r="AS3" s="119">
        <v>339.7492676</v>
      </c>
      <c r="AT3" s="119">
        <v>330.63824460000001</v>
      </c>
      <c r="AU3" s="119">
        <v>338.92138670000003</v>
      </c>
      <c r="AV3" s="119">
        <v>336.05947880000002</v>
      </c>
      <c r="AW3" s="119">
        <v>339.80300899999997</v>
      </c>
      <c r="AX3" s="118">
        <v>337.48696899999999</v>
      </c>
      <c r="AY3" s="119">
        <v>339.5216064</v>
      </c>
      <c r="AZ3" s="119">
        <v>339.51672359999998</v>
      </c>
      <c r="BA3" s="119">
        <v>339.46459959999999</v>
      </c>
      <c r="BB3" s="119">
        <v>340.29531859999997</v>
      </c>
      <c r="BC3" s="119">
        <v>339.58706669999998</v>
      </c>
      <c r="BD3" s="119">
        <v>330.8007202</v>
      </c>
      <c r="BE3" s="119">
        <v>339.20080569999999</v>
      </c>
      <c r="BF3" s="119">
        <v>339.72183230000002</v>
      </c>
      <c r="BG3" s="119">
        <v>338.91461179999999</v>
      </c>
      <c r="BH3" s="119">
        <v>334.62072749999999</v>
      </c>
      <c r="BI3" s="119">
        <v>334.5558777</v>
      </c>
      <c r="BJ3" s="119">
        <v>340.34210209999998</v>
      </c>
      <c r="BK3" s="119">
        <v>332.79333500000001</v>
      </c>
      <c r="BL3" s="119">
        <v>339.60235599999999</v>
      </c>
      <c r="BM3" s="119">
        <v>339.38363650000002</v>
      </c>
      <c r="BN3" s="119">
        <v>339.02127080000002</v>
      </c>
      <c r="BO3" s="119">
        <v>339.08779909999998</v>
      </c>
      <c r="BP3" s="119">
        <v>339.00808719999998</v>
      </c>
      <c r="BQ3" s="119">
        <v>339.30795289999998</v>
      </c>
      <c r="BR3" s="119">
        <v>338.2568665</v>
      </c>
      <c r="BS3" s="119">
        <v>340.30923460000002</v>
      </c>
      <c r="BT3" s="119">
        <v>337.71771239999998</v>
      </c>
      <c r="BU3" s="119">
        <v>338.62243649999999</v>
      </c>
      <c r="BV3" s="118">
        <v>338.52545170000002</v>
      </c>
      <c r="BW3" s="119">
        <v>338.63235470000001</v>
      </c>
      <c r="BX3" s="119">
        <v>338.75830079999997</v>
      </c>
      <c r="BY3" s="119">
        <v>332.55300899999997</v>
      </c>
      <c r="BZ3" s="119">
        <v>339.3669739</v>
      </c>
      <c r="CA3" s="119">
        <v>338.1580811</v>
      </c>
      <c r="CB3" s="119">
        <v>338.46218870000001</v>
      </c>
      <c r="CC3" s="119">
        <v>338.86859129999999</v>
      </c>
      <c r="CD3" s="119">
        <v>335.34484859999998</v>
      </c>
      <c r="CE3" s="119">
        <v>334.12698360000002</v>
      </c>
      <c r="CF3" s="119">
        <v>338.2870178</v>
      </c>
      <c r="CG3" s="119">
        <v>338.6259766</v>
      </c>
      <c r="CH3" s="119">
        <v>323.98077389999997</v>
      </c>
      <c r="CI3" s="119">
        <v>339.48272709999998</v>
      </c>
      <c r="CJ3" s="119">
        <v>331.21130369999997</v>
      </c>
      <c r="CK3" s="119">
        <v>330.48638920000002</v>
      </c>
      <c r="CL3" s="119">
        <v>329.76150510000002</v>
      </c>
      <c r="CM3" s="119">
        <v>329.03659060000001</v>
      </c>
      <c r="CN3" s="119">
        <v>328.31170650000001</v>
      </c>
      <c r="CO3" s="119">
        <v>327.586792</v>
      </c>
      <c r="CP3" s="119">
        <v>326.86190800000003</v>
      </c>
      <c r="CQ3" s="119">
        <v>326.13699339999999</v>
      </c>
      <c r="CR3" s="119">
        <v>325.41210940000002</v>
      </c>
      <c r="CS3" s="125">
        <v>324.68719479999999</v>
      </c>
    </row>
    <row r="4" spans="1:97" ht="16.149999999999999" thickBot="1">
      <c r="A4" s="122" t="s">
        <v>20</v>
      </c>
      <c r="B4" s="119">
        <v>0</v>
      </c>
      <c r="C4" s="119">
        <v>0</v>
      </c>
      <c r="D4" s="119">
        <v>0</v>
      </c>
      <c r="E4" s="119">
        <v>0</v>
      </c>
      <c r="F4" s="119">
        <v>0</v>
      </c>
      <c r="G4" s="119">
        <v>0</v>
      </c>
      <c r="H4" s="119">
        <v>0</v>
      </c>
      <c r="I4" s="119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>
        <v>0</v>
      </c>
      <c r="V4" s="119">
        <v>23.924316409999999</v>
      </c>
      <c r="W4" s="119">
        <v>73.649513240000005</v>
      </c>
      <c r="X4" s="119">
        <v>112.8374405</v>
      </c>
      <c r="Y4" s="119">
        <v>312.1337891</v>
      </c>
      <c r="Z4" s="118">
        <v>325.10363769999998</v>
      </c>
      <c r="AA4" s="119">
        <v>324.56103519999999</v>
      </c>
      <c r="AB4" s="119">
        <v>324.00585940000002</v>
      </c>
      <c r="AC4" s="119">
        <v>323.45065310000001</v>
      </c>
      <c r="AD4" s="119">
        <v>322.89547729999998</v>
      </c>
      <c r="AE4" s="119">
        <v>322.34027099999997</v>
      </c>
      <c r="AF4" s="119">
        <v>321.78506470000002</v>
      </c>
      <c r="AG4" s="119">
        <v>321.22988889999999</v>
      </c>
      <c r="AH4" s="119">
        <v>320.67468259999998</v>
      </c>
      <c r="AI4" s="119">
        <v>320.11950680000001</v>
      </c>
      <c r="AJ4" s="119">
        <v>319.5643005</v>
      </c>
      <c r="AK4" s="119">
        <v>319.00909419999999</v>
      </c>
      <c r="AL4" s="119">
        <v>318.45391849999999</v>
      </c>
      <c r="AM4" s="119">
        <v>317.89871219999998</v>
      </c>
      <c r="AN4" s="119">
        <v>317.3435364</v>
      </c>
      <c r="AO4" s="119">
        <v>316.7883301</v>
      </c>
      <c r="AP4" s="119">
        <v>316.23315430000002</v>
      </c>
      <c r="AQ4" s="119">
        <v>315.67794800000001</v>
      </c>
      <c r="AR4" s="119">
        <v>312.36859129999999</v>
      </c>
      <c r="AS4" s="119">
        <v>321.6921997</v>
      </c>
      <c r="AT4" s="119">
        <v>281.06799319999999</v>
      </c>
      <c r="AU4" s="119">
        <v>275.2610474</v>
      </c>
      <c r="AV4" s="119">
        <v>266.61648559999998</v>
      </c>
      <c r="AW4" s="119">
        <v>289.05261230000002</v>
      </c>
      <c r="AX4" s="118">
        <v>320.8615112</v>
      </c>
      <c r="AY4" s="119">
        <v>320.34527589999999</v>
      </c>
      <c r="AZ4" s="119">
        <v>320.90859990000001</v>
      </c>
      <c r="BA4" s="119">
        <v>320.30999759999997</v>
      </c>
      <c r="BB4" s="119">
        <v>317.65084839999997</v>
      </c>
      <c r="BC4" s="119">
        <v>316.009613</v>
      </c>
      <c r="BD4" s="119">
        <v>262.37548829999997</v>
      </c>
      <c r="BE4" s="119">
        <v>299.68133540000002</v>
      </c>
      <c r="BF4" s="119">
        <v>318.0234375</v>
      </c>
      <c r="BG4" s="119">
        <v>317.48904420000002</v>
      </c>
      <c r="BH4" s="119">
        <v>319.43154909999998</v>
      </c>
      <c r="BI4" s="119">
        <v>319.92907709999997</v>
      </c>
      <c r="BJ4" s="119">
        <v>317.91827389999997</v>
      </c>
      <c r="BK4" s="119">
        <v>318.12387080000002</v>
      </c>
      <c r="BL4" s="119">
        <v>319.82873540000003</v>
      </c>
      <c r="BM4" s="119">
        <v>319.1179199</v>
      </c>
      <c r="BN4" s="119">
        <v>319.6123657</v>
      </c>
      <c r="BO4" s="119">
        <v>319.51751710000002</v>
      </c>
      <c r="BP4" s="119">
        <v>321.9588013</v>
      </c>
      <c r="BQ4" s="119">
        <v>320.8084412</v>
      </c>
      <c r="BR4" s="119">
        <v>320.1268005</v>
      </c>
      <c r="BS4" s="119">
        <v>318.94250490000002</v>
      </c>
      <c r="BT4" s="119">
        <v>321.63131709999999</v>
      </c>
      <c r="BU4" s="119">
        <v>321.15899660000002</v>
      </c>
      <c r="BV4" s="118">
        <v>325.08154300000001</v>
      </c>
      <c r="BW4" s="119">
        <v>321.93176269999998</v>
      </c>
      <c r="BX4" s="119">
        <v>324.29541019999999</v>
      </c>
      <c r="BY4" s="119">
        <v>317.94366459999998</v>
      </c>
      <c r="BZ4" s="119">
        <v>323.10006709999999</v>
      </c>
      <c r="CA4" s="119">
        <v>323.13705440000001</v>
      </c>
      <c r="CB4" s="119">
        <v>323.46865839999998</v>
      </c>
      <c r="CC4" s="119">
        <v>324.83444209999999</v>
      </c>
      <c r="CD4" s="119">
        <v>316.13061520000002</v>
      </c>
      <c r="CE4" s="119">
        <v>301.09582519999998</v>
      </c>
      <c r="CF4" s="119">
        <v>266.25155640000003</v>
      </c>
      <c r="CG4" s="119">
        <v>278.50234990000001</v>
      </c>
      <c r="CH4" s="119">
        <v>261.52319340000003</v>
      </c>
      <c r="CI4" s="119">
        <v>322.8905029</v>
      </c>
      <c r="CJ4" s="119">
        <v>296.94610599999999</v>
      </c>
      <c r="CK4" s="119">
        <v>297.55166630000002</v>
      </c>
      <c r="CL4" s="119">
        <v>298.15725709999998</v>
      </c>
      <c r="CM4" s="119">
        <v>298.76281740000002</v>
      </c>
      <c r="CN4" s="119">
        <v>299.36840819999998</v>
      </c>
      <c r="CO4" s="119">
        <v>299.97396850000001</v>
      </c>
      <c r="CP4" s="119">
        <v>300.57955930000003</v>
      </c>
      <c r="CQ4" s="119">
        <v>301.18511960000001</v>
      </c>
      <c r="CR4" s="119">
        <v>301.79071040000002</v>
      </c>
      <c r="CS4" s="125">
        <v>302.39627080000002</v>
      </c>
    </row>
    <row r="5" spans="1:97" ht="16.149999999999999" thickBot="1">
      <c r="A5" s="122" t="s">
        <v>21</v>
      </c>
      <c r="B5" s="119">
        <v>259.39617920000001</v>
      </c>
      <c r="C5" s="119">
        <v>29.01108932</v>
      </c>
      <c r="D5" s="119">
        <v>0</v>
      </c>
      <c r="E5" s="119">
        <v>0</v>
      </c>
      <c r="F5" s="119">
        <v>0</v>
      </c>
      <c r="G5" s="119">
        <v>0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8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0</v>
      </c>
      <c r="AI5" s="119">
        <v>0</v>
      </c>
      <c r="AJ5" s="119">
        <v>0</v>
      </c>
      <c r="AK5" s="119">
        <v>0</v>
      </c>
      <c r="AL5" s="119">
        <v>0</v>
      </c>
      <c r="AM5" s="119">
        <v>0</v>
      </c>
      <c r="AN5" s="119">
        <v>0</v>
      </c>
      <c r="AO5" s="119">
        <v>0</v>
      </c>
      <c r="AP5" s="119">
        <v>0</v>
      </c>
      <c r="AQ5" s="119">
        <v>0</v>
      </c>
      <c r="AR5" s="119">
        <v>302.59057619999999</v>
      </c>
      <c r="AS5" s="119">
        <v>302.9521484</v>
      </c>
      <c r="AT5" s="119">
        <v>303.21041869999999</v>
      </c>
      <c r="AU5" s="119">
        <v>303.52789310000003</v>
      </c>
      <c r="AV5" s="119">
        <v>302.3366699</v>
      </c>
      <c r="AW5" s="119">
        <v>302.87408449999998</v>
      </c>
      <c r="AX5" s="118">
        <v>302.35400390000001</v>
      </c>
      <c r="AY5" s="119">
        <v>301.82315060000002</v>
      </c>
      <c r="AZ5" s="119">
        <v>301.99383540000002</v>
      </c>
      <c r="BA5" s="119">
        <v>301.77706910000001</v>
      </c>
      <c r="BB5" s="119">
        <v>303.03161619999997</v>
      </c>
      <c r="BC5" s="119">
        <v>300.30102540000001</v>
      </c>
      <c r="BD5" s="119">
        <v>303.26867679999998</v>
      </c>
      <c r="BE5" s="119">
        <v>302.952179</v>
      </c>
      <c r="BF5" s="119">
        <v>301.5303955</v>
      </c>
      <c r="BG5" s="119">
        <v>301.30596919999999</v>
      </c>
      <c r="BH5" s="119">
        <v>302.67340089999999</v>
      </c>
      <c r="BI5" s="119">
        <v>303.44274899999999</v>
      </c>
      <c r="BJ5" s="119">
        <v>302.1112061</v>
      </c>
      <c r="BK5" s="119">
        <v>303.07250979999998</v>
      </c>
      <c r="BL5" s="119">
        <v>303.64971919999999</v>
      </c>
      <c r="BM5" s="119">
        <v>303.24502560000002</v>
      </c>
      <c r="BN5" s="119">
        <v>302.67095949999998</v>
      </c>
      <c r="BO5" s="119">
        <v>303.57818600000002</v>
      </c>
      <c r="BP5" s="119">
        <v>303.5695801</v>
      </c>
      <c r="BQ5" s="119">
        <v>303.62951659999999</v>
      </c>
      <c r="BR5" s="119">
        <v>303.44528200000002</v>
      </c>
      <c r="BS5" s="119">
        <v>303.3230896</v>
      </c>
      <c r="BT5" s="119">
        <v>305.6231995</v>
      </c>
      <c r="BU5" s="119">
        <v>304.94384769999999</v>
      </c>
      <c r="BV5" s="118">
        <v>307.35046390000002</v>
      </c>
      <c r="BW5" s="119">
        <v>306.77551269999998</v>
      </c>
      <c r="BX5" s="119">
        <v>306.44189449999999</v>
      </c>
      <c r="BY5" s="119">
        <v>306.4451904</v>
      </c>
      <c r="BZ5" s="119">
        <v>306.66992190000002</v>
      </c>
      <c r="CA5" s="119">
        <v>307.24938959999997</v>
      </c>
      <c r="CB5" s="119">
        <v>308.07385249999999</v>
      </c>
      <c r="CC5" s="119">
        <v>308.05319209999999</v>
      </c>
      <c r="CD5" s="119">
        <v>307.75897220000002</v>
      </c>
      <c r="CE5" s="119">
        <v>307.78161619999997</v>
      </c>
      <c r="CF5" s="119">
        <v>307.92041019999999</v>
      </c>
      <c r="CG5" s="119">
        <v>307.46282960000002</v>
      </c>
      <c r="CH5" s="119">
        <v>308.83898929999998</v>
      </c>
      <c r="CI5" s="119">
        <v>308.47009279999997</v>
      </c>
      <c r="CJ5" s="119">
        <v>309.3300476</v>
      </c>
      <c r="CK5" s="119">
        <v>309.3606873</v>
      </c>
      <c r="CL5" s="119">
        <v>309.39132690000002</v>
      </c>
      <c r="CM5" s="119">
        <v>309.42193600000002</v>
      </c>
      <c r="CN5" s="119">
        <v>309.45257570000001</v>
      </c>
      <c r="CO5" s="119">
        <v>309.48321529999998</v>
      </c>
      <c r="CP5" s="119">
        <v>309.51385499999998</v>
      </c>
      <c r="CQ5" s="119">
        <v>309.54446410000003</v>
      </c>
      <c r="CR5" s="119">
        <v>309.57510380000002</v>
      </c>
      <c r="CS5" s="125">
        <v>309.60574339999999</v>
      </c>
    </row>
    <row r="6" spans="1:97" ht="16.149999999999999" thickBot="1">
      <c r="A6" s="122" t="s">
        <v>22</v>
      </c>
      <c r="B6" s="119">
        <v>302.9309998</v>
      </c>
      <c r="C6" s="119">
        <v>354.40686040000003</v>
      </c>
      <c r="D6" s="119">
        <v>354.87121580000002</v>
      </c>
      <c r="E6" s="119">
        <v>341.483429</v>
      </c>
      <c r="F6" s="119">
        <v>352.28286739999999</v>
      </c>
      <c r="G6" s="119">
        <v>352.2529907</v>
      </c>
      <c r="H6" s="119">
        <v>351.98669430000001</v>
      </c>
      <c r="I6" s="119">
        <v>352.68521120000003</v>
      </c>
      <c r="J6" s="119">
        <v>352.8391724</v>
      </c>
      <c r="K6" s="119">
        <v>352.74114989999998</v>
      </c>
      <c r="L6" s="119">
        <v>352.63986210000002</v>
      </c>
      <c r="M6" s="119">
        <v>352.69656370000001</v>
      </c>
      <c r="N6" s="119">
        <v>351.73391720000001</v>
      </c>
      <c r="O6" s="119">
        <v>352.61163329999999</v>
      </c>
      <c r="P6" s="119">
        <v>353.09741209999999</v>
      </c>
      <c r="Q6" s="119">
        <v>353.18005369999997</v>
      </c>
      <c r="R6" s="119">
        <v>352.64837649999998</v>
      </c>
      <c r="S6" s="119">
        <v>352.43560789999998</v>
      </c>
      <c r="T6" s="119">
        <v>351.51235960000002</v>
      </c>
      <c r="U6" s="119">
        <v>352.48226929999998</v>
      </c>
      <c r="V6" s="119">
        <v>350.97207639999999</v>
      </c>
      <c r="W6" s="119">
        <v>350.83032229999998</v>
      </c>
      <c r="X6" s="119">
        <v>351.96643069999999</v>
      </c>
      <c r="Y6" s="119">
        <v>299.20547490000001</v>
      </c>
      <c r="Z6" s="118">
        <v>298.02435300000002</v>
      </c>
      <c r="AA6" s="119">
        <v>301.27661130000001</v>
      </c>
      <c r="AB6" s="119">
        <v>304.14428709999999</v>
      </c>
      <c r="AC6" s="119">
        <v>307.01196290000001</v>
      </c>
      <c r="AD6" s="119">
        <v>309.87960820000001</v>
      </c>
      <c r="AE6" s="119">
        <v>312.74728390000001</v>
      </c>
      <c r="AF6" s="119">
        <v>315.61495969999999</v>
      </c>
      <c r="AG6" s="119">
        <v>318.48260499999998</v>
      </c>
      <c r="AH6" s="119">
        <v>321.35028080000001</v>
      </c>
      <c r="AI6" s="119">
        <v>324.21792599999998</v>
      </c>
      <c r="AJ6" s="119">
        <v>327.08560180000001</v>
      </c>
      <c r="AK6" s="119">
        <v>329.95327759999998</v>
      </c>
      <c r="AL6" s="119">
        <v>332.82092290000003</v>
      </c>
      <c r="AM6" s="119">
        <v>335.68859859999998</v>
      </c>
      <c r="AN6" s="119">
        <v>338.55624390000003</v>
      </c>
      <c r="AO6" s="119">
        <v>341.4239197</v>
      </c>
      <c r="AP6" s="119">
        <v>344.29159550000003</v>
      </c>
      <c r="AQ6" s="119">
        <v>347.1592407</v>
      </c>
      <c r="AR6" s="119">
        <v>349.8526306</v>
      </c>
      <c r="AS6" s="119">
        <v>349.8065186</v>
      </c>
      <c r="AT6" s="119">
        <v>349.73840330000002</v>
      </c>
      <c r="AU6" s="119">
        <v>347.8536987</v>
      </c>
      <c r="AV6" s="119">
        <v>345.94677730000001</v>
      </c>
      <c r="AW6" s="119">
        <v>348.27731319999998</v>
      </c>
      <c r="AX6" s="118">
        <v>350.2233276</v>
      </c>
      <c r="AY6" s="119">
        <v>349.68249509999998</v>
      </c>
      <c r="AZ6" s="119">
        <v>348.57525629999998</v>
      </c>
      <c r="BA6" s="119">
        <v>347.1924133</v>
      </c>
      <c r="BB6" s="119">
        <v>346.94128419999998</v>
      </c>
      <c r="BC6" s="119">
        <v>346.73803709999999</v>
      </c>
      <c r="BD6" s="119">
        <v>337.61734009999998</v>
      </c>
      <c r="BE6" s="119">
        <v>347.68829349999999</v>
      </c>
      <c r="BF6" s="119">
        <v>347.43698119999999</v>
      </c>
      <c r="BG6" s="119">
        <v>346.2361755</v>
      </c>
      <c r="BH6" s="119">
        <v>348.4765625</v>
      </c>
      <c r="BI6" s="119">
        <v>347.60858150000001</v>
      </c>
      <c r="BJ6" s="119">
        <v>347.4304199</v>
      </c>
      <c r="BK6" s="119">
        <v>345.09869379999998</v>
      </c>
      <c r="BL6" s="119">
        <v>346.79211429999998</v>
      </c>
      <c r="BM6" s="119">
        <v>349.18740839999998</v>
      </c>
      <c r="BN6" s="119">
        <v>348.9811401</v>
      </c>
      <c r="BO6" s="119">
        <v>349.31024170000001</v>
      </c>
      <c r="BP6" s="119">
        <v>348.94873050000001</v>
      </c>
      <c r="BQ6" s="119">
        <v>350.53125</v>
      </c>
      <c r="BR6" s="119">
        <v>351.55731200000002</v>
      </c>
      <c r="BS6" s="119">
        <v>350.59786989999998</v>
      </c>
      <c r="BT6" s="119">
        <v>351.84329220000001</v>
      </c>
      <c r="BU6" s="119">
        <v>351.05151369999999</v>
      </c>
      <c r="BV6" s="118">
        <v>353.23187259999997</v>
      </c>
      <c r="BW6" s="119">
        <v>353.35375979999998</v>
      </c>
      <c r="BX6" s="119">
        <v>353.34628300000003</v>
      </c>
      <c r="BY6" s="119">
        <v>351.2272949</v>
      </c>
      <c r="BZ6" s="119">
        <v>353.69342039999998</v>
      </c>
      <c r="CA6" s="119">
        <v>353.4833984</v>
      </c>
      <c r="CB6" s="119">
        <v>354.21423340000001</v>
      </c>
      <c r="CC6" s="119">
        <v>354.01818850000001</v>
      </c>
      <c r="CD6" s="119">
        <v>344.52496339999999</v>
      </c>
      <c r="CE6" s="119">
        <v>350.8690186</v>
      </c>
      <c r="CF6" s="119">
        <v>350.42727660000003</v>
      </c>
      <c r="CG6" s="119">
        <v>354.03216550000002</v>
      </c>
      <c r="CH6" s="119">
        <v>337.65435789999998</v>
      </c>
      <c r="CI6" s="119">
        <v>354.47253419999998</v>
      </c>
      <c r="CJ6" s="119">
        <v>352.31756589999998</v>
      </c>
      <c r="CK6" s="119">
        <v>351.26849370000002</v>
      </c>
      <c r="CL6" s="119">
        <v>350.21942139999999</v>
      </c>
      <c r="CM6" s="119">
        <v>349.17034910000001</v>
      </c>
      <c r="CN6" s="119">
        <v>348.1212769</v>
      </c>
      <c r="CO6" s="119">
        <v>347.07217409999998</v>
      </c>
      <c r="CP6" s="119">
        <v>346.02310180000001</v>
      </c>
      <c r="CQ6" s="119">
        <v>344.97402949999997</v>
      </c>
      <c r="CR6" s="119">
        <v>343.92495730000002</v>
      </c>
      <c r="CS6" s="125">
        <v>342.87588499999998</v>
      </c>
    </row>
    <row r="7" spans="1:97" ht="16.149999999999999" thickBot="1">
      <c r="A7" s="122" t="s">
        <v>23</v>
      </c>
      <c r="B7" s="119">
        <v>339.7610474</v>
      </c>
      <c r="C7" s="119">
        <v>339.69314580000002</v>
      </c>
      <c r="D7" s="119">
        <v>339.52694700000001</v>
      </c>
      <c r="E7" s="119">
        <v>260.93743899999998</v>
      </c>
      <c r="F7" s="119">
        <v>111.99509430000001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8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  <c r="AH7" s="119">
        <v>0</v>
      </c>
      <c r="AI7" s="119">
        <v>0</v>
      </c>
      <c r="AJ7" s="119">
        <v>0</v>
      </c>
      <c r="AK7" s="119">
        <v>0</v>
      </c>
      <c r="AL7" s="119">
        <v>0</v>
      </c>
      <c r="AM7" s="119">
        <v>0</v>
      </c>
      <c r="AN7" s="119">
        <v>0</v>
      </c>
      <c r="AO7" s="119">
        <v>0</v>
      </c>
      <c r="AP7" s="119">
        <v>0</v>
      </c>
      <c r="AQ7" s="119">
        <v>0</v>
      </c>
      <c r="AR7" s="119">
        <v>310.12689210000002</v>
      </c>
      <c r="AS7" s="119">
        <v>316.202179</v>
      </c>
      <c r="AT7" s="119">
        <v>310.68273929999998</v>
      </c>
      <c r="AU7" s="119">
        <v>315.40863039999999</v>
      </c>
      <c r="AV7" s="119">
        <v>312.64810180000001</v>
      </c>
      <c r="AW7" s="119">
        <v>315.12045289999998</v>
      </c>
      <c r="AX7" s="118">
        <v>313.64126590000001</v>
      </c>
      <c r="AY7" s="119">
        <v>315.18923949999999</v>
      </c>
      <c r="AZ7" s="119">
        <v>315.21176150000002</v>
      </c>
      <c r="BA7" s="119">
        <v>315.11767579999997</v>
      </c>
      <c r="BB7" s="119">
        <v>315.5411072</v>
      </c>
      <c r="BC7" s="119">
        <v>315.73410030000002</v>
      </c>
      <c r="BD7" s="119">
        <v>314.97167969999998</v>
      </c>
      <c r="BE7" s="119">
        <v>314.90939329999998</v>
      </c>
      <c r="BF7" s="119">
        <v>316.35992429999999</v>
      </c>
      <c r="BG7" s="119">
        <v>315.03686520000002</v>
      </c>
      <c r="BH7" s="119">
        <v>315.21923829999997</v>
      </c>
      <c r="BI7" s="119">
        <v>314.85314940000001</v>
      </c>
      <c r="BJ7" s="119">
        <v>315.21810909999999</v>
      </c>
      <c r="BK7" s="119">
        <v>314.62731930000001</v>
      </c>
      <c r="BL7" s="119">
        <v>315.49829099999999</v>
      </c>
      <c r="BM7" s="119">
        <v>318.3614197</v>
      </c>
      <c r="BN7" s="119">
        <v>338.15289310000003</v>
      </c>
      <c r="BO7" s="119">
        <v>339.43200680000001</v>
      </c>
      <c r="BP7" s="119">
        <v>339.37753300000003</v>
      </c>
      <c r="BQ7" s="119">
        <v>326.63009640000001</v>
      </c>
      <c r="BR7" s="119">
        <v>324.85946660000002</v>
      </c>
      <c r="BS7" s="119">
        <v>326.08981319999998</v>
      </c>
      <c r="BT7" s="119">
        <v>324.79946899999999</v>
      </c>
      <c r="BU7" s="119">
        <v>325.29431149999999</v>
      </c>
      <c r="BV7" s="118">
        <v>324.3092651</v>
      </c>
      <c r="BW7" s="119">
        <v>324.94030759999998</v>
      </c>
      <c r="BX7" s="119">
        <v>324.8938599</v>
      </c>
      <c r="BY7" s="119">
        <v>320.42660519999998</v>
      </c>
      <c r="BZ7" s="119">
        <v>325.29122919999998</v>
      </c>
      <c r="CA7" s="119">
        <v>324.98626710000002</v>
      </c>
      <c r="CB7" s="119">
        <v>324.80688479999998</v>
      </c>
      <c r="CC7" s="119">
        <v>324.94671629999999</v>
      </c>
      <c r="CD7" s="119">
        <v>311.15667719999999</v>
      </c>
      <c r="CE7" s="119">
        <v>315.84893799999998</v>
      </c>
      <c r="CF7" s="119">
        <v>324.33361819999999</v>
      </c>
      <c r="CG7" s="119">
        <v>324.62429809999998</v>
      </c>
      <c r="CH7" s="119">
        <v>319.3721008</v>
      </c>
      <c r="CI7" s="119">
        <v>324.6731873</v>
      </c>
      <c r="CJ7" s="119">
        <v>318.25164790000002</v>
      </c>
      <c r="CK7" s="119">
        <v>318.69021609999999</v>
      </c>
      <c r="CL7" s="119">
        <v>319.12881470000002</v>
      </c>
      <c r="CM7" s="119">
        <v>319.5674133</v>
      </c>
      <c r="CN7" s="119">
        <v>320.006012</v>
      </c>
      <c r="CO7" s="119">
        <v>320.4445801</v>
      </c>
      <c r="CP7" s="119">
        <v>320.88317869999997</v>
      </c>
      <c r="CQ7" s="119">
        <v>321.32177730000001</v>
      </c>
      <c r="CR7" s="119">
        <v>321.76037600000001</v>
      </c>
      <c r="CS7" s="125">
        <v>322.19894410000001</v>
      </c>
    </row>
    <row r="8" spans="1:97" ht="16.149999999999999" thickBot="1">
      <c r="A8" s="122" t="s">
        <v>24</v>
      </c>
      <c r="B8" s="119">
        <v>0</v>
      </c>
      <c r="C8" s="119">
        <v>0</v>
      </c>
      <c r="D8" s="119">
        <v>0</v>
      </c>
      <c r="E8" s="119">
        <v>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8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  <c r="AI8" s="119">
        <v>0</v>
      </c>
      <c r="AJ8" s="119">
        <v>0</v>
      </c>
      <c r="AK8" s="119">
        <v>0</v>
      </c>
      <c r="AL8" s="119">
        <v>0</v>
      </c>
      <c r="AM8" s="119">
        <v>0</v>
      </c>
      <c r="AN8" s="119">
        <v>0</v>
      </c>
      <c r="AO8" s="119">
        <v>0</v>
      </c>
      <c r="AP8" s="119">
        <v>0</v>
      </c>
      <c r="AQ8" s="119">
        <v>0</v>
      </c>
      <c r="AR8" s="119">
        <v>0</v>
      </c>
      <c r="AS8" s="119">
        <v>0</v>
      </c>
      <c r="AT8" s="119">
        <v>0</v>
      </c>
      <c r="AU8" s="119">
        <v>0</v>
      </c>
      <c r="AV8" s="119">
        <v>0</v>
      </c>
      <c r="AW8" s="119">
        <v>0</v>
      </c>
      <c r="AX8" s="118">
        <v>0</v>
      </c>
      <c r="AY8" s="119">
        <v>0</v>
      </c>
      <c r="AZ8" s="119">
        <v>0</v>
      </c>
      <c r="BA8" s="119">
        <v>0</v>
      </c>
      <c r="BB8" s="119">
        <v>0</v>
      </c>
      <c r="BC8" s="119">
        <v>0</v>
      </c>
      <c r="BD8" s="119">
        <v>0</v>
      </c>
      <c r="BE8" s="119">
        <v>0</v>
      </c>
      <c r="BF8" s="119">
        <v>0</v>
      </c>
      <c r="BG8" s="119">
        <v>0</v>
      </c>
      <c r="BH8" s="119">
        <v>0</v>
      </c>
      <c r="BI8" s="119">
        <v>0</v>
      </c>
      <c r="BJ8" s="119">
        <v>0</v>
      </c>
      <c r="BK8" s="119">
        <v>0</v>
      </c>
      <c r="BL8" s="119">
        <v>0</v>
      </c>
      <c r="BM8" s="119">
        <v>0</v>
      </c>
      <c r="BN8" s="119">
        <v>0</v>
      </c>
      <c r="BO8" s="119">
        <v>0</v>
      </c>
      <c r="BP8" s="119">
        <v>0</v>
      </c>
      <c r="BQ8" s="119">
        <v>0</v>
      </c>
      <c r="BR8" s="119">
        <v>0</v>
      </c>
      <c r="BS8" s="119">
        <v>0</v>
      </c>
      <c r="BT8" s="119">
        <v>0</v>
      </c>
      <c r="BU8" s="119">
        <v>0</v>
      </c>
      <c r="BV8" s="118">
        <v>0</v>
      </c>
      <c r="BW8" s="119">
        <v>0</v>
      </c>
      <c r="BX8" s="119">
        <v>0</v>
      </c>
      <c r="BY8" s="119">
        <v>0</v>
      </c>
      <c r="BZ8" s="119">
        <v>0</v>
      </c>
      <c r="CA8" s="119">
        <v>0</v>
      </c>
      <c r="CB8" s="119">
        <v>0</v>
      </c>
      <c r="CC8" s="119">
        <v>0</v>
      </c>
      <c r="CD8" s="119">
        <v>0</v>
      </c>
      <c r="CE8" s="119">
        <v>0</v>
      </c>
      <c r="CF8" s="119">
        <v>0</v>
      </c>
      <c r="CG8" s="119">
        <v>0</v>
      </c>
      <c r="CH8" s="119">
        <v>0</v>
      </c>
      <c r="CI8" s="119">
        <v>0</v>
      </c>
      <c r="CJ8" s="119">
        <v>0</v>
      </c>
      <c r="CK8" s="119">
        <v>0</v>
      </c>
      <c r="CL8" s="119">
        <v>0</v>
      </c>
      <c r="CM8" s="119">
        <v>0</v>
      </c>
      <c r="CN8" s="119">
        <v>0</v>
      </c>
      <c r="CO8" s="119">
        <v>0</v>
      </c>
      <c r="CP8" s="119">
        <v>0</v>
      </c>
      <c r="CQ8" s="119">
        <v>0</v>
      </c>
      <c r="CR8" s="119">
        <v>0</v>
      </c>
      <c r="CS8" s="125">
        <v>0</v>
      </c>
    </row>
    <row r="9" spans="1:97" ht="16.149999999999999" thickBot="1">
      <c r="A9" s="122" t="s">
        <v>25</v>
      </c>
      <c r="B9" s="119">
        <v>0</v>
      </c>
      <c r="C9" s="119">
        <v>0</v>
      </c>
      <c r="D9" s="119">
        <v>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8">
        <v>33.985378269999998</v>
      </c>
      <c r="AA9" s="119">
        <v>49.940887449999998</v>
      </c>
      <c r="AB9" s="119">
        <v>65.896392820000003</v>
      </c>
      <c r="AC9" s="119">
        <v>81.851905819999999</v>
      </c>
      <c r="AD9" s="119">
        <v>97.807411189999996</v>
      </c>
      <c r="AE9" s="119">
        <v>113.7629166</v>
      </c>
      <c r="AF9" s="119">
        <v>129.71842960000001</v>
      </c>
      <c r="AG9" s="119">
        <v>145.67393490000001</v>
      </c>
      <c r="AH9" s="119">
        <v>161.6294403</v>
      </c>
      <c r="AI9" s="119">
        <v>177.5849609</v>
      </c>
      <c r="AJ9" s="119">
        <v>193.54046629999999</v>
      </c>
      <c r="AK9" s="119">
        <v>209.49597170000001</v>
      </c>
      <c r="AL9" s="119">
        <v>225.45147710000001</v>
      </c>
      <c r="AM9" s="119">
        <v>241.4069824</v>
      </c>
      <c r="AN9" s="119">
        <v>257.3624878</v>
      </c>
      <c r="AO9" s="119">
        <v>273.31799319999999</v>
      </c>
      <c r="AP9" s="119">
        <v>289.27349850000002</v>
      </c>
      <c r="AQ9" s="119">
        <v>305.22903439999999</v>
      </c>
      <c r="AR9" s="119">
        <v>320.21484379999998</v>
      </c>
      <c r="AS9" s="119">
        <v>321.63699339999999</v>
      </c>
      <c r="AT9" s="119">
        <v>321.27603149999999</v>
      </c>
      <c r="AU9" s="119">
        <v>320.51400760000001</v>
      </c>
      <c r="AV9" s="119">
        <v>321.79272459999999</v>
      </c>
      <c r="AW9" s="119">
        <v>320.79254150000003</v>
      </c>
      <c r="AX9" s="118">
        <v>318.5350952</v>
      </c>
      <c r="AY9" s="119">
        <v>319.73709109999999</v>
      </c>
      <c r="AZ9" s="119">
        <v>320.4269104</v>
      </c>
      <c r="BA9" s="119">
        <v>320.3604431</v>
      </c>
      <c r="BB9" s="119">
        <v>320.69580079999997</v>
      </c>
      <c r="BC9" s="119">
        <v>321.30123900000001</v>
      </c>
      <c r="BD9" s="119">
        <v>319.8953247</v>
      </c>
      <c r="BE9" s="119">
        <v>319.87927250000001</v>
      </c>
      <c r="BF9" s="119">
        <v>321.86495969999999</v>
      </c>
      <c r="BG9" s="119">
        <v>319.95532229999998</v>
      </c>
      <c r="BH9" s="119">
        <v>320.14163209999998</v>
      </c>
      <c r="BI9" s="119">
        <v>319.80484009999998</v>
      </c>
      <c r="BJ9" s="119">
        <v>320.70150760000001</v>
      </c>
      <c r="BK9" s="119">
        <v>320.31585689999997</v>
      </c>
      <c r="BL9" s="119">
        <v>321.21118159999997</v>
      </c>
      <c r="BM9" s="119">
        <v>320.06530759999998</v>
      </c>
      <c r="BN9" s="119">
        <v>320.6115112</v>
      </c>
      <c r="BO9" s="119">
        <v>319.96847530000002</v>
      </c>
      <c r="BP9" s="119">
        <v>319.91085820000001</v>
      </c>
      <c r="BQ9" s="119">
        <v>321.9719849</v>
      </c>
      <c r="BR9" s="119">
        <v>319.82168580000001</v>
      </c>
      <c r="BS9" s="119">
        <v>320.82388309999999</v>
      </c>
      <c r="BT9" s="119">
        <v>320.1777649</v>
      </c>
      <c r="BU9" s="119">
        <v>320.26806640000001</v>
      </c>
      <c r="BV9" s="118">
        <v>320.16723630000001</v>
      </c>
      <c r="BW9" s="119">
        <v>319.930542</v>
      </c>
      <c r="BX9" s="119">
        <v>319.85919189999998</v>
      </c>
      <c r="BY9" s="119">
        <v>320.2618713</v>
      </c>
      <c r="BZ9" s="119">
        <v>319.78466800000001</v>
      </c>
      <c r="CA9" s="119">
        <v>319.62207030000002</v>
      </c>
      <c r="CB9" s="119">
        <v>320.10632320000002</v>
      </c>
      <c r="CC9" s="119">
        <v>320.25463869999999</v>
      </c>
      <c r="CD9" s="119">
        <v>319.8475952</v>
      </c>
      <c r="CE9" s="119">
        <v>319.96658330000002</v>
      </c>
      <c r="CF9" s="119">
        <v>320.07601929999998</v>
      </c>
      <c r="CG9" s="119">
        <v>320.20578</v>
      </c>
      <c r="CH9" s="119">
        <v>318.18511960000001</v>
      </c>
      <c r="CI9" s="119">
        <v>320.10150149999998</v>
      </c>
      <c r="CJ9" s="119">
        <v>318.88983150000001</v>
      </c>
      <c r="CK9" s="119">
        <v>319.52487180000003</v>
      </c>
      <c r="CL9" s="119">
        <v>320.15988160000001</v>
      </c>
      <c r="CM9" s="119">
        <v>320.79489139999998</v>
      </c>
      <c r="CN9" s="119">
        <v>321.4299011</v>
      </c>
      <c r="CO9" s="119">
        <v>322.06494140000001</v>
      </c>
      <c r="CP9" s="119">
        <v>322.69995119999999</v>
      </c>
      <c r="CQ9" s="119">
        <v>323.3349609</v>
      </c>
      <c r="CR9" s="119">
        <v>323.96997069999998</v>
      </c>
      <c r="CS9" s="125">
        <v>324.60501099999999</v>
      </c>
    </row>
    <row r="10" spans="1:97">
      <c r="A10" s="134" t="s">
        <v>215</v>
      </c>
      <c r="B10">
        <f>SUM(B2:B9)</f>
        <v>1545.1229859000002</v>
      </c>
      <c r="C10">
        <f t="shared" ref="C10:BN10" si="0">SUM(C2:C9)</f>
        <v>1400.5511284200002</v>
      </c>
      <c r="D10">
        <f t="shared" si="0"/>
        <v>1371.2799377000001</v>
      </c>
      <c r="E10">
        <f t="shared" si="0"/>
        <v>1275.1000366999999</v>
      </c>
      <c r="F10">
        <f t="shared" si="0"/>
        <v>1141.3386000999999</v>
      </c>
      <c r="G10">
        <f t="shared" si="0"/>
        <v>1029.6931763</v>
      </c>
      <c r="H10">
        <f t="shared" si="0"/>
        <v>1029.2117613999999</v>
      </c>
      <c r="I10">
        <f t="shared" si="0"/>
        <v>1029.5659180000002</v>
      </c>
      <c r="J10">
        <f t="shared" si="0"/>
        <v>1030.2943421</v>
      </c>
      <c r="K10">
        <f t="shared" si="0"/>
        <v>1030.0371399000001</v>
      </c>
      <c r="L10">
        <f t="shared" si="0"/>
        <v>1028.8504944000001</v>
      </c>
      <c r="M10">
        <f t="shared" si="0"/>
        <v>1029.246582</v>
      </c>
      <c r="N10">
        <f t="shared" si="0"/>
        <v>1028.4374998999999</v>
      </c>
      <c r="O10">
        <f t="shared" si="0"/>
        <v>1029.3113403</v>
      </c>
      <c r="P10">
        <f t="shared" si="0"/>
        <v>1030.4827269999998</v>
      </c>
      <c r="Q10">
        <f t="shared" si="0"/>
        <v>1030.5560607999998</v>
      </c>
      <c r="R10">
        <f t="shared" si="0"/>
        <v>1029.7743834999999</v>
      </c>
      <c r="S10">
        <f t="shared" si="0"/>
        <v>1028.9929809</v>
      </c>
      <c r="T10">
        <f t="shared" si="0"/>
        <v>1029.2240905000001</v>
      </c>
      <c r="U10">
        <f t="shared" si="0"/>
        <v>1029.5150146999999</v>
      </c>
      <c r="V10">
        <f t="shared" si="0"/>
        <v>1051.8996582099999</v>
      </c>
      <c r="W10">
        <f t="shared" si="0"/>
        <v>1102.42777254</v>
      </c>
      <c r="X10">
        <f t="shared" si="0"/>
        <v>1142.0826188000001</v>
      </c>
      <c r="Y10">
        <f t="shared" si="0"/>
        <v>1204.0745240000001</v>
      </c>
      <c r="Z10">
        <f t="shared" si="0"/>
        <v>1286.8708152699999</v>
      </c>
      <c r="AA10">
        <f t="shared" si="0"/>
        <v>1306.72521975</v>
      </c>
      <c r="AB10">
        <f t="shared" si="0"/>
        <v>1326.1824340200001</v>
      </c>
      <c r="AC10">
        <f t="shared" si="0"/>
        <v>1345.6396561199999</v>
      </c>
      <c r="AD10">
        <f t="shared" si="0"/>
        <v>1365.0968703899998</v>
      </c>
      <c r="AE10">
        <f t="shared" si="0"/>
        <v>1384.5540543</v>
      </c>
      <c r="AF10">
        <f t="shared" si="0"/>
        <v>1404.0112761999999</v>
      </c>
      <c r="AG10">
        <f t="shared" si="0"/>
        <v>1423.4684906</v>
      </c>
      <c r="AH10">
        <f t="shared" si="0"/>
        <v>1442.9256743999999</v>
      </c>
      <c r="AI10">
        <f t="shared" si="0"/>
        <v>1462.3829040000001</v>
      </c>
      <c r="AJ10">
        <f t="shared" si="0"/>
        <v>1481.8401182999999</v>
      </c>
      <c r="AK10">
        <f t="shared" si="0"/>
        <v>1501.2973022999997</v>
      </c>
      <c r="AL10">
        <f t="shared" si="0"/>
        <v>1520.7545166999998</v>
      </c>
      <c r="AM10">
        <f t="shared" si="0"/>
        <v>1540.2117309</v>
      </c>
      <c r="AN10">
        <f t="shared" si="0"/>
        <v>1559.6689148</v>
      </c>
      <c r="AO10">
        <f t="shared" si="0"/>
        <v>1579.1261291999999</v>
      </c>
      <c r="AP10">
        <f t="shared" si="0"/>
        <v>1598.5833435</v>
      </c>
      <c r="AQ10">
        <f t="shared" si="0"/>
        <v>1618.0405578000002</v>
      </c>
      <c r="AR10">
        <f t="shared" si="0"/>
        <v>2251.5429687999999</v>
      </c>
      <c r="AS10">
        <f t="shared" si="0"/>
        <v>2271.4242858999996</v>
      </c>
      <c r="AT10">
        <f t="shared" si="0"/>
        <v>2216.8387146</v>
      </c>
      <c r="AU10">
        <f t="shared" si="0"/>
        <v>2219.9471742000001</v>
      </c>
      <c r="AV10">
        <f t="shared" si="0"/>
        <v>2201.1265564</v>
      </c>
      <c r="AW10">
        <f t="shared" si="0"/>
        <v>2234.8370666000001</v>
      </c>
      <c r="AX10">
        <f t="shared" si="0"/>
        <v>2259.9589538</v>
      </c>
      <c r="AY10">
        <f t="shared" si="0"/>
        <v>2265.7412413999996</v>
      </c>
      <c r="AZ10">
        <f t="shared" si="0"/>
        <v>2265.4341429999995</v>
      </c>
      <c r="BA10">
        <f t="shared" si="0"/>
        <v>2263.5770874</v>
      </c>
      <c r="BB10">
        <f t="shared" si="0"/>
        <v>2264.5113526</v>
      </c>
      <c r="BC10">
        <f t="shared" si="0"/>
        <v>2259.5639647999997</v>
      </c>
      <c r="BD10">
        <f t="shared" si="0"/>
        <v>2186.8853454999999</v>
      </c>
      <c r="BE10">
        <f t="shared" si="0"/>
        <v>2242.6494751999999</v>
      </c>
      <c r="BF10">
        <f t="shared" si="0"/>
        <v>2264.6752013999999</v>
      </c>
      <c r="BG10">
        <f t="shared" si="0"/>
        <v>2257.0296324999999</v>
      </c>
      <c r="BH10">
        <f t="shared" si="0"/>
        <v>2257.2243653</v>
      </c>
      <c r="BI10">
        <f t="shared" si="0"/>
        <v>2254.7068174999999</v>
      </c>
      <c r="BJ10">
        <f t="shared" si="0"/>
        <v>2259.9946289999998</v>
      </c>
      <c r="BK10">
        <f t="shared" si="0"/>
        <v>2250.8832702</v>
      </c>
      <c r="BL10">
        <f t="shared" si="0"/>
        <v>2262.5164795000001</v>
      </c>
      <c r="BM10">
        <f t="shared" si="0"/>
        <v>2272.8666380999998</v>
      </c>
      <c r="BN10">
        <f t="shared" si="0"/>
        <v>2306.6589355999999</v>
      </c>
      <c r="BO10">
        <f t="shared" ref="BO10:CS10" si="1">SUM(BO2:BO9)</f>
        <v>2309.3929137</v>
      </c>
      <c r="BP10">
        <f t="shared" si="1"/>
        <v>2310.1409609000002</v>
      </c>
      <c r="BQ10">
        <f t="shared" si="1"/>
        <v>2292.6716919999999</v>
      </c>
      <c r="BR10">
        <f t="shared" si="1"/>
        <v>2286.0617370999998</v>
      </c>
      <c r="BS10">
        <f t="shared" si="1"/>
        <v>2289.5627746999999</v>
      </c>
      <c r="BT10">
        <f t="shared" si="1"/>
        <v>2290.2638550000001</v>
      </c>
      <c r="BU10">
        <f t="shared" si="1"/>
        <v>2287.8805848000002</v>
      </c>
      <c r="BV10">
        <f t="shared" si="1"/>
        <v>2294.6652221999998</v>
      </c>
      <c r="BW10">
        <f t="shared" si="1"/>
        <v>2292.6459045000001</v>
      </c>
      <c r="BX10">
        <f t="shared" si="1"/>
        <v>2293.4861146000003</v>
      </c>
      <c r="BY10">
        <f t="shared" si="1"/>
        <v>2274.9261168000003</v>
      </c>
      <c r="BZ10">
        <f t="shared" si="1"/>
        <v>2296.8925780999998</v>
      </c>
      <c r="CA10">
        <f t="shared" si="1"/>
        <v>2295.5173339000003</v>
      </c>
      <c r="CB10">
        <f t="shared" si="1"/>
        <v>2297.2398681</v>
      </c>
      <c r="CC10">
        <f t="shared" si="1"/>
        <v>2299.1106872</v>
      </c>
      <c r="CD10">
        <f t="shared" si="1"/>
        <v>2255.2560728999997</v>
      </c>
      <c r="CE10">
        <f t="shared" si="1"/>
        <v>2249.9528808999999</v>
      </c>
      <c r="CF10">
        <f t="shared" si="1"/>
        <v>2234.8433838999999</v>
      </c>
      <c r="CG10">
        <f t="shared" si="1"/>
        <v>2251.3642578999998</v>
      </c>
      <c r="CH10">
        <f t="shared" si="1"/>
        <v>2192.7757567999997</v>
      </c>
      <c r="CI10">
        <f t="shared" si="1"/>
        <v>2298.7153321999999</v>
      </c>
      <c r="CJ10">
        <f t="shared" si="1"/>
        <v>2246.6671447000003</v>
      </c>
      <c r="CK10">
        <f t="shared" si="1"/>
        <v>2247.0018006999999</v>
      </c>
      <c r="CL10">
        <f t="shared" si="1"/>
        <v>2247.3365478999999</v>
      </c>
      <c r="CM10">
        <f t="shared" si="1"/>
        <v>2247.6712035999999</v>
      </c>
      <c r="CN10">
        <f t="shared" si="1"/>
        <v>2248.0059510000001</v>
      </c>
      <c r="CO10">
        <f t="shared" si="1"/>
        <v>2248.3406067000001</v>
      </c>
      <c r="CP10">
        <f t="shared" si="1"/>
        <v>2248.675354</v>
      </c>
      <c r="CQ10">
        <f t="shared" si="1"/>
        <v>2249.0100096000001</v>
      </c>
      <c r="CR10">
        <f t="shared" si="1"/>
        <v>2249.3447570999997</v>
      </c>
      <c r="CS10">
        <f t="shared" si="1"/>
        <v>2249.6794433999999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737-541C-47CF-A66B-84B1F1EEEE19}">
  <dimension ref="A1:CS2"/>
  <sheetViews>
    <sheetView workbookViewId="0">
      <selection activeCell="B2" sqref="B2"/>
    </sheetView>
  </sheetViews>
  <sheetFormatPr defaultRowHeight="15.75"/>
  <cols>
    <col min="1" max="97" width="5.5" style="117" bestFit="1" customWidth="1"/>
    <col min="98" max="16384" width="9" style="117"/>
  </cols>
  <sheetData>
    <row r="1" spans="1:97">
      <c r="B1" s="117">
        <v>0</v>
      </c>
      <c r="C1" s="117">
        <v>1</v>
      </c>
      <c r="D1" s="117">
        <v>3</v>
      </c>
      <c r="E1" s="117">
        <v>4</v>
      </c>
      <c r="F1" s="117">
        <v>5</v>
      </c>
      <c r="G1" s="117">
        <v>6</v>
      </c>
      <c r="H1" s="117">
        <v>7</v>
      </c>
      <c r="I1" s="117">
        <v>8</v>
      </c>
      <c r="J1" s="117">
        <v>9</v>
      </c>
      <c r="K1" s="117">
        <v>10</v>
      </c>
      <c r="L1" s="117">
        <v>11</v>
      </c>
      <c r="M1" s="117">
        <v>12</v>
      </c>
      <c r="N1" s="117">
        <v>13</v>
      </c>
      <c r="O1" s="117">
        <v>14</v>
      </c>
      <c r="P1" s="117">
        <v>15</v>
      </c>
      <c r="Q1" s="117">
        <v>16</v>
      </c>
      <c r="R1" s="117">
        <v>17</v>
      </c>
      <c r="S1" s="117">
        <v>18</v>
      </c>
      <c r="T1" s="117">
        <v>19</v>
      </c>
      <c r="U1" s="117">
        <v>20</v>
      </c>
      <c r="V1" s="117">
        <v>21</v>
      </c>
      <c r="W1" s="117">
        <v>22</v>
      </c>
      <c r="X1" s="117">
        <v>23</v>
      </c>
      <c r="Y1" s="117">
        <v>24</v>
      </c>
      <c r="Z1" s="117">
        <v>25</v>
      </c>
      <c r="AA1" s="117">
        <v>26</v>
      </c>
      <c r="AB1" s="117">
        <v>27</v>
      </c>
      <c r="AC1" s="117">
        <v>28</v>
      </c>
      <c r="AD1" s="117">
        <v>29</v>
      </c>
      <c r="AE1" s="117">
        <v>30</v>
      </c>
      <c r="AF1" s="117">
        <v>31</v>
      </c>
      <c r="AG1" s="117">
        <v>32</v>
      </c>
      <c r="AH1" s="117">
        <v>33</v>
      </c>
      <c r="AI1" s="117">
        <v>34</v>
      </c>
      <c r="AJ1" s="117">
        <v>35</v>
      </c>
      <c r="AK1" s="117">
        <v>36</v>
      </c>
      <c r="AL1" s="117">
        <v>37</v>
      </c>
      <c r="AM1" s="117">
        <v>38</v>
      </c>
      <c r="AN1" s="117">
        <v>39</v>
      </c>
      <c r="AO1" s="117">
        <v>40</v>
      </c>
      <c r="AP1" s="117">
        <v>41</v>
      </c>
      <c r="AQ1" s="117">
        <v>42</v>
      </c>
      <c r="AR1" s="117">
        <v>43</v>
      </c>
      <c r="AS1" s="117">
        <v>44</v>
      </c>
      <c r="AT1" s="117">
        <v>45</v>
      </c>
      <c r="AU1" s="117">
        <v>46</v>
      </c>
      <c r="AV1" s="117">
        <v>47</v>
      </c>
      <c r="AW1" s="117">
        <v>48</v>
      </c>
      <c r="AX1" s="117">
        <v>49</v>
      </c>
      <c r="AY1" s="117">
        <v>50</v>
      </c>
      <c r="AZ1" s="117">
        <v>51</v>
      </c>
      <c r="BA1" s="117">
        <v>52</v>
      </c>
      <c r="BB1" s="117">
        <v>53</v>
      </c>
      <c r="BC1" s="117">
        <v>54</v>
      </c>
      <c r="BD1" s="117">
        <v>55</v>
      </c>
      <c r="BE1" s="117">
        <v>56</v>
      </c>
      <c r="BF1" s="117">
        <v>57</v>
      </c>
      <c r="BG1" s="117">
        <v>58</v>
      </c>
      <c r="BH1" s="117">
        <v>59</v>
      </c>
      <c r="BI1" s="117">
        <v>60</v>
      </c>
      <c r="BJ1" s="117">
        <v>61</v>
      </c>
      <c r="BK1" s="117">
        <v>62</v>
      </c>
      <c r="BL1" s="117">
        <v>63</v>
      </c>
      <c r="BM1" s="117">
        <v>64</v>
      </c>
      <c r="BN1" s="117">
        <v>65</v>
      </c>
      <c r="BO1" s="117">
        <v>66</v>
      </c>
      <c r="BP1" s="117">
        <v>67</v>
      </c>
      <c r="BQ1" s="117">
        <v>68</v>
      </c>
      <c r="BR1" s="117">
        <v>69</v>
      </c>
      <c r="BS1" s="117">
        <v>70</v>
      </c>
      <c r="BT1" s="117">
        <v>71</v>
      </c>
      <c r="BU1" s="117">
        <v>72</v>
      </c>
      <c r="BV1" s="117">
        <v>73</v>
      </c>
      <c r="BW1" s="117">
        <v>74</v>
      </c>
      <c r="BX1" s="117">
        <v>75</v>
      </c>
      <c r="BY1" s="117">
        <v>76</v>
      </c>
      <c r="BZ1" s="117">
        <v>77</v>
      </c>
      <c r="CA1" s="117">
        <v>78</v>
      </c>
      <c r="CB1" s="117">
        <v>79</v>
      </c>
      <c r="CC1" s="117">
        <v>80</v>
      </c>
      <c r="CD1" s="117">
        <v>81</v>
      </c>
      <c r="CE1" s="117">
        <v>82</v>
      </c>
      <c r="CF1" s="117">
        <v>83</v>
      </c>
      <c r="CG1" s="117">
        <v>84</v>
      </c>
      <c r="CH1" s="117">
        <v>85</v>
      </c>
      <c r="CI1" s="117">
        <v>86</v>
      </c>
      <c r="CJ1" s="117">
        <v>87</v>
      </c>
      <c r="CK1" s="117">
        <v>88</v>
      </c>
      <c r="CL1" s="117">
        <v>89</v>
      </c>
      <c r="CM1" s="117">
        <v>90</v>
      </c>
      <c r="CN1" s="117">
        <v>91</v>
      </c>
      <c r="CO1" s="117">
        <v>92</v>
      </c>
      <c r="CP1" s="117">
        <v>93</v>
      </c>
      <c r="CQ1" s="117">
        <v>94</v>
      </c>
      <c r="CR1" s="117">
        <v>95</v>
      </c>
      <c r="CS1" s="117">
        <v>96</v>
      </c>
    </row>
    <row r="2" spans="1:97">
      <c r="A2" s="117" t="s">
        <v>214</v>
      </c>
      <c r="B2" s="117">
        <f>load_200421!B10</f>
        <v>1545.1229859000002</v>
      </c>
      <c r="C2" s="117">
        <f>load_200421!C10</f>
        <v>1400.5511284200002</v>
      </c>
      <c r="D2" s="117">
        <f>load_200421!D10</f>
        <v>1371.2799377000001</v>
      </c>
      <c r="E2" s="117">
        <f>load_200421!E10</f>
        <v>1275.1000366999999</v>
      </c>
      <c r="F2" s="117">
        <f>load_200421!F10</f>
        <v>1141.3386000999999</v>
      </c>
      <c r="G2" s="117">
        <f>load_200421!G10</f>
        <v>1029.6931763</v>
      </c>
      <c r="H2" s="117">
        <f>load_200421!H10</f>
        <v>1029.2117613999999</v>
      </c>
      <c r="I2" s="117">
        <f>load_200421!I10</f>
        <v>1029.5659180000002</v>
      </c>
      <c r="J2" s="117">
        <f>load_200421!J10</f>
        <v>1030.2943421</v>
      </c>
      <c r="K2" s="117">
        <f>load_200421!K10</f>
        <v>1030.0371399000001</v>
      </c>
      <c r="L2" s="117">
        <f>load_200421!L10</f>
        <v>1028.8504944000001</v>
      </c>
      <c r="M2" s="117">
        <f>load_200421!M10</f>
        <v>1029.246582</v>
      </c>
      <c r="N2" s="117">
        <f>load_200421!N10</f>
        <v>1028.4374998999999</v>
      </c>
      <c r="O2" s="117">
        <f>load_200421!O10</f>
        <v>1029.3113403</v>
      </c>
      <c r="P2" s="117">
        <f>load_200421!P10</f>
        <v>1030.4827269999998</v>
      </c>
      <c r="Q2" s="117">
        <f>load_200421!Q10</f>
        <v>1030.5560607999998</v>
      </c>
      <c r="R2" s="117">
        <f>load_200421!R10</f>
        <v>1029.7743834999999</v>
      </c>
      <c r="S2" s="117">
        <f>load_200421!S10</f>
        <v>1028.9929809</v>
      </c>
      <c r="T2" s="117">
        <f>load_200421!T10</f>
        <v>1029.2240905000001</v>
      </c>
      <c r="U2" s="117">
        <f>load_200421!U10</f>
        <v>1029.5150146999999</v>
      </c>
      <c r="V2" s="117">
        <f>load_200421!V10</f>
        <v>1051.8996582099999</v>
      </c>
      <c r="W2" s="117">
        <f>load_200421!W10</f>
        <v>1102.42777254</v>
      </c>
      <c r="X2" s="117">
        <f>load_200421!X10</f>
        <v>1142.0826188000001</v>
      </c>
      <c r="Y2" s="117">
        <f>load_200421!Y10</f>
        <v>1204.0745240000001</v>
      </c>
      <c r="Z2" s="117">
        <f>load_200421!Z10</f>
        <v>1286.8708152699999</v>
      </c>
      <c r="AA2" s="117">
        <f>load_200421!AA10</f>
        <v>1306.72521975</v>
      </c>
      <c r="AB2" s="117">
        <f>load_200421!AB10</f>
        <v>1326.1824340200001</v>
      </c>
      <c r="AC2" s="117">
        <f>load_200421!AC10</f>
        <v>1345.6396561199999</v>
      </c>
      <c r="AD2" s="117">
        <f>load_200421!AD10</f>
        <v>1365.0968703899998</v>
      </c>
      <c r="AE2" s="117">
        <f>load_200421!AE10</f>
        <v>1384.5540543</v>
      </c>
      <c r="AF2" s="117">
        <f>load_200421!AF10</f>
        <v>1404.0112761999999</v>
      </c>
      <c r="AG2" s="117">
        <f>load_200421!AG10</f>
        <v>1423.4684906</v>
      </c>
      <c r="AH2" s="117">
        <f>load_200421!AH10</f>
        <v>1442.9256743999999</v>
      </c>
      <c r="AI2" s="117">
        <f>load_200421!AI10</f>
        <v>1462.3829040000001</v>
      </c>
      <c r="AJ2" s="117">
        <f>load_200421!AJ10</f>
        <v>1481.8401182999999</v>
      </c>
      <c r="AK2" s="117">
        <f>load_200421!AK10</f>
        <v>1501.2973022999997</v>
      </c>
      <c r="AL2" s="117">
        <f>load_200421!AL10</f>
        <v>1520.7545166999998</v>
      </c>
      <c r="AM2" s="117">
        <f>load_200421!AM10</f>
        <v>1540.2117309</v>
      </c>
      <c r="AN2" s="117">
        <f>load_200421!AN10</f>
        <v>1559.6689148</v>
      </c>
      <c r="AO2" s="117">
        <f>load_200421!AO10</f>
        <v>1579.1261291999999</v>
      </c>
      <c r="AP2" s="117">
        <f>load_200421!AP10</f>
        <v>1598.5833435</v>
      </c>
      <c r="AQ2" s="117">
        <f>load_200421!AQ10</f>
        <v>1618.0405578000002</v>
      </c>
      <c r="AR2" s="117">
        <f>load_200421!AR10</f>
        <v>2251.5429687999999</v>
      </c>
      <c r="AS2" s="117">
        <f>load_200421!AS10</f>
        <v>2271.4242858999996</v>
      </c>
      <c r="AT2" s="117">
        <f>load_200421!AT10</f>
        <v>2216.8387146</v>
      </c>
      <c r="AU2" s="117">
        <f>load_200421!AU10</f>
        <v>2219.9471742000001</v>
      </c>
      <c r="AV2" s="117">
        <f>load_200421!AV10</f>
        <v>2201.1265564</v>
      </c>
      <c r="AW2" s="117">
        <f>load_200421!AW10</f>
        <v>2234.8370666000001</v>
      </c>
      <c r="AX2" s="117">
        <f>load_200421!AX10</f>
        <v>2259.9589538</v>
      </c>
      <c r="AY2" s="117">
        <f>load_200421!AY10</f>
        <v>2265.7412413999996</v>
      </c>
      <c r="AZ2" s="117">
        <f>load_200421!AZ10</f>
        <v>2265.4341429999995</v>
      </c>
      <c r="BA2" s="117">
        <f>load_200421!BA10</f>
        <v>2263.5770874</v>
      </c>
      <c r="BB2" s="117">
        <f>load_200421!BB10</f>
        <v>2264.5113526</v>
      </c>
      <c r="BC2" s="117">
        <f>load_200421!BC10</f>
        <v>2259.5639647999997</v>
      </c>
      <c r="BD2" s="117">
        <f>load_200421!BD10</f>
        <v>2186.8853454999999</v>
      </c>
      <c r="BE2" s="117">
        <f>load_200421!BE10</f>
        <v>2242.6494751999999</v>
      </c>
      <c r="BF2" s="117">
        <f>load_200421!BF10</f>
        <v>2264.6752013999999</v>
      </c>
      <c r="BG2" s="117">
        <f>load_200421!BG10</f>
        <v>2257.0296324999999</v>
      </c>
      <c r="BH2" s="117">
        <f>load_200421!BH10</f>
        <v>2257.2243653</v>
      </c>
      <c r="BI2" s="117">
        <f>load_200421!BI10</f>
        <v>2254.7068174999999</v>
      </c>
      <c r="BJ2" s="117">
        <f>load_200421!BJ10</f>
        <v>2259.9946289999998</v>
      </c>
      <c r="BK2" s="117">
        <f>load_200421!BK10</f>
        <v>2250.8832702</v>
      </c>
      <c r="BL2" s="117">
        <f>load_200421!BL10</f>
        <v>2262.5164795000001</v>
      </c>
      <c r="BM2" s="117">
        <f>load_200421!BM10</f>
        <v>2272.8666380999998</v>
      </c>
      <c r="BN2" s="117">
        <f>load_200421!BN10</f>
        <v>2306.6589355999999</v>
      </c>
      <c r="BO2" s="117">
        <f>load_200421!BO10</f>
        <v>2309.3929137</v>
      </c>
      <c r="BP2" s="117">
        <f>load_200421!BP10</f>
        <v>2310.1409609000002</v>
      </c>
      <c r="BQ2" s="117">
        <f>load_200421!BQ10</f>
        <v>2292.6716919999999</v>
      </c>
      <c r="BR2" s="117">
        <f>load_200421!BR10</f>
        <v>2286.0617370999998</v>
      </c>
      <c r="BS2" s="117">
        <f>load_200421!BS10</f>
        <v>2289.5627746999999</v>
      </c>
      <c r="BT2" s="117">
        <f>load_200421!BT10</f>
        <v>2290.2638550000001</v>
      </c>
      <c r="BU2" s="117">
        <f>load_200421!BU10</f>
        <v>2287.8805848000002</v>
      </c>
      <c r="BV2" s="117">
        <f>load_200421!BV10</f>
        <v>2294.6652221999998</v>
      </c>
      <c r="BW2" s="117">
        <f>load_200421!BW10</f>
        <v>2292.6459045000001</v>
      </c>
      <c r="BX2" s="117">
        <f>load_200421!BX10</f>
        <v>2293.4861146000003</v>
      </c>
      <c r="BY2" s="117">
        <f>load_200421!BY10</f>
        <v>2274.9261168000003</v>
      </c>
      <c r="BZ2" s="117">
        <f>load_200421!BZ10</f>
        <v>2296.8925780999998</v>
      </c>
      <c r="CA2" s="117">
        <f>load_200421!CA10</f>
        <v>2295.5173339000003</v>
      </c>
      <c r="CB2" s="117">
        <f>load_200421!CB10</f>
        <v>2297.2398681</v>
      </c>
      <c r="CC2" s="117">
        <f>load_200421!CC10</f>
        <v>2299.1106872</v>
      </c>
      <c r="CD2" s="117">
        <f>load_200421!CD10</f>
        <v>2255.2560728999997</v>
      </c>
      <c r="CE2" s="117">
        <f>load_200421!CE10</f>
        <v>2249.9528808999999</v>
      </c>
      <c r="CF2" s="117">
        <f>load_200421!CF10</f>
        <v>2234.8433838999999</v>
      </c>
      <c r="CG2" s="117">
        <f>load_200421!CG10</f>
        <v>2251.3642578999998</v>
      </c>
      <c r="CH2" s="117">
        <f>load_200421!CH10</f>
        <v>2192.7757567999997</v>
      </c>
      <c r="CI2" s="117">
        <f>load_200421!CI10</f>
        <v>2298.7153321999999</v>
      </c>
      <c r="CJ2" s="117">
        <f>load_200421!CJ10</f>
        <v>2246.6671447000003</v>
      </c>
      <c r="CK2" s="117">
        <f>load_200421!CK10</f>
        <v>2247.0018006999999</v>
      </c>
      <c r="CL2" s="117">
        <f>load_200421!CL10</f>
        <v>2247.3365478999999</v>
      </c>
      <c r="CM2" s="117">
        <f>load_200421!CM10</f>
        <v>2247.6712035999999</v>
      </c>
      <c r="CN2" s="117">
        <f>load_200421!CN10</f>
        <v>2248.0059510000001</v>
      </c>
      <c r="CO2" s="117">
        <f>load_200421!CO10</f>
        <v>2248.3406067000001</v>
      </c>
      <c r="CP2" s="117">
        <f>load_200421!CP10</f>
        <v>2248.675354</v>
      </c>
      <c r="CQ2" s="117">
        <f>load_200421!CQ10</f>
        <v>2249.0100096000001</v>
      </c>
      <c r="CR2" s="117">
        <f>load_200421!CR10</f>
        <v>2249.3447570999997</v>
      </c>
      <c r="CS2" s="117">
        <f>load_200421!CS10</f>
        <v>2249.6794433999999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9A92-D00F-4B1A-AF51-31F3A9D39D51}">
  <dimension ref="A1"/>
  <sheetViews>
    <sheetView topLeftCell="A19" workbookViewId="0">
      <selection activeCell="N38" sqref="N38"/>
    </sheetView>
  </sheetViews>
  <sheetFormatPr defaultRowHeight="12.75"/>
  <cols>
    <col min="1" max="16384" width="9" style="2"/>
  </cols>
  <sheetData/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990D-997E-4C4A-A73B-380F8D2367C8}">
  <dimension ref="A1:F40"/>
  <sheetViews>
    <sheetView workbookViewId="0">
      <selection activeCell="F25" sqref="F25"/>
    </sheetView>
  </sheetViews>
  <sheetFormatPr defaultColWidth="28.25" defaultRowHeight="15.75"/>
  <cols>
    <col min="1" max="1" width="20.875" style="113" bestFit="1" customWidth="1"/>
    <col min="2" max="2" width="14" style="113" bestFit="1" customWidth="1"/>
    <col min="3" max="3" width="15.875" style="113" customWidth="1"/>
    <col min="4" max="4" width="7.625" style="138" bestFit="1" customWidth="1"/>
    <col min="5" max="5" width="99.375" style="113" customWidth="1"/>
    <col min="6" max="6" width="14.5" style="113" bestFit="1" customWidth="1"/>
    <col min="7" max="16384" width="28.25" style="113"/>
  </cols>
  <sheetData>
    <row r="1" spans="1:6" ht="16.149999999999999" thickBot="1">
      <c r="A1" s="112" t="s">
        <v>124</v>
      </c>
      <c r="B1" s="112" t="s">
        <v>125</v>
      </c>
      <c r="C1" s="112" t="s">
        <v>126</v>
      </c>
      <c r="D1" s="135" t="s">
        <v>127</v>
      </c>
      <c r="E1" s="112" t="s">
        <v>128</v>
      </c>
      <c r="F1" s="112" t="s">
        <v>129</v>
      </c>
    </row>
    <row r="2" spans="1:6">
      <c r="A2" s="114" t="s">
        <v>130</v>
      </c>
      <c r="B2" s="114" t="s">
        <v>131</v>
      </c>
      <c r="C2" s="114" t="s">
        <v>132</v>
      </c>
      <c r="D2" s="136" t="s">
        <v>132</v>
      </c>
      <c r="E2" s="114" t="s">
        <v>133</v>
      </c>
      <c r="F2" s="114" t="s">
        <v>134</v>
      </c>
    </row>
    <row r="3" spans="1:6">
      <c r="A3" s="115" t="s">
        <v>135</v>
      </c>
      <c r="B3" s="115" t="s">
        <v>131</v>
      </c>
      <c r="C3" s="115" t="s">
        <v>132</v>
      </c>
      <c r="D3" s="137" t="s">
        <v>132</v>
      </c>
      <c r="E3" s="115" t="s">
        <v>136</v>
      </c>
      <c r="F3" s="115" t="s">
        <v>134</v>
      </c>
    </row>
    <row r="4" spans="1:6">
      <c r="A4" s="114" t="s">
        <v>137</v>
      </c>
      <c r="B4" s="114" t="s">
        <v>131</v>
      </c>
      <c r="C4" s="114" t="s">
        <v>132</v>
      </c>
      <c r="D4" s="136" t="s">
        <v>138</v>
      </c>
      <c r="E4" s="114" t="s">
        <v>139</v>
      </c>
      <c r="F4" s="114" t="s">
        <v>140</v>
      </c>
    </row>
    <row r="5" spans="1:6">
      <c r="A5" s="115" t="s">
        <v>125</v>
      </c>
      <c r="B5" s="115" t="s">
        <v>131</v>
      </c>
      <c r="C5" s="115" t="s">
        <v>132</v>
      </c>
      <c r="D5" s="137" t="s">
        <v>132</v>
      </c>
      <c r="E5" s="115" t="s">
        <v>141</v>
      </c>
      <c r="F5" s="115" t="s">
        <v>140</v>
      </c>
    </row>
    <row r="6" spans="1:6">
      <c r="A6" s="114" t="s">
        <v>15</v>
      </c>
      <c r="B6" s="114" t="s">
        <v>142</v>
      </c>
      <c r="C6" s="114" t="s">
        <v>60</v>
      </c>
      <c r="D6" s="136"/>
      <c r="E6" s="114" t="s">
        <v>143</v>
      </c>
      <c r="F6" s="114" t="s">
        <v>140</v>
      </c>
    </row>
    <row r="7" spans="1:6">
      <c r="A7" s="115" t="s">
        <v>144</v>
      </c>
      <c r="B7" s="115" t="s">
        <v>145</v>
      </c>
      <c r="C7" s="115" t="s">
        <v>132</v>
      </c>
      <c r="D7" s="137" t="b">
        <v>0</v>
      </c>
      <c r="E7" s="115" t="s">
        <v>146</v>
      </c>
      <c r="F7" s="115" t="s">
        <v>140</v>
      </c>
    </row>
    <row r="8" spans="1:6">
      <c r="A8" s="114" t="s">
        <v>16</v>
      </c>
      <c r="B8" s="114" t="s">
        <v>142</v>
      </c>
      <c r="C8" s="114" t="s">
        <v>60</v>
      </c>
      <c r="D8" s="136"/>
      <c r="E8" s="114" t="s">
        <v>147</v>
      </c>
      <c r="F8" s="114" t="s">
        <v>140</v>
      </c>
    </row>
    <row r="9" spans="1:6">
      <c r="A9" s="115" t="s">
        <v>17</v>
      </c>
      <c r="B9" s="115" t="s">
        <v>142</v>
      </c>
      <c r="C9" s="115" t="s">
        <v>60</v>
      </c>
      <c r="D9" s="137" t="s">
        <v>148</v>
      </c>
      <c r="E9" s="115" t="s">
        <v>149</v>
      </c>
      <c r="F9" s="115" t="s">
        <v>140</v>
      </c>
    </row>
    <row r="10" spans="1:6" ht="45">
      <c r="A10" s="114" t="s">
        <v>1</v>
      </c>
      <c r="B10" s="114" t="s">
        <v>150</v>
      </c>
      <c r="C10" s="114" t="s">
        <v>151</v>
      </c>
      <c r="D10" s="136"/>
      <c r="E10" s="114" t="s">
        <v>152</v>
      </c>
      <c r="F10" s="114" t="s">
        <v>140</v>
      </c>
    </row>
    <row r="11" spans="1:6" ht="30">
      <c r="A11" s="115" t="s">
        <v>2</v>
      </c>
      <c r="B11" s="115" t="s">
        <v>150</v>
      </c>
      <c r="C11" s="115" t="s">
        <v>151</v>
      </c>
      <c r="D11" s="137"/>
      <c r="E11" s="115" t="s">
        <v>153</v>
      </c>
      <c r="F11" s="115" t="s">
        <v>140</v>
      </c>
    </row>
    <row r="12" spans="1:6">
      <c r="A12" s="114" t="s">
        <v>154</v>
      </c>
      <c r="B12" s="114" t="s">
        <v>150</v>
      </c>
      <c r="C12" s="114" t="s">
        <v>60</v>
      </c>
      <c r="D12" s="136"/>
      <c r="E12" s="114" t="s">
        <v>155</v>
      </c>
      <c r="F12" s="114" t="s">
        <v>140</v>
      </c>
    </row>
    <row r="13" spans="1:6">
      <c r="A13" s="115" t="s">
        <v>156</v>
      </c>
      <c r="B13" s="115" t="s">
        <v>150</v>
      </c>
      <c r="C13" s="115" t="s">
        <v>157</v>
      </c>
      <c r="D13" s="137"/>
      <c r="E13" s="115" t="s">
        <v>158</v>
      </c>
      <c r="F13" s="115" t="s">
        <v>140</v>
      </c>
    </row>
    <row r="14" spans="1:6">
      <c r="A14" s="114" t="s">
        <v>159</v>
      </c>
      <c r="B14" s="114" t="s">
        <v>142</v>
      </c>
      <c r="C14" s="114" t="s">
        <v>132</v>
      </c>
      <c r="D14" s="136"/>
      <c r="E14" s="114" t="s">
        <v>160</v>
      </c>
      <c r="F14" s="114" t="s">
        <v>140</v>
      </c>
    </row>
    <row r="15" spans="1:6" ht="30">
      <c r="A15" s="115" t="s">
        <v>161</v>
      </c>
      <c r="B15" s="115" t="s">
        <v>131</v>
      </c>
      <c r="C15" s="115" t="s">
        <v>132</v>
      </c>
      <c r="D15" s="137" t="s">
        <v>132</v>
      </c>
      <c r="E15" s="115" t="s">
        <v>162</v>
      </c>
      <c r="F15" s="115" t="s">
        <v>140</v>
      </c>
    </row>
    <row r="16" spans="1:6">
      <c r="A16" s="114" t="s">
        <v>3</v>
      </c>
      <c r="B16" s="114" t="s">
        <v>150</v>
      </c>
      <c r="C16" s="114" t="s">
        <v>163</v>
      </c>
      <c r="D16" s="136"/>
      <c r="E16" s="114" t="s">
        <v>216</v>
      </c>
      <c r="F16" s="114" t="s">
        <v>140</v>
      </c>
    </row>
    <row r="17" spans="1:6">
      <c r="A17" s="115" t="s">
        <v>164</v>
      </c>
      <c r="B17" s="115" t="s">
        <v>142</v>
      </c>
      <c r="C17" s="115" t="s">
        <v>165</v>
      </c>
      <c r="D17" s="137"/>
      <c r="E17" s="115" t="s">
        <v>166</v>
      </c>
      <c r="F17" s="115" t="s">
        <v>140</v>
      </c>
    </row>
    <row r="18" spans="1:6" ht="30">
      <c r="A18" s="114" t="s">
        <v>14</v>
      </c>
      <c r="B18" s="114" t="s">
        <v>142</v>
      </c>
      <c r="C18" s="114" t="s">
        <v>151</v>
      </c>
      <c r="D18" s="136"/>
      <c r="E18" s="114" t="s">
        <v>167</v>
      </c>
      <c r="F18" s="114" t="s">
        <v>140</v>
      </c>
    </row>
    <row r="19" spans="1:6">
      <c r="A19" s="115" t="s">
        <v>168</v>
      </c>
      <c r="B19" s="115" t="s">
        <v>145</v>
      </c>
      <c r="C19" s="115" t="s">
        <v>132</v>
      </c>
      <c r="D19" s="137" t="b">
        <v>0</v>
      </c>
      <c r="E19" s="115" t="s">
        <v>169</v>
      </c>
      <c r="F19" s="115" t="s">
        <v>140</v>
      </c>
    </row>
    <row r="20" spans="1:6">
      <c r="A20" s="114" t="s">
        <v>13</v>
      </c>
      <c r="B20" s="114" t="s">
        <v>142</v>
      </c>
      <c r="C20" s="114" t="s">
        <v>170</v>
      </c>
      <c r="D20" s="136"/>
      <c r="E20" s="114" t="s">
        <v>171</v>
      </c>
      <c r="F20" s="114" t="s">
        <v>140</v>
      </c>
    </row>
    <row r="21" spans="1:6">
      <c r="A21" s="115" t="s">
        <v>12</v>
      </c>
      <c r="B21" s="115" t="s">
        <v>142</v>
      </c>
      <c r="C21" s="115" t="s">
        <v>170</v>
      </c>
      <c r="D21" s="137"/>
      <c r="E21" s="115" t="s">
        <v>172</v>
      </c>
      <c r="F21" s="115" t="s">
        <v>140</v>
      </c>
    </row>
    <row r="22" spans="1:6">
      <c r="A22" s="114" t="s">
        <v>225</v>
      </c>
      <c r="B22" s="114" t="s">
        <v>173</v>
      </c>
      <c r="C22" s="114" t="s">
        <v>174</v>
      </c>
      <c r="D22" s="136">
        <v>0</v>
      </c>
      <c r="E22" s="114" t="s">
        <v>175</v>
      </c>
      <c r="F22" s="114" t="s">
        <v>140</v>
      </c>
    </row>
    <row r="23" spans="1:6">
      <c r="A23" s="115" t="s">
        <v>4</v>
      </c>
      <c r="B23" s="115" t="s">
        <v>173</v>
      </c>
      <c r="C23" s="115" t="s">
        <v>174</v>
      </c>
      <c r="D23" s="137">
        <v>0</v>
      </c>
      <c r="E23" s="115" t="s">
        <v>176</v>
      </c>
      <c r="F23" s="115" t="s">
        <v>140</v>
      </c>
    </row>
    <row r="24" spans="1:6" ht="30">
      <c r="A24" s="114" t="s">
        <v>6</v>
      </c>
      <c r="B24" s="114" t="s">
        <v>173</v>
      </c>
      <c r="C24" s="114" t="s">
        <v>174</v>
      </c>
      <c r="D24" s="136">
        <v>1</v>
      </c>
      <c r="E24" s="114" t="s">
        <v>177</v>
      </c>
      <c r="F24" s="114" t="s">
        <v>140</v>
      </c>
    </row>
    <row r="25" spans="1:6" ht="30">
      <c r="A25" s="115" t="s">
        <v>7</v>
      </c>
      <c r="B25" s="115" t="s">
        <v>173</v>
      </c>
      <c r="C25" s="115" t="s">
        <v>174</v>
      </c>
      <c r="D25" s="137">
        <v>0</v>
      </c>
      <c r="E25" s="115" t="s">
        <v>178</v>
      </c>
      <c r="F25" s="115" t="s">
        <v>140</v>
      </c>
    </row>
    <row r="26" spans="1:6">
      <c r="A26" s="114" t="s">
        <v>8</v>
      </c>
      <c r="B26" s="114" t="s">
        <v>142</v>
      </c>
      <c r="C26" s="114" t="s">
        <v>151</v>
      </c>
      <c r="D26" s="136" t="s">
        <v>179</v>
      </c>
      <c r="E26" s="114" t="s">
        <v>180</v>
      </c>
      <c r="F26" s="114" t="s">
        <v>140</v>
      </c>
    </row>
    <row r="27" spans="1:6">
      <c r="A27" s="115" t="s">
        <v>9</v>
      </c>
      <c r="B27" s="115" t="s">
        <v>142</v>
      </c>
      <c r="C27" s="115" t="s">
        <v>151</v>
      </c>
      <c r="D27" s="137" t="s">
        <v>179</v>
      </c>
      <c r="E27" s="115" t="s">
        <v>181</v>
      </c>
      <c r="F27" s="115" t="s">
        <v>140</v>
      </c>
    </row>
    <row r="28" spans="1:6">
      <c r="A28" s="114" t="s">
        <v>10</v>
      </c>
      <c r="B28" s="114" t="s">
        <v>142</v>
      </c>
      <c r="C28" s="114" t="s">
        <v>151</v>
      </c>
      <c r="D28" s="136"/>
      <c r="E28" s="114" t="s">
        <v>182</v>
      </c>
      <c r="F28" s="114" t="s">
        <v>140</v>
      </c>
    </row>
    <row r="29" spans="1:6">
      <c r="A29" s="115" t="s">
        <v>11</v>
      </c>
      <c r="B29" s="115" t="s">
        <v>142</v>
      </c>
      <c r="C29" s="115" t="s">
        <v>151</v>
      </c>
      <c r="D29" s="137"/>
      <c r="E29" s="115" t="s">
        <v>183</v>
      </c>
      <c r="F29" s="115" t="s">
        <v>140</v>
      </c>
    </row>
    <row r="30" spans="1:6">
      <c r="A30" s="114" t="s">
        <v>184</v>
      </c>
      <c r="B30" s="114" t="s">
        <v>185</v>
      </c>
      <c r="C30" s="114" t="s">
        <v>60</v>
      </c>
      <c r="D30" s="136"/>
      <c r="E30" s="114" t="s">
        <v>186</v>
      </c>
      <c r="F30" s="114" t="s">
        <v>187</v>
      </c>
    </row>
    <row r="31" spans="1:6">
      <c r="A31" s="115" t="s">
        <v>188</v>
      </c>
      <c r="B31" s="115" t="s">
        <v>185</v>
      </c>
      <c r="C31" s="115" t="s">
        <v>157</v>
      </c>
      <c r="D31" s="137"/>
      <c r="E31" s="115" t="s">
        <v>189</v>
      </c>
      <c r="F31" s="115" t="s">
        <v>187</v>
      </c>
    </row>
    <row r="32" spans="1:6">
      <c r="A32" s="114" t="s">
        <v>190</v>
      </c>
      <c r="B32" s="114" t="s">
        <v>142</v>
      </c>
      <c r="C32" s="114" t="s">
        <v>60</v>
      </c>
      <c r="D32" s="136"/>
      <c r="E32" s="114" t="s">
        <v>191</v>
      </c>
      <c r="F32" s="114" t="s">
        <v>187</v>
      </c>
    </row>
    <row r="33" spans="1:6">
      <c r="A33" s="115" t="s">
        <v>129</v>
      </c>
      <c r="B33" s="115" t="s">
        <v>185</v>
      </c>
      <c r="C33" s="115" t="s">
        <v>132</v>
      </c>
      <c r="D33" s="137">
        <v>1</v>
      </c>
      <c r="E33" s="115" t="s">
        <v>192</v>
      </c>
      <c r="F33" s="115" t="s">
        <v>187</v>
      </c>
    </row>
    <row r="34" spans="1:6">
      <c r="A34" s="114" t="s">
        <v>193</v>
      </c>
      <c r="B34" s="114" t="s">
        <v>185</v>
      </c>
      <c r="C34" s="114" t="s">
        <v>163</v>
      </c>
      <c r="D34" s="136"/>
      <c r="E34" s="114" t="s">
        <v>194</v>
      </c>
      <c r="F34" s="114" t="s">
        <v>187</v>
      </c>
    </row>
    <row r="35" spans="1:6">
      <c r="A35" s="115" t="s">
        <v>195</v>
      </c>
      <c r="B35" s="115" t="s">
        <v>185</v>
      </c>
      <c r="C35" s="115" t="s">
        <v>163</v>
      </c>
      <c r="D35" s="137"/>
      <c r="E35" s="115" t="s">
        <v>196</v>
      </c>
      <c r="F35" s="115" t="s">
        <v>187</v>
      </c>
    </row>
    <row r="36" spans="1:6">
      <c r="A36" s="114" t="s">
        <v>197</v>
      </c>
      <c r="B36" s="114" t="s">
        <v>185</v>
      </c>
      <c r="C36" s="114" t="s">
        <v>163</v>
      </c>
      <c r="D36" s="136"/>
      <c r="E36" s="114" t="s">
        <v>198</v>
      </c>
      <c r="F36" s="114" t="s">
        <v>187</v>
      </c>
    </row>
    <row r="37" spans="1:6">
      <c r="A37" s="115" t="s">
        <v>199</v>
      </c>
      <c r="B37" s="115" t="s">
        <v>185</v>
      </c>
      <c r="C37" s="115" t="s">
        <v>163</v>
      </c>
      <c r="D37" s="137"/>
      <c r="E37" s="115" t="s">
        <v>200</v>
      </c>
      <c r="F37" s="115" t="s">
        <v>187</v>
      </c>
    </row>
    <row r="38" spans="1:6">
      <c r="A38" s="114" t="s">
        <v>201</v>
      </c>
      <c r="B38" s="114" t="s">
        <v>185</v>
      </c>
      <c r="C38" s="114" t="s">
        <v>163</v>
      </c>
      <c r="D38" s="136"/>
      <c r="E38" s="114" t="s">
        <v>202</v>
      </c>
      <c r="F38" s="114" t="s">
        <v>187</v>
      </c>
    </row>
    <row r="39" spans="1:6">
      <c r="A39" s="116"/>
    </row>
    <row r="40" spans="1:6" ht="17.25">
      <c r="A40" s="1" t="s">
        <v>27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3906-B77F-4D5A-95CD-23897A86E270}">
  <sheetPr>
    <pageSetUpPr fitToPage="1"/>
  </sheetPr>
  <dimension ref="A1:O45"/>
  <sheetViews>
    <sheetView showGridLines="0" defaultGridColor="0" topLeftCell="A4" colorId="8" zoomScaleNormal="100" workbookViewId="0">
      <selection activeCell="C24" sqref="C24"/>
    </sheetView>
  </sheetViews>
  <sheetFormatPr defaultRowHeight="12.75"/>
  <cols>
    <col min="1" max="1" width="18.5" style="2" customWidth="1"/>
    <col min="2" max="2" width="10.875" style="2" customWidth="1"/>
    <col min="3" max="3" width="10.625" style="2" customWidth="1"/>
    <col min="4" max="4" width="11" style="2" customWidth="1"/>
    <col min="5" max="5" width="10.125" style="2" customWidth="1"/>
    <col min="6" max="6" width="10.875" style="2" customWidth="1"/>
    <col min="7" max="7" width="12.25" style="2" customWidth="1"/>
    <col min="8" max="8" width="11.875" style="2" customWidth="1"/>
    <col min="9" max="9" width="19" style="4" customWidth="1"/>
    <col min="10" max="10" width="14" style="4" customWidth="1"/>
    <col min="11" max="11" width="16.5" style="4" bestFit="1" customWidth="1"/>
    <col min="12" max="12" width="21.625" style="3" bestFit="1" customWidth="1"/>
    <col min="13" max="13" width="19" style="3" customWidth="1"/>
    <col min="14" max="16384" width="9" style="2"/>
  </cols>
  <sheetData>
    <row r="1" spans="1:13" ht="17.25">
      <c r="A1" s="107" t="s">
        <v>119</v>
      </c>
      <c r="E1" s="63"/>
      <c r="L1" s="106" t="s">
        <v>118</v>
      </c>
      <c r="M1" s="101"/>
    </row>
    <row r="2" spans="1:13" ht="13.15">
      <c r="L2" s="105" t="s">
        <v>117</v>
      </c>
      <c r="M2" s="101"/>
    </row>
    <row r="3" spans="1:13">
      <c r="A3" s="60" t="s">
        <v>116</v>
      </c>
      <c r="B3" s="60"/>
      <c r="C3" s="60" t="s">
        <v>115</v>
      </c>
      <c r="D3" s="60"/>
      <c r="E3" s="60"/>
      <c r="L3" s="101" t="s">
        <v>114</v>
      </c>
      <c r="M3" s="100">
        <v>0</v>
      </c>
    </row>
    <row r="4" spans="1:13">
      <c r="A4" s="52"/>
      <c r="B4" s="56" t="s">
        <v>36</v>
      </c>
      <c r="C4" s="56" t="s">
        <v>34</v>
      </c>
      <c r="D4" s="56" t="s">
        <v>33</v>
      </c>
      <c r="E4" s="58" t="s">
        <v>113</v>
      </c>
      <c r="F4" s="58" t="s">
        <v>112</v>
      </c>
      <c r="G4" s="58" t="s">
        <v>111</v>
      </c>
      <c r="H4" s="104" t="s">
        <v>110</v>
      </c>
      <c r="I4" s="103" t="s">
        <v>109</v>
      </c>
      <c r="J4" s="3"/>
      <c r="K4" s="3"/>
      <c r="L4" s="101" t="s">
        <v>108</v>
      </c>
      <c r="M4" s="101">
        <v>41417</v>
      </c>
    </row>
    <row r="5" spans="1:13">
      <c r="A5" s="53" t="s">
        <v>107</v>
      </c>
      <c r="B5" s="52">
        <v>3.6999999999999999E-4</v>
      </c>
      <c r="C5" s="52">
        <v>8.3655004999999996</v>
      </c>
      <c r="D5" s="52">
        <v>288.41299400000003</v>
      </c>
      <c r="E5" s="51"/>
      <c r="F5" s="51">
        <v>18.893999999999998</v>
      </c>
      <c r="G5" s="87">
        <v>1620.14</v>
      </c>
      <c r="H5" s="102">
        <v>38.119999999999997</v>
      </c>
      <c r="I5" s="86">
        <v>12000</v>
      </c>
      <c r="L5" s="101" t="s">
        <v>106</v>
      </c>
      <c r="M5" s="100">
        <f>SUM(M3:M4)</f>
        <v>41417</v>
      </c>
    </row>
    <row r="6" spans="1:13">
      <c r="A6" s="53" t="s">
        <v>50</v>
      </c>
      <c r="B6" s="52">
        <v>6.3299999999999999E-4</v>
      </c>
      <c r="C6" s="52">
        <v>7.8036000000000003</v>
      </c>
      <c r="D6" s="52">
        <v>865.30799999999999</v>
      </c>
      <c r="E6" s="58" t="s">
        <v>105</v>
      </c>
      <c r="F6" s="58" t="s">
        <v>104</v>
      </c>
      <c r="I6" s="86">
        <v>14000</v>
      </c>
      <c r="L6" s="99" t="s">
        <v>95</v>
      </c>
      <c r="M6" s="98">
        <f>M5/15/1000</f>
        <v>2.761133333333333</v>
      </c>
    </row>
    <row r="7" spans="1:13" ht="13.15">
      <c r="A7" s="53" t="s">
        <v>103</v>
      </c>
      <c r="B7" s="96">
        <v>7.5016000000000001E-5</v>
      </c>
      <c r="C7" s="52">
        <v>8.7482000000000006</v>
      </c>
      <c r="D7" s="52">
        <v>568.03</v>
      </c>
      <c r="E7" s="51"/>
      <c r="F7" s="51">
        <v>14.0825</v>
      </c>
      <c r="I7" s="86">
        <f>I6</f>
        <v>14000</v>
      </c>
      <c r="L7" s="97" t="s">
        <v>102</v>
      </c>
      <c r="M7" s="72"/>
    </row>
    <row r="8" spans="1:13">
      <c r="A8" s="53" t="s">
        <v>101</v>
      </c>
      <c r="B8" s="96">
        <v>1.4987E-4</v>
      </c>
      <c r="C8" s="52">
        <v>8.7781000000000002</v>
      </c>
      <c r="D8" s="52">
        <v>496.71199999999999</v>
      </c>
      <c r="E8" s="62"/>
      <c r="F8" s="62"/>
      <c r="I8" s="86">
        <v>14000</v>
      </c>
      <c r="L8" s="72" t="s">
        <v>100</v>
      </c>
      <c r="M8" s="72">
        <v>82707</v>
      </c>
    </row>
    <row r="9" spans="1:13" ht="15">
      <c r="A9" s="78" t="s">
        <v>75</v>
      </c>
      <c r="B9" s="78">
        <v>2.1080000000000001E-3</v>
      </c>
      <c r="C9" s="78">
        <v>5.4329000000000001</v>
      </c>
      <c r="D9" s="78">
        <v>443.06610000000001</v>
      </c>
      <c r="I9" s="95">
        <v>70856</v>
      </c>
      <c r="L9" s="72" t="s">
        <v>99</v>
      </c>
      <c r="M9" s="83">
        <f>M8+M3</f>
        <v>82707</v>
      </c>
    </row>
    <row r="10" spans="1:13" ht="15">
      <c r="A10" s="94" t="s">
        <v>73</v>
      </c>
      <c r="B10" s="93">
        <v>1.609622E-4</v>
      </c>
      <c r="C10" s="78">
        <v>6.1436423920000003</v>
      </c>
      <c r="D10" s="78">
        <v>396.9048624486</v>
      </c>
      <c r="E10" s="88" t="s">
        <v>98</v>
      </c>
      <c r="F10" s="88" t="s">
        <v>97</v>
      </c>
      <c r="G10" s="92" t="s">
        <v>96</v>
      </c>
      <c r="I10" s="86"/>
      <c r="L10" s="91" t="s">
        <v>95</v>
      </c>
      <c r="M10" s="90">
        <f>M9/100/1000</f>
        <v>0.82707000000000008</v>
      </c>
    </row>
    <row r="11" spans="1:13" ht="15">
      <c r="A11" s="53" t="s">
        <v>63</v>
      </c>
      <c r="B11" s="52">
        <v>3.2775E-3</v>
      </c>
      <c r="C11" s="52">
        <v>5.007034</v>
      </c>
      <c r="D11" s="52">
        <v>576.56314999999995</v>
      </c>
      <c r="E11" s="87">
        <v>4081.43</v>
      </c>
      <c r="F11" s="87">
        <v>89.72</v>
      </c>
      <c r="G11" s="89">
        <v>28.1</v>
      </c>
      <c r="I11" s="86"/>
    </row>
    <row r="12" spans="1:13" ht="13.15">
      <c r="A12" s="53" t="s">
        <v>69</v>
      </c>
      <c r="B12" s="52">
        <v>1.671E-4</v>
      </c>
      <c r="C12" s="52">
        <v>7.9612999999999996</v>
      </c>
      <c r="D12" s="52">
        <v>683.93679999999995</v>
      </c>
      <c r="E12" s="88" t="s">
        <v>94</v>
      </c>
      <c r="F12" s="88" t="s">
        <v>93</v>
      </c>
      <c r="I12" s="86">
        <f>I6</f>
        <v>14000</v>
      </c>
      <c r="L12" s="79" t="s">
        <v>92</v>
      </c>
      <c r="M12" s="72"/>
    </row>
    <row r="13" spans="1:13">
      <c r="A13" s="53" t="s">
        <v>66</v>
      </c>
      <c r="B13" s="52">
        <v>1.77E-2</v>
      </c>
      <c r="C13" s="52">
        <v>7.3400002000000004</v>
      </c>
      <c r="D13" s="52">
        <v>321.64001500000001</v>
      </c>
      <c r="E13" s="87">
        <v>1935.48</v>
      </c>
      <c r="F13" s="87">
        <v>42.67</v>
      </c>
      <c r="I13" s="86"/>
      <c r="L13" s="72" t="s">
        <v>91</v>
      </c>
      <c r="M13" s="72">
        <f>ROUND((400*400*$B$6+400*$C$6+$D$6)*C21,1)*F7</f>
        <v>172709.18825000001</v>
      </c>
    </row>
    <row r="14" spans="1:13">
      <c r="A14" s="63"/>
      <c r="L14" s="83" t="s">
        <v>90</v>
      </c>
      <c r="M14" s="72">
        <f>ROUND((485*485*$B$6+485*$C$6+$D$6)*C21,1)*F7</f>
        <v>202744.34424999999</v>
      </c>
    </row>
    <row r="15" spans="1:13">
      <c r="A15" s="60" t="s">
        <v>89</v>
      </c>
      <c r="B15" s="60"/>
      <c r="L15" s="83" t="s">
        <v>72</v>
      </c>
      <c r="M15" s="72">
        <f>M14-M13</f>
        <v>30035.155999999988</v>
      </c>
    </row>
    <row r="16" spans="1:13">
      <c r="A16" s="52"/>
      <c r="B16" s="58" t="s">
        <v>60</v>
      </c>
      <c r="C16" s="58" t="s">
        <v>59</v>
      </c>
      <c r="D16" s="58" t="s">
        <v>58</v>
      </c>
      <c r="E16" s="58" t="s">
        <v>57</v>
      </c>
      <c r="F16" s="58" t="s">
        <v>56</v>
      </c>
      <c r="G16" s="58" t="s">
        <v>88</v>
      </c>
      <c r="H16" s="58" t="s">
        <v>87</v>
      </c>
      <c r="I16" s="56" t="s">
        <v>86</v>
      </c>
      <c r="J16" s="86" t="s">
        <v>85</v>
      </c>
      <c r="K16" s="86" t="s">
        <v>84</v>
      </c>
      <c r="L16" s="85" t="s">
        <v>83</v>
      </c>
      <c r="M16" s="84">
        <f>M15/85/1000</f>
        <v>0.35335477647058811</v>
      </c>
    </row>
    <row r="17" spans="1:15">
      <c r="A17" s="53" t="s">
        <v>52</v>
      </c>
      <c r="B17" s="51">
        <v>250</v>
      </c>
      <c r="C17" s="51">
        <v>12</v>
      </c>
      <c r="D17" s="52">
        <f>ROUND((B17*B17*$B$5+B17*$C$5+$D$5)*C17,1)</f>
        <v>28835</v>
      </c>
      <c r="E17" s="51">
        <v>8</v>
      </c>
      <c r="F17" s="50">
        <f>ROUND((LOOKUP(E17,'[1]CPA ST UP'!$A$5:$A$84,'[1]CPA ST UP'!$B$5:$B$84)*$H$5+LOOKUP(E17,'[1]CPA ST UP'!$A$5:$A$84,'[1]CPA ST UP'!$C$5:$C$84)*$F$5),1)+$I$5</f>
        <v>31676.5</v>
      </c>
      <c r="G17" s="50">
        <f>ROUND(D17*$F$5,1)</f>
        <v>544808.5</v>
      </c>
      <c r="H17" s="50">
        <f>ROUND(F17+G17,1)</f>
        <v>576485</v>
      </c>
      <c r="I17" s="65">
        <f>(2*B5*B17+C5)*F5</f>
        <v>161.55315644699999</v>
      </c>
      <c r="J17" s="64">
        <f t="shared" ref="J17:J28" si="0">G17/B17/C17</f>
        <v>181.60283333333334</v>
      </c>
      <c r="K17" s="64">
        <f t="shared" ref="K17:K28" si="1">H17/B17/C17</f>
        <v>192.16166666666666</v>
      </c>
      <c r="L17" s="72" t="s">
        <v>82</v>
      </c>
      <c r="M17" s="83">
        <f>M15+M5</f>
        <v>71452.155999999988</v>
      </c>
    </row>
    <row r="18" spans="1:15">
      <c r="A18" s="53" t="s">
        <v>81</v>
      </c>
      <c r="B18" s="51">
        <v>300</v>
      </c>
      <c r="C18" s="51">
        <v>1</v>
      </c>
      <c r="D18" s="52">
        <f>ROUND((B18*$C$6)*C18/0.75,1)</f>
        <v>3121.4</v>
      </c>
      <c r="E18" s="80" t="s">
        <v>65</v>
      </c>
      <c r="F18" s="80" t="s">
        <v>65</v>
      </c>
      <c r="G18" s="50">
        <f>ROUND(D18*$F$7,1)</f>
        <v>43957.1</v>
      </c>
      <c r="H18" s="50">
        <f>ROUND(D18*$F$7,1)</f>
        <v>43957.1</v>
      </c>
      <c r="I18" s="68">
        <f>H18</f>
        <v>43957.1</v>
      </c>
      <c r="J18" s="64">
        <f t="shared" si="0"/>
        <v>146.52366666666666</v>
      </c>
      <c r="K18" s="64">
        <f t="shared" si="1"/>
        <v>146.52366666666666</v>
      </c>
      <c r="L18" s="82" t="s">
        <v>80</v>
      </c>
      <c r="M18" s="81">
        <f>M17/100/1000</f>
        <v>0.71452155999999989</v>
      </c>
    </row>
    <row r="19" spans="1:15">
      <c r="A19" s="53" t="s">
        <v>79</v>
      </c>
      <c r="B19" s="51">
        <v>300</v>
      </c>
      <c r="C19" s="51">
        <v>1</v>
      </c>
      <c r="D19" s="52">
        <f>ROUND((B19*$C$7)*C19/0.75,1)</f>
        <v>3499.3</v>
      </c>
      <c r="E19" s="80" t="s">
        <v>65</v>
      </c>
      <c r="F19" s="80" t="s">
        <v>65</v>
      </c>
      <c r="G19" s="50">
        <f>ROUND(D19*$G$11,1)</f>
        <v>98330.3</v>
      </c>
      <c r="H19" s="50">
        <f>ROUND(D19*$G$11,1)</f>
        <v>98330.3</v>
      </c>
      <c r="I19" s="68">
        <f>H19</f>
        <v>98330.3</v>
      </c>
      <c r="J19" s="64">
        <f t="shared" si="0"/>
        <v>327.76766666666668</v>
      </c>
      <c r="K19" s="64">
        <f t="shared" si="1"/>
        <v>327.76766666666668</v>
      </c>
    </row>
    <row r="20" spans="1:15" ht="13.15">
      <c r="A20" s="53" t="s">
        <v>78</v>
      </c>
      <c r="B20" s="51">
        <v>300</v>
      </c>
      <c r="C20" s="51">
        <v>1</v>
      </c>
      <c r="D20" s="52">
        <f>ROUND((B20*$C$9)*C20/0.75,1)</f>
        <v>2173.1999999999998</v>
      </c>
      <c r="E20" s="80" t="s">
        <v>65</v>
      </c>
      <c r="F20" s="80" t="s">
        <v>65</v>
      </c>
      <c r="G20" s="50">
        <f>ROUND(D20*$G$11,1)</f>
        <v>61066.9</v>
      </c>
      <c r="H20" s="50">
        <f>ROUND(D20*$G$11,1)</f>
        <v>61066.9</v>
      </c>
      <c r="I20" s="68">
        <f>H20</f>
        <v>61066.9</v>
      </c>
      <c r="J20" s="64">
        <f t="shared" si="0"/>
        <v>203.55633333333333</v>
      </c>
      <c r="K20" s="64">
        <f t="shared" si="1"/>
        <v>203.55633333333333</v>
      </c>
      <c r="L20" s="79" t="s">
        <v>77</v>
      </c>
      <c r="M20" s="72"/>
    </row>
    <row r="21" spans="1:15">
      <c r="A21" s="53" t="s">
        <v>50</v>
      </c>
      <c r="B21" s="51">
        <v>485</v>
      </c>
      <c r="C21" s="51">
        <v>3</v>
      </c>
      <c r="D21" s="52">
        <f>ROUND((B21*B21*$B$6+B21*$C$6+$D$6)*C21,1)</f>
        <v>14396.9</v>
      </c>
      <c r="E21" s="51">
        <v>120</v>
      </c>
      <c r="F21" s="50">
        <f>ROUND((LOOKUP(E21,'[1]CPB ST UP'!$A$5:$A$84,'[1]CPB ST UP'!$B$5:$B$84)*$H$5+LOOKUP(E21,'[1]CPB ST UP'!$A$5:$A$84,'[1]CPB ST UP'!$C$5:$C$84)*$F$7),1)+$I$6</f>
        <v>102543.7</v>
      </c>
      <c r="G21" s="50">
        <f>ROUND(D21*$F$7,1)</f>
        <v>202744.3</v>
      </c>
      <c r="H21" s="50">
        <f t="shared" ref="H21:H28" si="2">ROUND(F21+G21,1)</f>
        <v>305288</v>
      </c>
      <c r="I21" s="65">
        <f>(2*B6*B21+C6)*F7</f>
        <v>118.54099282499999</v>
      </c>
      <c r="J21" s="64">
        <f t="shared" si="0"/>
        <v>139.34316151202748</v>
      </c>
      <c r="K21" s="64">
        <f t="shared" si="1"/>
        <v>209.81993127147766</v>
      </c>
      <c r="L21" s="72" t="s">
        <v>76</v>
      </c>
      <c r="M21" s="72">
        <f>ROUND((250*250*$B$5+250*$C$5+$D$5)*1,1)*F5</f>
        <v>45400.392599999999</v>
      </c>
    </row>
    <row r="22" spans="1:15" ht="15">
      <c r="A22" s="78" t="s">
        <v>75</v>
      </c>
      <c r="B22" s="76">
        <v>300</v>
      </c>
      <c r="C22" s="76">
        <v>1</v>
      </c>
      <c r="D22" s="77">
        <f>ROUND((B22*B22*$B$9+B22*$C$9+$D$9)*C22,1)</f>
        <v>2262.6999999999998</v>
      </c>
      <c r="E22" s="76">
        <v>6</v>
      </c>
      <c r="F22" s="75">
        <f>ROUND(LOOKUP(E22,'BKP ST UP'!$A$5:$A$84,'BKP ST UP'!$D$5:$D$84)*G11,1)+I9</f>
        <v>76574.399999999994</v>
      </c>
      <c r="G22" s="75">
        <f>ROUND(D22*G11,1)</f>
        <v>63581.9</v>
      </c>
      <c r="H22" s="75">
        <f t="shared" si="2"/>
        <v>140156.29999999999</v>
      </c>
      <c r="I22" s="74">
        <f>(2*B9*B22+C9)*G11</f>
        <v>188.20537000000002</v>
      </c>
      <c r="J22" s="73">
        <f t="shared" si="0"/>
        <v>211.93966666666668</v>
      </c>
      <c r="K22" s="73">
        <f t="shared" si="1"/>
        <v>467.18766666666664</v>
      </c>
      <c r="L22" s="72" t="s">
        <v>74</v>
      </c>
      <c r="M22" s="72">
        <f>ROUND((350*350*$B$5+350*$C$5+$D$5)*1,1)*F5</f>
        <v>61626.559799999988</v>
      </c>
      <c r="N22" s="4"/>
      <c r="O22" s="4"/>
    </row>
    <row r="23" spans="1:15" ht="15">
      <c r="A23" s="78" t="s">
        <v>73</v>
      </c>
      <c r="B23" s="76">
        <v>300</v>
      </c>
      <c r="C23" s="76">
        <v>1</v>
      </c>
      <c r="D23" s="77">
        <f>ROUND((B23*B23*$B$10+B23*$C$10+$D$10)*C23,1)</f>
        <v>2254.5</v>
      </c>
      <c r="E23" s="76">
        <v>6</v>
      </c>
      <c r="F23" s="75">
        <f>ROUND(LOOKUP(E23,'BKP ST UP'!$A$5:$A$84,'BKP ST UP'!$D$5:$D$84)*G11,1)+I9</f>
        <v>76574.399999999994</v>
      </c>
      <c r="G23" s="75">
        <f>ROUND(D23*G11,1)</f>
        <v>63351.5</v>
      </c>
      <c r="H23" s="75">
        <f t="shared" si="2"/>
        <v>139925.9</v>
      </c>
      <c r="I23" s="74">
        <f>(2*B10*B23+C10)*G11</f>
        <v>175.3501739072</v>
      </c>
      <c r="J23" s="73">
        <f t="shared" si="0"/>
        <v>211.17166666666665</v>
      </c>
      <c r="K23" s="73">
        <f t="shared" si="1"/>
        <v>466.41966666666667</v>
      </c>
      <c r="L23" s="72" t="s">
        <v>72</v>
      </c>
      <c r="M23" s="72">
        <f>M22-M21</f>
        <v>16226.167199999989</v>
      </c>
    </row>
    <row r="24" spans="1:15">
      <c r="A24" s="53" t="s">
        <v>71</v>
      </c>
      <c r="B24" s="51">
        <v>600</v>
      </c>
      <c r="C24" s="51">
        <v>1</v>
      </c>
      <c r="D24" s="52">
        <f>ROUND((B24*B24*$B$7+B24*$C$7+$D$7)*C24,1)</f>
        <v>5844</v>
      </c>
      <c r="E24" s="51">
        <v>6</v>
      </c>
      <c r="F24" s="50">
        <f>ROUND((LOOKUP(E24,'[1]CPB ST UP'!$A$5:$A$84,'[1]CPB ST UP'!$B$5:$B$84)*$H$5+LOOKUP(E24,'[1]CPB ST UP'!$A$5:$A$84,'[1]CPB ST UP'!$C$5:$C$84)*$F$5),1)+$I$6</f>
        <v>49152</v>
      </c>
      <c r="G24" s="50">
        <f>ROUND(D24*G11,1)</f>
        <v>164216.4</v>
      </c>
      <c r="H24" s="50">
        <f t="shared" si="2"/>
        <v>213368.4</v>
      </c>
      <c r="I24" s="65">
        <f>(2*B7*B24+C7)*G11</f>
        <v>248.35395952000005</v>
      </c>
      <c r="J24" s="64">
        <f t="shared" si="0"/>
        <v>273.69400000000002</v>
      </c>
      <c r="K24" s="64">
        <f t="shared" si="1"/>
        <v>355.61399999999998</v>
      </c>
      <c r="L24" s="71" t="s">
        <v>70</v>
      </c>
      <c r="M24" s="70">
        <f>M23/100/1000</f>
        <v>0.16226167199999988</v>
      </c>
    </row>
    <row r="25" spans="1:15">
      <c r="A25" s="53" t="s">
        <v>69</v>
      </c>
      <c r="B25" s="51">
        <v>600</v>
      </c>
      <c r="C25" s="51">
        <v>1</v>
      </c>
      <c r="D25" s="52">
        <f>ROUND((B25*B25*B12+B25*C12+D12)*C25,1)</f>
        <v>5520.9</v>
      </c>
      <c r="E25" s="69">
        <v>6</v>
      </c>
      <c r="F25" s="50">
        <f>ROUND((LOOKUP(E25,'[1]CPB ST UP'!$A$5:$A$84,'[1]CPB ST UP'!$B$5:$B$84)*$H$5+LOOKUP(E25,'[1]CPB ST UP'!$A$5:$A$84,'[1]CPB ST UP'!$C$5:$C$84)*$F$5),1)+$I$6</f>
        <v>49152</v>
      </c>
      <c r="G25" s="50">
        <f>D25*$F$5</f>
        <v>104311.88459999999</v>
      </c>
      <c r="H25" s="50">
        <f t="shared" si="2"/>
        <v>153463.9</v>
      </c>
      <c r="I25" s="68">
        <f>(2*B12*B25+C12)*H5</f>
        <v>311.12857839999992</v>
      </c>
      <c r="J25" s="64">
        <f t="shared" si="0"/>
        <v>173.85314099999999</v>
      </c>
      <c r="K25" s="64">
        <f t="shared" si="1"/>
        <v>255.77316666666667</v>
      </c>
    </row>
    <row r="26" spans="1:15">
      <c r="A26" s="53" t="s">
        <v>68</v>
      </c>
      <c r="B26" s="51">
        <v>615</v>
      </c>
      <c r="C26" s="51">
        <v>1</v>
      </c>
      <c r="D26" s="52">
        <f>ROUND((B26*B26*B8+B26*C8+D8)*C26,1)</f>
        <v>5951.9</v>
      </c>
      <c r="E26" s="69">
        <v>6</v>
      </c>
      <c r="F26" s="50">
        <f>ROUND((LOOKUP(E26,'[1]CPB ST UP'!$A$5:$A$84,'[1]CPB ST UP'!$B$5:$B$84)*$H$5+LOOKUP(E26,'[1]CPB ST UP'!$A$5:$A$84,'[1]CPB ST UP'!$C$5:$C$84)*$F$5),1)+$I$8</f>
        <v>49152</v>
      </c>
      <c r="G26" s="50">
        <f>D26*$H$5</f>
        <v>226886.42799999999</v>
      </c>
      <c r="H26" s="50">
        <f t="shared" si="2"/>
        <v>276038.40000000002</v>
      </c>
      <c r="I26" s="68">
        <f>(2*B8*B26+C8)*H5</f>
        <v>341.648216612</v>
      </c>
      <c r="J26" s="64">
        <f t="shared" si="0"/>
        <v>368.92102113821136</v>
      </c>
      <c r="K26" s="64">
        <f t="shared" si="1"/>
        <v>448.84292682926832</v>
      </c>
      <c r="L26" s="18" t="s">
        <v>67</v>
      </c>
      <c r="M26" s="18">
        <v>66947.899999999994</v>
      </c>
    </row>
    <row r="27" spans="1:15">
      <c r="A27" s="53" t="s">
        <v>66</v>
      </c>
      <c r="B27" s="51">
        <v>15</v>
      </c>
      <c r="C27" s="51">
        <v>1</v>
      </c>
      <c r="D27" s="52">
        <f>ROUND((B27*B27*B13+B27*C13+D13)*C27,1)</f>
        <v>435.7</v>
      </c>
      <c r="E27" s="67" t="s">
        <v>65</v>
      </c>
      <c r="F27" s="66">
        <f>0.57*$E$11</f>
        <v>2326.4150999999997</v>
      </c>
      <c r="G27" s="50">
        <f>D27*$F$11</f>
        <v>39091.004000000001</v>
      </c>
      <c r="H27" s="50">
        <f t="shared" si="2"/>
        <v>41417.4</v>
      </c>
      <c r="I27" s="65">
        <f>(2*B13*B27+C13)*F11</f>
        <v>706.18613794400005</v>
      </c>
      <c r="J27" s="64">
        <f t="shared" si="0"/>
        <v>2606.0669333333335</v>
      </c>
      <c r="K27" s="64">
        <f t="shared" si="1"/>
        <v>2761.1600000000003</v>
      </c>
      <c r="L27" s="18" t="s">
        <v>64</v>
      </c>
      <c r="M27" s="18">
        <f>M26/75/1000</f>
        <v>0.89263866666666658</v>
      </c>
    </row>
    <row r="28" spans="1:15">
      <c r="A28" s="53" t="s">
        <v>63</v>
      </c>
      <c r="B28" s="51">
        <v>240</v>
      </c>
      <c r="C28" s="51">
        <v>9</v>
      </c>
      <c r="D28" s="52">
        <f>ROUND((B28*B28*$B$11+B28*$C$11+$D$11)*C28,1)</f>
        <v>17703.3</v>
      </c>
      <c r="E28" s="51">
        <v>8</v>
      </c>
      <c r="F28" s="50">
        <f>ROUND(LOOKUP(E28,'BKP ST UP'!$A$5:$A$84,'BKP ST UP'!$D$5:$D$84)*G11,1)+I9</f>
        <v>79730</v>
      </c>
      <c r="G28" s="50">
        <f>ROUND(D28*F13,1)</f>
        <v>755399.8</v>
      </c>
      <c r="H28" s="50">
        <f t="shared" si="2"/>
        <v>835129.8</v>
      </c>
      <c r="I28" s="65">
        <f>(2*B11*B28+C11)*F13</f>
        <v>280.77858478000002</v>
      </c>
      <c r="J28" s="64">
        <f t="shared" si="0"/>
        <v>349.72212962962965</v>
      </c>
      <c r="K28" s="64">
        <f t="shared" si="1"/>
        <v>386.63416666666666</v>
      </c>
      <c r="L28" s="18"/>
      <c r="M28" s="18"/>
    </row>
    <row r="29" spans="1:15">
      <c r="A29" s="63"/>
      <c r="B29" s="62"/>
      <c r="C29" s="62"/>
      <c r="E29" s="62"/>
      <c r="F29" s="59"/>
      <c r="G29" s="59"/>
      <c r="H29" s="59"/>
      <c r="I29" s="61"/>
      <c r="J29" s="61"/>
      <c r="K29" s="61"/>
      <c r="L29" s="18"/>
      <c r="M29" s="18"/>
    </row>
    <row r="30" spans="1:15">
      <c r="A30" s="60" t="s">
        <v>62</v>
      </c>
      <c r="B30" s="60"/>
      <c r="G30" s="59"/>
      <c r="I30" s="46"/>
      <c r="J30" s="46"/>
      <c r="K30" s="46"/>
      <c r="L30" s="18" t="s">
        <v>61</v>
      </c>
      <c r="M30" s="18">
        <f>ROUND((25*25*$B$6+25*$C$6+$D$6)*C20,1)*F7</f>
        <v>14938.715999999999</v>
      </c>
    </row>
    <row r="31" spans="1:15">
      <c r="A31" s="52"/>
      <c r="B31" s="58" t="s">
        <v>60</v>
      </c>
      <c r="C31" s="58" t="s">
        <v>59</v>
      </c>
      <c r="D31" s="58" t="s">
        <v>58</v>
      </c>
      <c r="E31" s="58" t="s">
        <v>57</v>
      </c>
      <c r="F31" s="58" t="s">
        <v>56</v>
      </c>
      <c r="G31" s="58" t="s">
        <v>55</v>
      </c>
      <c r="H31" s="57" t="s">
        <v>54</v>
      </c>
      <c r="I31" s="56"/>
      <c r="J31" s="4">
        <v>136050.70000000001</v>
      </c>
      <c r="K31" s="4">
        <v>41417.4</v>
      </c>
      <c r="L31" s="18" t="s">
        <v>53</v>
      </c>
      <c r="M31" s="18">
        <f>ROUND((400*400*$B$6+400*$C$6+$D$6)*C21,1)*F7</f>
        <v>172709.18825000001</v>
      </c>
    </row>
    <row r="32" spans="1:15">
      <c r="A32" s="53" t="s">
        <v>52</v>
      </c>
      <c r="B32" s="52">
        <v>0</v>
      </c>
      <c r="C32" s="52">
        <v>1</v>
      </c>
      <c r="D32" s="52">
        <f>ROUND((B32*B32*$B$5+B32*$C$5+$D$5)*C32,1)</f>
        <v>288.39999999999998</v>
      </c>
      <c r="E32" s="51">
        <v>25.6</v>
      </c>
      <c r="F32" s="50">
        <f>ROUND(LOOKUP(E32,'[1]CPA ST UP'!$A$5:$A$75,'[1]CPA ST UP'!$B$5:$B$75)*$H$5,1)+I5</f>
        <v>40170.699999999997</v>
      </c>
      <c r="G32" s="50">
        <f>ROUND(D32*$F$5,1)</f>
        <v>5449</v>
      </c>
      <c r="H32" s="55">
        <f>G32-F32</f>
        <v>-34721.699999999997</v>
      </c>
      <c r="I32" s="54"/>
      <c r="J32" s="46">
        <v>115895.7</v>
      </c>
      <c r="K32" s="46">
        <f>J31-J32</f>
        <v>20155.000000000015</v>
      </c>
      <c r="L32" s="18" t="s">
        <v>51</v>
      </c>
      <c r="M32" s="18">
        <f>ROUND((425*425*$B$6+425*$C$6+$D$6)*C21,1)*F7</f>
        <v>181502.30124999999</v>
      </c>
    </row>
    <row r="33" spans="1:13">
      <c r="A33" s="53" t="s">
        <v>50</v>
      </c>
      <c r="B33" s="52">
        <v>0</v>
      </c>
      <c r="C33" s="52">
        <f>E33</f>
        <v>5</v>
      </c>
      <c r="D33" s="52">
        <f>ROUND((B33*B33*$B$6+B33*$C$6+$D$6)*C33,1)</f>
        <v>4326.5</v>
      </c>
      <c r="E33" s="51">
        <v>5</v>
      </c>
      <c r="F33" s="50">
        <f>ROUND(LOOKUP(E33,'[1]CPB ST UP'!$A$5:$A$84,'[1]CPB ST UP'!$B$5:$B$84)*$H$5+LOOKUP(E33,'[1]CPB ST UP'!$A$5:$A$84,'[1]CPB ST UP'!$C$5:$C$84)*$F$7,1)+I6</f>
        <v>14000</v>
      </c>
      <c r="G33" s="50">
        <f>ROUND(D33*$F$7,1)</f>
        <v>60927.9</v>
      </c>
      <c r="H33" s="49">
        <f>G33-F33</f>
        <v>46927.9</v>
      </c>
      <c r="I33" s="48"/>
      <c r="J33" s="46"/>
      <c r="K33" s="46">
        <f>SUM(K31:K32)</f>
        <v>61572.400000000016</v>
      </c>
      <c r="L33" s="18" t="s">
        <v>49</v>
      </c>
      <c r="M33" s="18">
        <f>M32-M31</f>
        <v>8793.112999999983</v>
      </c>
    </row>
    <row r="34" spans="1:13">
      <c r="I34" s="4" t="s">
        <v>48</v>
      </c>
      <c r="J34" s="4">
        <f>0.42*1000*100</f>
        <v>42000</v>
      </c>
      <c r="L34" s="47" t="s">
        <v>47</v>
      </c>
      <c r="M34" s="18">
        <f>M33/25/1000</f>
        <v>0.35172451999999932</v>
      </c>
    </row>
    <row r="35" spans="1:13" ht="13.5" thickBot="1">
      <c r="C35" s="8" t="s">
        <v>46</v>
      </c>
      <c r="D35" s="8"/>
      <c r="K35" s="46">
        <f>K33-J34</f>
        <v>19572.400000000016</v>
      </c>
      <c r="L35" s="18" t="s">
        <v>45</v>
      </c>
      <c r="M35" s="18">
        <f>M34/0.75</f>
        <v>0.46896602666666576</v>
      </c>
    </row>
    <row r="36" spans="1:13" ht="13.15">
      <c r="A36" s="45" t="s">
        <v>0</v>
      </c>
      <c r="B36" s="43" t="s">
        <v>44</v>
      </c>
      <c r="C36" s="43" t="s">
        <v>43</v>
      </c>
      <c r="D36" s="44" t="s">
        <v>42</v>
      </c>
      <c r="E36" s="43" t="s">
        <v>41</v>
      </c>
      <c r="F36" s="43" t="s">
        <v>40</v>
      </c>
      <c r="G36" s="43" t="s">
        <v>39</v>
      </c>
      <c r="H36" s="42" t="s">
        <v>38</v>
      </c>
      <c r="I36" s="41" t="s">
        <v>37</v>
      </c>
      <c r="L36" s="18"/>
      <c r="M36" s="18"/>
    </row>
    <row r="37" spans="1:13" ht="13.15">
      <c r="A37" s="40" t="s">
        <v>36</v>
      </c>
      <c r="B37" s="39">
        <v>300</v>
      </c>
      <c r="C37" s="37">
        <f>(B37*B37*$B$5+B37*$C$5+$D$5)*$F$5</f>
        <v>53495.775242735996</v>
      </c>
      <c r="D37" s="25">
        <f>D5*$F$5</f>
        <v>5449.2751086360004</v>
      </c>
      <c r="E37" s="38">
        <v>250</v>
      </c>
      <c r="F37" s="37">
        <f>(E37*E37*$B$5+E37*$C$5+$D$5)*$F$5</f>
        <v>45400.640470385995</v>
      </c>
      <c r="G37" s="37">
        <f>(330*330*$B5+330*$C5+$D5)*$F$5</f>
        <v>58369.633978145997</v>
      </c>
      <c r="H37" s="36">
        <f>((E37+1)*(E37+1)*B5+(E37+1)*C5+D5)*$F$5-(E37*E37*B5+E37*C5+D5)*$F$5</f>
        <v>161.56014722699911</v>
      </c>
      <c r="I37" s="35">
        <f>F37/E37</f>
        <v>181.60256188154398</v>
      </c>
      <c r="J37" s="20"/>
      <c r="K37" s="20"/>
      <c r="L37" s="18" t="s">
        <v>35</v>
      </c>
      <c r="M37" s="18"/>
    </row>
    <row r="38" spans="1:13" ht="13.15">
      <c r="A38" s="40" t="s">
        <v>34</v>
      </c>
      <c r="B38" s="39">
        <v>220</v>
      </c>
      <c r="C38" s="37">
        <f>(B38*B38*$B$6+B38*$C$6+$D$6)*$F$7</f>
        <v>36793.871618999998</v>
      </c>
      <c r="D38" s="25">
        <f>D6*$F$5</f>
        <v>16349.129351999998</v>
      </c>
      <c r="E38" s="38">
        <v>400</v>
      </c>
      <c r="F38" s="37">
        <f>(E38*E38*$B$6+E38*$C$6+$D$6)*$F$7</f>
        <v>57569.654310000005</v>
      </c>
      <c r="G38" s="37">
        <f>(680*680*$B6+680*$C6+$D6)*$F$5</f>
        <v>122139.4165488</v>
      </c>
      <c r="H38" s="36">
        <f>((E38+1)*(E38+1)*B6+(E38+1)*C6+D6)*$F$7-(E38*E38*B6+E38*C6+D6)*$F$7</f>
        <v>117.03448922249663</v>
      </c>
      <c r="I38" s="35">
        <f>F38/E38</f>
        <v>143.92413577500002</v>
      </c>
      <c r="J38" s="20"/>
      <c r="K38" s="20"/>
      <c r="L38" s="18"/>
      <c r="M38" s="18"/>
    </row>
    <row r="39" spans="1:13" ht="15">
      <c r="A39" s="34" t="s">
        <v>33</v>
      </c>
      <c r="B39" s="33">
        <v>300</v>
      </c>
      <c r="C39" s="30">
        <f>(B39*B39*$B$10+B39*$C$10+$D$10)*$G$11</f>
        <v>63351.005403165662</v>
      </c>
      <c r="D39" s="32">
        <f>G11*$D$9</f>
        <v>12450.157410000002</v>
      </c>
      <c r="E39" s="31">
        <v>300</v>
      </c>
      <c r="F39" s="30">
        <f>(E39*E39*$B$10+E39*$C$10+$D$10)*$G$11</f>
        <v>63351.005403165662</v>
      </c>
      <c r="G39" s="30">
        <f>(320*320*$B$10+320*$C$10+$D$10)*$G$11</f>
        <v>66859.818096437681</v>
      </c>
      <c r="H39" s="29">
        <f>((E39+1)*(E39+1)*B10+(E39+1)*C10+D10)*$G$11-(E39*E39*B10+E39*C10+D10)*$G$11</f>
        <v>175.35469694503263</v>
      </c>
      <c r="I39" s="28">
        <f>F39/E39</f>
        <v>211.17001801055221</v>
      </c>
      <c r="J39" s="20"/>
      <c r="K39" s="20"/>
      <c r="L39" s="18" t="s">
        <v>32</v>
      </c>
      <c r="M39" s="18"/>
    </row>
    <row r="40" spans="1:13" ht="13.5" thickBot="1">
      <c r="A40" s="27" t="s">
        <v>31</v>
      </c>
      <c r="B40" s="26">
        <v>15</v>
      </c>
      <c r="C40" s="23">
        <f>(B40*B40*$B$13+B40*$C$13+$D$13)*$F$5</f>
        <v>8232.5412550919991</v>
      </c>
      <c r="D40" s="25">
        <f>D12*$F$5</f>
        <v>12922.301899199998</v>
      </c>
      <c r="E40" s="24">
        <v>15</v>
      </c>
      <c r="F40" s="23">
        <f>(E40*E40*$B$13+E40*$C$13+$D$13)*$F$11</f>
        <v>39093.024314959999</v>
      </c>
      <c r="G40" s="23">
        <f>(100*100*$B$13+100*$C$13+$D$13)*$F$5</f>
        <v>23289.500821289999</v>
      </c>
      <c r="H40" s="22">
        <f>((E40+1)*(E40+1)*B13+(E40+1)*C13+D13)*$F$11-(E40*E40*B13+E40*C13+D13)*$F$11</f>
        <v>707.77418194399797</v>
      </c>
      <c r="I40" s="21">
        <f>F40/E40</f>
        <v>2606.2016209973331</v>
      </c>
      <c r="J40" s="20"/>
      <c r="K40" s="20"/>
      <c r="L40" s="19">
        <f>(M26+M33/0.75)/100/1000</f>
        <v>0.78672050666666637</v>
      </c>
      <c r="M40" s="18"/>
    </row>
    <row r="41" spans="1:13" s="8" customFormat="1" ht="13.5" thickBot="1">
      <c r="A41" s="17" t="s">
        <v>30</v>
      </c>
      <c r="B41" s="16">
        <v>180</v>
      </c>
      <c r="C41" s="13">
        <f>(330*$C$6+(645*645-315*315)*$B$6)/0.75*B41/330*F5</f>
        <v>38141.453836799999</v>
      </c>
      <c r="D41" s="15">
        <f>C41-C37+D37</f>
        <v>-9905.0462972999958</v>
      </c>
      <c r="E41" s="14">
        <v>300</v>
      </c>
      <c r="F41" s="13">
        <f>(330*$C$6+(645*645-315*315)*$B$6)/0.75*E41/330*$F$5</f>
        <v>63569.089727999992</v>
      </c>
      <c r="G41" s="13">
        <f>(330*$C$6+(645*645-315*315)*$B$6)/0.75*300/330*$F$5</f>
        <v>63569.089727999992</v>
      </c>
      <c r="H41" s="12">
        <f>F41/E41</f>
        <v>211.89696575999997</v>
      </c>
      <c r="I41" s="11">
        <f>F41/E41</f>
        <v>211.89696575999997</v>
      </c>
      <c r="J41" s="10"/>
      <c r="K41" s="10"/>
      <c r="L41" s="9"/>
      <c r="M41" s="9"/>
    </row>
    <row r="42" spans="1:13">
      <c r="A42" s="2" t="s">
        <v>29</v>
      </c>
    </row>
    <row r="44" spans="1:13">
      <c r="A44" s="7" t="s">
        <v>28</v>
      </c>
      <c r="B44" s="6"/>
      <c r="C44" s="6"/>
      <c r="D44" s="6"/>
      <c r="E44" s="6"/>
      <c r="F44" s="6"/>
      <c r="G44" s="6"/>
      <c r="H44" s="6"/>
    </row>
    <row r="45" spans="1:13">
      <c r="A45" s="5"/>
    </row>
  </sheetData>
  <phoneticPr fontId="18" type="noConversion"/>
  <printOptions horizontalCentered="1" verticalCentered="1" gridLinesSet="0"/>
  <pageMargins left="0.19685039370078741" right="0.19685039370078741" top="0.39370078740157483" bottom="0.39370078740157483" header="0.19685039370078741" footer="0.19685039370078741"/>
  <pageSetup orientation="landscape" horizontalDpi="4294967293" verticalDpi="144" r:id="rId1"/>
  <headerFooter alignWithMargins="0">
    <oddHeader>&amp;A</oddHeader>
    <oddFooter>&amp;L&amp;F&amp;CPage &amp;P&amp;R&amp;D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EE90-5363-42FF-87A0-C8B0ADAB2ED6}">
  <dimension ref="A1:D98"/>
  <sheetViews>
    <sheetView workbookViewId="0">
      <selection sqref="A1:XFD1048576"/>
    </sheetView>
  </sheetViews>
  <sheetFormatPr defaultRowHeight="12.75"/>
  <cols>
    <col min="1" max="2" width="9" style="2"/>
    <col min="3" max="3" width="10.625" style="2" bestFit="1" customWidth="1"/>
    <col min="4" max="4" width="12.375" style="2" bestFit="1" customWidth="1"/>
    <col min="5" max="16384" width="9" style="2"/>
  </cols>
  <sheetData>
    <row r="1" spans="1:4">
      <c r="A1" s="2" t="s">
        <v>123</v>
      </c>
    </row>
    <row r="3" spans="1:4">
      <c r="A3" s="2" t="s">
        <v>57</v>
      </c>
      <c r="B3" s="2" t="s">
        <v>122</v>
      </c>
      <c r="C3" s="2" t="s">
        <v>121</v>
      </c>
      <c r="D3" s="2" t="s">
        <v>120</v>
      </c>
    </row>
    <row r="4" spans="1:4">
      <c r="A4" s="4">
        <v>0</v>
      </c>
      <c r="B4" s="2">
        <v>0</v>
      </c>
      <c r="C4" s="2">
        <v>0</v>
      </c>
      <c r="D4" s="2">
        <v>0</v>
      </c>
    </row>
    <row r="5" spans="1:4">
      <c r="A5" s="4">
        <v>1</v>
      </c>
      <c r="B5" s="111"/>
      <c r="C5" s="111"/>
      <c r="D5" s="110"/>
    </row>
    <row r="6" spans="1:4">
      <c r="A6" s="4">
        <v>2</v>
      </c>
      <c r="B6" s="111"/>
      <c r="C6" s="111"/>
      <c r="D6" s="110"/>
    </row>
    <row r="7" spans="1:4">
      <c r="A7" s="4">
        <v>3</v>
      </c>
      <c r="B7" s="111"/>
      <c r="C7" s="111"/>
      <c r="D7" s="110"/>
    </row>
    <row r="8" spans="1:4">
      <c r="A8" s="4">
        <v>4</v>
      </c>
      <c r="B8" s="111"/>
      <c r="C8" s="111"/>
      <c r="D8" s="110"/>
    </row>
    <row r="9" spans="1:4">
      <c r="A9" s="4">
        <v>5</v>
      </c>
      <c r="B9" s="111"/>
      <c r="C9" s="111"/>
      <c r="D9" s="110"/>
    </row>
    <row r="10" spans="1:4">
      <c r="A10" s="4">
        <v>6</v>
      </c>
      <c r="B10" s="108">
        <v>119.8</v>
      </c>
      <c r="C10" s="108">
        <v>83.7</v>
      </c>
      <c r="D10" s="108">
        <f t="shared" ref="D10:D41" si="0">B10+C10</f>
        <v>203.5</v>
      </c>
    </row>
    <row r="11" spans="1:4">
      <c r="A11" s="4">
        <v>7</v>
      </c>
      <c r="B11" s="108">
        <v>178.3</v>
      </c>
      <c r="C11" s="108">
        <v>85.4</v>
      </c>
      <c r="D11" s="108">
        <f t="shared" si="0"/>
        <v>263.70000000000005</v>
      </c>
    </row>
    <row r="12" spans="1:4">
      <c r="A12" s="4">
        <v>8</v>
      </c>
      <c r="B12" s="108">
        <v>228.7</v>
      </c>
      <c r="C12" s="108">
        <v>87.1</v>
      </c>
      <c r="D12" s="108">
        <f t="shared" si="0"/>
        <v>315.79999999999995</v>
      </c>
    </row>
    <row r="13" spans="1:4">
      <c r="A13" s="4">
        <v>9</v>
      </c>
      <c r="B13" s="108">
        <v>271.5</v>
      </c>
      <c r="C13" s="108">
        <v>88.8</v>
      </c>
      <c r="D13" s="108">
        <f t="shared" si="0"/>
        <v>360.3</v>
      </c>
    </row>
    <row r="14" spans="1:4">
      <c r="A14" s="4">
        <v>10</v>
      </c>
      <c r="B14" s="108">
        <v>307.60000000000002</v>
      </c>
      <c r="C14" s="108">
        <v>90.5</v>
      </c>
      <c r="D14" s="108">
        <f t="shared" si="0"/>
        <v>398.1</v>
      </c>
    </row>
    <row r="15" spans="1:4">
      <c r="A15" s="4">
        <v>11</v>
      </c>
      <c r="B15" s="108">
        <v>338.1</v>
      </c>
      <c r="C15" s="108">
        <v>92.1</v>
      </c>
      <c r="D15" s="108">
        <f t="shared" si="0"/>
        <v>430.20000000000005</v>
      </c>
    </row>
    <row r="16" spans="1:4">
      <c r="A16" s="4">
        <v>12</v>
      </c>
      <c r="B16" s="108">
        <v>363.7</v>
      </c>
      <c r="C16" s="108">
        <v>93.7</v>
      </c>
      <c r="D16" s="108">
        <f t="shared" si="0"/>
        <v>457.4</v>
      </c>
    </row>
    <row r="17" spans="1:4">
      <c r="A17" s="4">
        <v>13</v>
      </c>
      <c r="B17" s="108">
        <v>385.4</v>
      </c>
      <c r="C17" s="108">
        <v>95.3</v>
      </c>
      <c r="D17" s="108">
        <f t="shared" si="0"/>
        <v>480.7</v>
      </c>
    </row>
    <row r="18" spans="1:4">
      <c r="A18" s="4">
        <v>14</v>
      </c>
      <c r="B18" s="108">
        <v>403.8</v>
      </c>
      <c r="C18" s="108">
        <v>96.9</v>
      </c>
      <c r="D18" s="108">
        <f t="shared" si="0"/>
        <v>500.70000000000005</v>
      </c>
    </row>
    <row r="19" spans="1:4">
      <c r="A19" s="4">
        <v>15</v>
      </c>
      <c r="B19" s="108">
        <v>419.4</v>
      </c>
      <c r="C19" s="108">
        <v>98.4</v>
      </c>
      <c r="D19" s="108">
        <f t="shared" si="0"/>
        <v>517.79999999999995</v>
      </c>
    </row>
    <row r="20" spans="1:4">
      <c r="A20" s="4">
        <v>16</v>
      </c>
      <c r="B20" s="108">
        <v>432.8</v>
      </c>
      <c r="C20" s="108">
        <v>100</v>
      </c>
      <c r="D20" s="108">
        <f t="shared" si="0"/>
        <v>532.79999999999995</v>
      </c>
    </row>
    <row r="21" spans="1:4">
      <c r="A21" s="4">
        <v>17</v>
      </c>
      <c r="B21" s="108">
        <v>444.2</v>
      </c>
      <c r="C21" s="108">
        <v>101.5</v>
      </c>
      <c r="D21" s="108">
        <f t="shared" si="0"/>
        <v>545.70000000000005</v>
      </c>
    </row>
    <row r="22" spans="1:4">
      <c r="A22" s="4">
        <v>18</v>
      </c>
      <c r="B22" s="108">
        <v>454</v>
      </c>
      <c r="C22" s="108">
        <v>102.9</v>
      </c>
      <c r="D22" s="108">
        <f t="shared" si="0"/>
        <v>556.9</v>
      </c>
    </row>
    <row r="23" spans="1:4">
      <c r="A23" s="4">
        <v>19</v>
      </c>
      <c r="B23" s="108">
        <v>462.4</v>
      </c>
      <c r="C23" s="108">
        <v>104.4</v>
      </c>
      <c r="D23" s="108">
        <f t="shared" si="0"/>
        <v>566.79999999999995</v>
      </c>
    </row>
    <row r="24" spans="1:4">
      <c r="A24" s="4">
        <v>20</v>
      </c>
      <c r="B24" s="108">
        <v>469.7</v>
      </c>
      <c r="C24" s="108">
        <v>105.9</v>
      </c>
      <c r="D24" s="108">
        <f t="shared" si="0"/>
        <v>575.6</v>
      </c>
    </row>
    <row r="25" spans="1:4">
      <c r="A25" s="4">
        <v>21</v>
      </c>
      <c r="B25" s="108">
        <v>476</v>
      </c>
      <c r="C25" s="108">
        <v>107.3</v>
      </c>
      <c r="D25" s="108">
        <f t="shared" si="0"/>
        <v>583.29999999999995</v>
      </c>
    </row>
    <row r="26" spans="1:4">
      <c r="A26" s="4">
        <v>22</v>
      </c>
      <c r="B26" s="108">
        <v>481.5</v>
      </c>
      <c r="C26" s="108">
        <v>108.7</v>
      </c>
      <c r="D26" s="108">
        <f t="shared" si="0"/>
        <v>590.20000000000005</v>
      </c>
    </row>
    <row r="27" spans="1:4">
      <c r="A27" s="4">
        <v>23</v>
      </c>
      <c r="B27" s="108">
        <v>486.3</v>
      </c>
      <c r="C27" s="108">
        <v>110.1</v>
      </c>
      <c r="D27" s="108">
        <f t="shared" si="0"/>
        <v>596.4</v>
      </c>
    </row>
    <row r="28" spans="1:4">
      <c r="A28" s="4">
        <v>24</v>
      </c>
      <c r="B28" s="108">
        <v>490.4</v>
      </c>
      <c r="C28" s="108">
        <v>111.4</v>
      </c>
      <c r="D28" s="108">
        <f t="shared" si="0"/>
        <v>601.79999999999995</v>
      </c>
    </row>
    <row r="29" spans="1:4">
      <c r="A29" s="4">
        <v>25</v>
      </c>
      <c r="B29" s="108">
        <v>494</v>
      </c>
      <c r="C29" s="108">
        <v>112.7</v>
      </c>
      <c r="D29" s="108">
        <f t="shared" si="0"/>
        <v>606.70000000000005</v>
      </c>
    </row>
    <row r="30" spans="1:4">
      <c r="A30" s="4">
        <v>26</v>
      </c>
      <c r="B30" s="108">
        <v>497.2</v>
      </c>
      <c r="C30" s="108">
        <v>114.1</v>
      </c>
      <c r="D30" s="108">
        <f t="shared" si="0"/>
        <v>611.29999999999995</v>
      </c>
    </row>
    <row r="31" spans="1:4">
      <c r="A31" s="4">
        <v>27</v>
      </c>
      <c r="B31" s="108">
        <v>499.9</v>
      </c>
      <c r="C31" s="108">
        <v>115.4</v>
      </c>
      <c r="D31" s="108">
        <f t="shared" si="0"/>
        <v>615.29999999999995</v>
      </c>
    </row>
    <row r="32" spans="1:4">
      <c r="A32" s="4">
        <v>28</v>
      </c>
      <c r="B32" s="108">
        <v>502.3</v>
      </c>
      <c r="C32" s="108">
        <v>116.6</v>
      </c>
      <c r="D32" s="108">
        <f t="shared" si="0"/>
        <v>618.9</v>
      </c>
    </row>
    <row r="33" spans="1:4">
      <c r="A33" s="4">
        <v>29</v>
      </c>
      <c r="B33" s="108">
        <v>504.4</v>
      </c>
      <c r="C33" s="108">
        <v>117.9</v>
      </c>
      <c r="D33" s="108">
        <f t="shared" si="0"/>
        <v>622.29999999999995</v>
      </c>
    </row>
    <row r="34" spans="1:4">
      <c r="A34" s="4">
        <v>30</v>
      </c>
      <c r="B34" s="108">
        <v>506.2</v>
      </c>
      <c r="C34" s="108">
        <v>119.1</v>
      </c>
      <c r="D34" s="108">
        <f t="shared" si="0"/>
        <v>625.29999999999995</v>
      </c>
    </row>
    <row r="35" spans="1:4">
      <c r="A35" s="4">
        <v>31</v>
      </c>
      <c r="B35" s="108">
        <v>507.8</v>
      </c>
      <c r="C35" s="108">
        <v>120.3</v>
      </c>
      <c r="D35" s="108">
        <f t="shared" si="0"/>
        <v>628.1</v>
      </c>
    </row>
    <row r="36" spans="1:4">
      <c r="A36" s="4">
        <v>32</v>
      </c>
      <c r="B36" s="108">
        <v>509.2</v>
      </c>
      <c r="C36" s="108">
        <v>121.5</v>
      </c>
      <c r="D36" s="108">
        <f t="shared" si="0"/>
        <v>630.70000000000005</v>
      </c>
    </row>
    <row r="37" spans="1:4">
      <c r="A37" s="4">
        <v>33</v>
      </c>
      <c r="B37" s="108">
        <v>510.4</v>
      </c>
      <c r="C37" s="108">
        <v>122.7</v>
      </c>
      <c r="D37" s="108">
        <f t="shared" si="0"/>
        <v>633.1</v>
      </c>
    </row>
    <row r="38" spans="1:4">
      <c r="A38" s="4">
        <v>34</v>
      </c>
      <c r="B38" s="108">
        <v>511.4</v>
      </c>
      <c r="C38" s="108">
        <v>123.8</v>
      </c>
      <c r="D38" s="108">
        <f t="shared" si="0"/>
        <v>635.19999999999993</v>
      </c>
    </row>
    <row r="39" spans="1:4">
      <c r="A39" s="4">
        <v>35</v>
      </c>
      <c r="B39" s="108">
        <v>512.29999999999995</v>
      </c>
      <c r="C39" s="108">
        <v>124.9</v>
      </c>
      <c r="D39" s="108">
        <f t="shared" si="0"/>
        <v>637.19999999999993</v>
      </c>
    </row>
    <row r="40" spans="1:4">
      <c r="A40" s="4">
        <v>36</v>
      </c>
      <c r="B40" s="108">
        <v>513</v>
      </c>
      <c r="C40" s="108">
        <v>126</v>
      </c>
      <c r="D40" s="108">
        <f t="shared" si="0"/>
        <v>639</v>
      </c>
    </row>
    <row r="41" spans="1:4">
      <c r="A41" s="4">
        <v>37</v>
      </c>
      <c r="B41" s="108">
        <v>513.70000000000005</v>
      </c>
      <c r="C41" s="108">
        <v>127.1</v>
      </c>
      <c r="D41" s="108">
        <f t="shared" si="0"/>
        <v>640.80000000000007</v>
      </c>
    </row>
    <row r="42" spans="1:4">
      <c r="A42" s="4">
        <v>38</v>
      </c>
      <c r="B42" s="108">
        <v>514.20000000000005</v>
      </c>
      <c r="C42" s="108">
        <v>128.19999999999999</v>
      </c>
      <c r="D42" s="108">
        <f t="shared" ref="D42:D73" si="1">B42+C42</f>
        <v>642.40000000000009</v>
      </c>
    </row>
    <row r="43" spans="1:4">
      <c r="A43" s="4">
        <v>39</v>
      </c>
      <c r="B43" s="108">
        <v>514.70000000000005</v>
      </c>
      <c r="C43" s="108">
        <v>129.19999999999999</v>
      </c>
      <c r="D43" s="108">
        <f t="shared" si="1"/>
        <v>643.90000000000009</v>
      </c>
    </row>
    <row r="44" spans="1:4">
      <c r="A44" s="4">
        <v>40</v>
      </c>
      <c r="B44" s="108">
        <v>515</v>
      </c>
      <c r="C44" s="108">
        <v>130.19999999999999</v>
      </c>
      <c r="D44" s="108">
        <f t="shared" si="1"/>
        <v>645.20000000000005</v>
      </c>
    </row>
    <row r="45" spans="1:4">
      <c r="A45" s="4">
        <v>41</v>
      </c>
      <c r="B45" s="109">
        <v>515.29999999999995</v>
      </c>
      <c r="C45" s="109">
        <v>131.29</v>
      </c>
      <c r="D45" s="108">
        <f t="shared" si="1"/>
        <v>646.58999999999992</v>
      </c>
    </row>
    <row r="46" spans="1:4">
      <c r="A46" s="4">
        <v>42</v>
      </c>
      <c r="B46" s="109">
        <v>515.6</v>
      </c>
      <c r="C46" s="109">
        <v>132.34</v>
      </c>
      <c r="D46" s="108">
        <f t="shared" si="1"/>
        <v>647.94000000000005</v>
      </c>
    </row>
    <row r="47" spans="1:4">
      <c r="A47" s="4">
        <v>43</v>
      </c>
      <c r="B47" s="109">
        <v>515.9</v>
      </c>
      <c r="C47" s="109">
        <v>133.38999999999999</v>
      </c>
      <c r="D47" s="108">
        <f t="shared" si="1"/>
        <v>649.29</v>
      </c>
    </row>
    <row r="48" spans="1:4">
      <c r="A48" s="4">
        <v>44</v>
      </c>
      <c r="B48" s="109">
        <v>516.20000000000005</v>
      </c>
      <c r="C48" s="109">
        <v>134.44</v>
      </c>
      <c r="D48" s="108">
        <f t="shared" si="1"/>
        <v>650.6400000000001</v>
      </c>
    </row>
    <row r="49" spans="1:4">
      <c r="A49" s="4">
        <v>45</v>
      </c>
      <c r="B49" s="108">
        <v>516</v>
      </c>
      <c r="C49" s="108">
        <v>135</v>
      </c>
      <c r="D49" s="108">
        <f t="shared" si="1"/>
        <v>651</v>
      </c>
    </row>
    <row r="50" spans="1:4">
      <c r="A50" s="4">
        <v>46</v>
      </c>
      <c r="B50" s="109">
        <v>516</v>
      </c>
      <c r="C50" s="109">
        <v>135.886666666667</v>
      </c>
      <c r="D50" s="108">
        <f t="shared" si="1"/>
        <v>651.886666666667</v>
      </c>
    </row>
    <row r="51" spans="1:4">
      <c r="A51" s="4">
        <v>47</v>
      </c>
      <c r="B51" s="109">
        <v>516</v>
      </c>
      <c r="C51" s="109">
        <v>136.691666666667</v>
      </c>
      <c r="D51" s="108">
        <f t="shared" si="1"/>
        <v>652.69166666666706</v>
      </c>
    </row>
    <row r="52" spans="1:4">
      <c r="A52" s="4">
        <v>48</v>
      </c>
      <c r="B52" s="109">
        <v>516</v>
      </c>
      <c r="C52" s="109">
        <v>137.49666666666701</v>
      </c>
      <c r="D52" s="108">
        <f t="shared" si="1"/>
        <v>653.49666666666701</v>
      </c>
    </row>
    <row r="53" spans="1:4">
      <c r="A53" s="4">
        <v>49</v>
      </c>
      <c r="B53" s="109">
        <v>516</v>
      </c>
      <c r="C53" s="109">
        <v>138.30166666666699</v>
      </c>
      <c r="D53" s="108">
        <f t="shared" si="1"/>
        <v>654.30166666666696</v>
      </c>
    </row>
    <row r="54" spans="1:4">
      <c r="A54" s="4">
        <v>50</v>
      </c>
      <c r="B54" s="108">
        <v>515.9</v>
      </c>
      <c r="C54" s="108">
        <v>139.19999999999999</v>
      </c>
      <c r="D54" s="108">
        <f t="shared" si="1"/>
        <v>655.09999999999991</v>
      </c>
    </row>
    <row r="55" spans="1:4">
      <c r="A55" s="4">
        <v>51</v>
      </c>
      <c r="B55" s="109">
        <v>515.79999999999995</v>
      </c>
      <c r="C55" s="109">
        <v>140.03611111111101</v>
      </c>
      <c r="D55" s="108">
        <f t="shared" si="1"/>
        <v>655.83611111111099</v>
      </c>
    </row>
    <row r="56" spans="1:4">
      <c r="A56" s="4">
        <v>52</v>
      </c>
      <c r="B56" s="109">
        <v>515.70000000000005</v>
      </c>
      <c r="C56" s="109">
        <v>140.88777777777801</v>
      </c>
      <c r="D56" s="108">
        <f t="shared" si="1"/>
        <v>656.587777777778</v>
      </c>
    </row>
    <row r="57" spans="1:4">
      <c r="A57" s="4">
        <v>53</v>
      </c>
      <c r="B57" s="109">
        <v>515.6</v>
      </c>
      <c r="C57" s="109">
        <v>141.73944444444399</v>
      </c>
      <c r="D57" s="108">
        <f t="shared" si="1"/>
        <v>657.33944444444398</v>
      </c>
    </row>
    <row r="58" spans="1:4">
      <c r="A58" s="4">
        <v>54</v>
      </c>
      <c r="B58" s="109">
        <v>515.5</v>
      </c>
      <c r="C58" s="109">
        <v>142.59111111111099</v>
      </c>
      <c r="D58" s="108">
        <f t="shared" si="1"/>
        <v>658.09111111111099</v>
      </c>
    </row>
    <row r="59" spans="1:4">
      <c r="A59" s="4">
        <v>55</v>
      </c>
      <c r="B59" s="108">
        <v>515.4</v>
      </c>
      <c r="C59" s="108">
        <v>142.9</v>
      </c>
      <c r="D59" s="108">
        <f t="shared" si="1"/>
        <v>658.3</v>
      </c>
    </row>
    <row r="60" spans="1:4">
      <c r="A60" s="4">
        <v>56</v>
      </c>
      <c r="B60" s="109">
        <v>515.25</v>
      </c>
      <c r="C60" s="109">
        <v>143.75166666666601</v>
      </c>
      <c r="D60" s="108">
        <f t="shared" si="1"/>
        <v>659.00166666666598</v>
      </c>
    </row>
    <row r="61" spans="1:4">
      <c r="A61" s="4">
        <v>57</v>
      </c>
      <c r="B61" s="109">
        <v>515.1</v>
      </c>
      <c r="C61" s="109">
        <v>144.44049999999999</v>
      </c>
      <c r="D61" s="108">
        <f t="shared" si="1"/>
        <v>659.54050000000007</v>
      </c>
    </row>
    <row r="62" spans="1:4">
      <c r="A62" s="4">
        <v>58</v>
      </c>
      <c r="B62" s="109">
        <v>514.95000000000005</v>
      </c>
      <c r="C62" s="109">
        <v>145.12933333333299</v>
      </c>
      <c r="D62" s="108">
        <f t="shared" si="1"/>
        <v>660.07933333333301</v>
      </c>
    </row>
    <row r="63" spans="1:4">
      <c r="A63" s="4">
        <v>59</v>
      </c>
      <c r="B63" s="109">
        <v>514.79999999999995</v>
      </c>
      <c r="C63" s="109">
        <v>145.818166666666</v>
      </c>
      <c r="D63" s="108">
        <f t="shared" si="1"/>
        <v>660.61816666666596</v>
      </c>
    </row>
    <row r="64" spans="1:4">
      <c r="A64" s="4">
        <v>60</v>
      </c>
      <c r="B64" s="108">
        <v>514.70000000000005</v>
      </c>
      <c r="C64" s="108">
        <v>146</v>
      </c>
      <c r="D64" s="108">
        <f t="shared" si="1"/>
        <v>660.7</v>
      </c>
    </row>
    <row r="65" spans="1:4">
      <c r="A65" s="4">
        <v>61</v>
      </c>
      <c r="B65" s="109">
        <v>514.6</v>
      </c>
      <c r="C65" s="109">
        <v>146.68883333333301</v>
      </c>
      <c r="D65" s="108">
        <f t="shared" si="1"/>
        <v>661.28883333333306</v>
      </c>
    </row>
    <row r="66" spans="1:4">
      <c r="A66" s="4">
        <v>62</v>
      </c>
      <c r="B66" s="109">
        <v>514.5</v>
      </c>
      <c r="C66" s="109">
        <v>147.225566666666</v>
      </c>
      <c r="D66" s="108">
        <f t="shared" si="1"/>
        <v>661.72556666666605</v>
      </c>
    </row>
    <row r="67" spans="1:4">
      <c r="A67" s="4">
        <v>63</v>
      </c>
      <c r="B67" s="109">
        <v>514.4</v>
      </c>
      <c r="C67" s="109">
        <v>147.76230000000001</v>
      </c>
      <c r="D67" s="108">
        <f t="shared" si="1"/>
        <v>662.16229999999996</v>
      </c>
    </row>
    <row r="68" spans="1:4">
      <c r="A68" s="4">
        <v>64</v>
      </c>
      <c r="B68" s="109">
        <v>514.29999999999995</v>
      </c>
      <c r="C68" s="109">
        <v>148.299033333333</v>
      </c>
      <c r="D68" s="108">
        <f t="shared" si="1"/>
        <v>662.59903333333295</v>
      </c>
    </row>
    <row r="69" spans="1:4">
      <c r="A69" s="4">
        <v>65</v>
      </c>
      <c r="B69" s="108">
        <v>514.1</v>
      </c>
      <c r="C69" s="108">
        <v>148.6</v>
      </c>
      <c r="D69" s="108">
        <f t="shared" si="1"/>
        <v>662.7</v>
      </c>
    </row>
    <row r="70" spans="1:4">
      <c r="A70" s="4">
        <v>66</v>
      </c>
      <c r="B70" s="109">
        <v>513.95000000000005</v>
      </c>
      <c r="C70" s="109">
        <v>149.13673333333301</v>
      </c>
      <c r="D70" s="108">
        <f t="shared" si="1"/>
        <v>663.08673333333309</v>
      </c>
    </row>
    <row r="71" spans="1:4">
      <c r="A71" s="4">
        <v>67</v>
      </c>
      <c r="B71" s="109">
        <v>513.79999999999995</v>
      </c>
      <c r="C71" s="109">
        <v>149.602736666667</v>
      </c>
      <c r="D71" s="108">
        <f t="shared" si="1"/>
        <v>663.4027366666669</v>
      </c>
    </row>
    <row r="72" spans="1:4">
      <c r="A72" s="4">
        <v>68</v>
      </c>
      <c r="B72" s="109">
        <v>513.65</v>
      </c>
      <c r="C72" s="109">
        <v>150.06874000000099</v>
      </c>
      <c r="D72" s="108">
        <f t="shared" si="1"/>
        <v>663.71874000000093</v>
      </c>
    </row>
    <row r="73" spans="1:4">
      <c r="A73" s="4">
        <v>69</v>
      </c>
      <c r="B73" s="109">
        <v>513.5</v>
      </c>
      <c r="C73" s="109">
        <v>150.53474333333401</v>
      </c>
      <c r="D73" s="108">
        <f t="shared" si="1"/>
        <v>664.03474333333406</v>
      </c>
    </row>
    <row r="74" spans="1:4">
      <c r="A74" s="4">
        <v>70</v>
      </c>
      <c r="B74" s="108">
        <v>513.5</v>
      </c>
      <c r="C74" s="108">
        <v>150.69999999999999</v>
      </c>
      <c r="D74" s="108">
        <f t="shared" ref="D74:D84" si="2">B74+C74</f>
        <v>664.2</v>
      </c>
    </row>
    <row r="75" spans="1:4">
      <c r="A75" s="4">
        <v>71</v>
      </c>
      <c r="B75" s="109">
        <v>513.5</v>
      </c>
      <c r="C75" s="109">
        <v>151.065754444444</v>
      </c>
      <c r="D75" s="108">
        <f t="shared" si="2"/>
        <v>664.565754444444</v>
      </c>
    </row>
    <row r="76" spans="1:4">
      <c r="A76" s="4">
        <v>72</v>
      </c>
      <c r="B76" s="109">
        <v>513.5</v>
      </c>
      <c r="C76" s="109">
        <v>151.381384444443</v>
      </c>
      <c r="D76" s="108">
        <f t="shared" si="2"/>
        <v>664.88138444444303</v>
      </c>
    </row>
    <row r="77" spans="1:4">
      <c r="A77" s="4">
        <v>73</v>
      </c>
      <c r="B77" s="109">
        <v>513.5</v>
      </c>
      <c r="C77" s="109">
        <v>151.697014444443</v>
      </c>
      <c r="D77" s="108">
        <f t="shared" si="2"/>
        <v>665.19701444444297</v>
      </c>
    </row>
    <row r="78" spans="1:4">
      <c r="A78" s="4">
        <v>74</v>
      </c>
      <c r="B78" s="109">
        <v>513.5</v>
      </c>
      <c r="C78" s="109">
        <v>152.012644444442</v>
      </c>
      <c r="D78" s="108">
        <f t="shared" si="2"/>
        <v>665.512644444442</v>
      </c>
    </row>
    <row r="79" spans="1:4">
      <c r="A79" s="4">
        <v>75</v>
      </c>
      <c r="B79" s="108">
        <v>513.29999999999995</v>
      </c>
      <c r="C79" s="108">
        <v>152.19999999999999</v>
      </c>
      <c r="D79" s="108">
        <f t="shared" si="2"/>
        <v>665.5</v>
      </c>
    </row>
    <row r="80" spans="1:4">
      <c r="A80" s="4">
        <v>76</v>
      </c>
      <c r="B80" s="109">
        <v>513.29999999999995</v>
      </c>
      <c r="C80" s="109">
        <v>152.387355555558</v>
      </c>
      <c r="D80" s="108">
        <f t="shared" si="2"/>
        <v>665.68735555555793</v>
      </c>
    </row>
    <row r="81" spans="1:4">
      <c r="A81" s="4">
        <v>77</v>
      </c>
      <c r="B81" s="109">
        <v>513.29999999999995</v>
      </c>
      <c r="C81" s="109">
        <v>152.57471111111599</v>
      </c>
      <c r="D81" s="108">
        <f t="shared" si="2"/>
        <v>665.87471111111597</v>
      </c>
    </row>
    <row r="82" spans="1:4">
      <c r="A82" s="4">
        <v>78</v>
      </c>
      <c r="B82" s="109">
        <v>513.29999999999995</v>
      </c>
      <c r="C82" s="109">
        <v>152.762066666674</v>
      </c>
      <c r="D82" s="108">
        <f t="shared" si="2"/>
        <v>666.0620666666739</v>
      </c>
    </row>
    <row r="83" spans="1:4">
      <c r="A83" s="4">
        <v>79</v>
      </c>
      <c r="B83" s="109">
        <v>513.29999999999995</v>
      </c>
      <c r="C83" s="109">
        <v>152.94942222223199</v>
      </c>
      <c r="D83" s="108">
        <f t="shared" si="2"/>
        <v>666.24942222223194</v>
      </c>
    </row>
    <row r="84" spans="1:4">
      <c r="A84" s="4">
        <v>80</v>
      </c>
      <c r="B84" s="108">
        <v>513.29999999999995</v>
      </c>
      <c r="C84" s="108">
        <v>153.19999999999999</v>
      </c>
      <c r="D84" s="108">
        <f t="shared" si="2"/>
        <v>666.5</v>
      </c>
    </row>
    <row r="85" spans="1:4">
      <c r="B85" s="108"/>
      <c r="C85" s="108"/>
      <c r="D85" s="108"/>
    </row>
    <row r="86" spans="1:4">
      <c r="B86" s="108"/>
      <c r="C86" s="108"/>
      <c r="D86" s="108"/>
    </row>
    <row r="87" spans="1:4">
      <c r="B87" s="108"/>
      <c r="C87" s="108"/>
      <c r="D87" s="108"/>
    </row>
    <row r="88" spans="1:4">
      <c r="B88" s="108"/>
      <c r="C88" s="108"/>
      <c r="D88" s="108"/>
    </row>
    <row r="89" spans="1:4">
      <c r="B89" s="108"/>
      <c r="C89" s="108"/>
      <c r="D89" s="108"/>
    </row>
    <row r="90" spans="1:4">
      <c r="B90" s="108"/>
      <c r="C90" s="108"/>
      <c r="D90" s="108"/>
    </row>
    <row r="91" spans="1:4">
      <c r="B91" s="108"/>
      <c r="C91" s="108"/>
      <c r="D91" s="108"/>
    </row>
    <row r="92" spans="1:4">
      <c r="B92" s="108"/>
      <c r="C92" s="108"/>
      <c r="D92" s="108"/>
    </row>
    <row r="93" spans="1:4">
      <c r="B93" s="108"/>
      <c r="C93" s="108"/>
      <c r="D93" s="108"/>
    </row>
    <row r="94" spans="1:4">
      <c r="B94" s="108"/>
      <c r="C94" s="108"/>
      <c r="D94" s="108"/>
    </row>
    <row r="95" spans="1:4">
      <c r="B95" s="108"/>
      <c r="C95" s="108"/>
      <c r="D95" s="108"/>
    </row>
    <row r="96" spans="1:4">
      <c r="B96" s="108"/>
      <c r="C96" s="108"/>
      <c r="D96" s="108"/>
    </row>
    <row r="97" spans="2:4">
      <c r="B97" s="108"/>
      <c r="C97" s="108"/>
      <c r="D97" s="108"/>
    </row>
    <row r="98" spans="2:4">
      <c r="B98" s="108"/>
      <c r="C98" s="108"/>
      <c r="D98" s="108"/>
    </row>
  </sheetData>
  <phoneticPr fontId="18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F738-8A48-4950-A621-BA3B4FB86300}">
  <dimension ref="A1:S9"/>
  <sheetViews>
    <sheetView workbookViewId="0">
      <selection activeCell="H23" sqref="H23"/>
    </sheetView>
  </sheetViews>
  <sheetFormatPr defaultColWidth="12.875" defaultRowHeight="15.75"/>
  <cols>
    <col min="1" max="1" width="4.875" bestFit="1" customWidth="1"/>
    <col min="2" max="2" width="11.25" bestFit="1" customWidth="1"/>
    <col min="3" max="3" width="6" customWidth="1"/>
    <col min="4" max="4" width="6.125" customWidth="1"/>
    <col min="5" max="5" width="7.625" customWidth="1"/>
    <col min="6" max="6" width="9.25" customWidth="1"/>
    <col min="7" max="7" width="7.375" customWidth="1"/>
    <col min="8" max="8" width="8.25" customWidth="1"/>
    <col min="9" max="10" width="9.375" customWidth="1"/>
    <col min="11" max="11" width="10" customWidth="1"/>
    <col min="12" max="12" width="10.5" customWidth="1"/>
    <col min="13" max="13" width="10.75" customWidth="1"/>
    <col min="14" max="14" width="9.625" customWidth="1"/>
    <col min="15" max="15" width="8" customWidth="1"/>
    <col min="16" max="16" width="10.25" customWidth="1"/>
    <col min="17" max="17" width="7" bestFit="1" customWidth="1"/>
    <col min="18" max="18" width="8" customWidth="1"/>
    <col min="19" max="19" width="7.75" customWidth="1"/>
  </cols>
  <sheetData>
    <row r="1" spans="1:19" s="156" customFormat="1" ht="31.5">
      <c r="A1" s="163" t="s">
        <v>0</v>
      </c>
      <c r="B1" s="163" t="s">
        <v>26</v>
      </c>
      <c r="C1" s="163" t="s">
        <v>1</v>
      </c>
      <c r="D1" s="163" t="s">
        <v>2</v>
      </c>
      <c r="E1" s="163" t="s">
        <v>3</v>
      </c>
      <c r="F1" s="163" t="s">
        <v>4</v>
      </c>
      <c r="G1" s="163" t="s">
        <v>225</v>
      </c>
      <c r="H1" s="163" t="s">
        <v>6</v>
      </c>
      <c r="I1" s="163" t="s">
        <v>7</v>
      </c>
      <c r="J1" s="163" t="s">
        <v>8</v>
      </c>
      <c r="K1" s="163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3" t="s">
        <v>17</v>
      </c>
    </row>
    <row r="2" spans="1:19">
      <c r="A2" s="164" t="s">
        <v>18</v>
      </c>
      <c r="B2" s="164" t="b">
        <v>0</v>
      </c>
      <c r="C2" s="164">
        <v>0.55000000000000004</v>
      </c>
      <c r="D2" s="164">
        <v>1</v>
      </c>
      <c r="E2" s="164">
        <v>175</v>
      </c>
      <c r="F2" s="164">
        <v>24</v>
      </c>
      <c r="G2" s="164">
        <v>48</v>
      </c>
      <c r="H2" s="164">
        <v>96</v>
      </c>
      <c r="I2" s="164">
        <v>0</v>
      </c>
      <c r="J2" s="164">
        <v>0.4</v>
      </c>
      <c r="K2" s="164">
        <v>0.5</v>
      </c>
      <c r="L2" s="164">
        <v>0.5</v>
      </c>
      <c r="M2" s="164">
        <v>0.5</v>
      </c>
      <c r="N2" s="164">
        <v>15000</v>
      </c>
      <c r="O2" s="164">
        <v>18000</v>
      </c>
      <c r="P2" s="164">
        <v>46.856513016381001</v>
      </c>
      <c r="Q2" s="164">
        <v>345</v>
      </c>
      <c r="R2" s="164">
        <v>300</v>
      </c>
      <c r="S2" s="164">
        <v>345</v>
      </c>
    </row>
    <row r="3" spans="1:19">
      <c r="A3" s="164" t="s">
        <v>19</v>
      </c>
      <c r="B3" s="164" t="b">
        <v>0</v>
      </c>
      <c r="C3" s="164">
        <v>0.53</v>
      </c>
      <c r="D3" s="164">
        <v>1</v>
      </c>
      <c r="E3" s="164">
        <v>175</v>
      </c>
      <c r="F3" s="164">
        <v>24</v>
      </c>
      <c r="G3" s="164">
        <v>48</v>
      </c>
      <c r="H3" s="164">
        <v>96</v>
      </c>
      <c r="I3" s="164">
        <v>0</v>
      </c>
      <c r="J3" s="164">
        <v>0.4</v>
      </c>
      <c r="K3" s="164">
        <v>0.5</v>
      </c>
      <c r="L3" s="164">
        <v>0.5</v>
      </c>
      <c r="M3" s="164">
        <v>0.5</v>
      </c>
      <c r="N3" s="164">
        <v>15000</v>
      </c>
      <c r="O3" s="164">
        <v>18000</v>
      </c>
      <c r="P3" s="164">
        <v>48.099431715035102</v>
      </c>
      <c r="Q3" s="164">
        <v>355</v>
      </c>
      <c r="R3" s="164">
        <v>260</v>
      </c>
      <c r="S3" s="164">
        <v>355</v>
      </c>
    </row>
    <row r="4" spans="1:19">
      <c r="A4" s="164" t="s">
        <v>20</v>
      </c>
      <c r="B4" s="164" t="b">
        <v>0</v>
      </c>
      <c r="C4" s="164">
        <v>0.75</v>
      </c>
      <c r="D4" s="164">
        <v>1</v>
      </c>
      <c r="E4" s="164">
        <v>175</v>
      </c>
      <c r="F4" s="164">
        <v>24</v>
      </c>
      <c r="G4" s="164">
        <v>48</v>
      </c>
      <c r="H4" s="164">
        <v>0</v>
      </c>
      <c r="I4" s="164">
        <v>10</v>
      </c>
      <c r="J4" s="164">
        <v>0.4</v>
      </c>
      <c r="K4" s="164">
        <v>0.5</v>
      </c>
      <c r="L4" s="164">
        <v>0.5</v>
      </c>
      <c r="M4" s="164">
        <v>0.5</v>
      </c>
      <c r="N4" s="164">
        <v>15000</v>
      </c>
      <c r="O4" s="164">
        <v>18000</v>
      </c>
      <c r="P4" s="164">
        <v>45.886517613528703</v>
      </c>
      <c r="Q4" s="164">
        <v>330</v>
      </c>
      <c r="R4" s="164">
        <v>50</v>
      </c>
      <c r="S4" s="164">
        <v>330</v>
      </c>
    </row>
    <row r="5" spans="1:19">
      <c r="A5" s="164" t="s">
        <v>21</v>
      </c>
      <c r="B5" s="164" t="b">
        <v>1</v>
      </c>
      <c r="C5" s="164">
        <v>0</v>
      </c>
      <c r="D5" s="164">
        <v>1</v>
      </c>
      <c r="E5" s="164">
        <v>175</v>
      </c>
      <c r="F5" s="164">
        <v>24</v>
      </c>
      <c r="G5" s="164">
        <v>48</v>
      </c>
      <c r="H5" s="164">
        <v>0</v>
      </c>
      <c r="I5" s="164">
        <v>7</v>
      </c>
      <c r="J5" s="164">
        <v>0.4</v>
      </c>
      <c r="K5" s="164">
        <v>0.5</v>
      </c>
      <c r="L5" s="164">
        <v>0.5</v>
      </c>
      <c r="M5" s="164">
        <v>0.5</v>
      </c>
      <c r="N5" s="164">
        <v>15000</v>
      </c>
      <c r="O5" s="164">
        <v>18000</v>
      </c>
      <c r="P5" s="164">
        <v>44.308234797132698</v>
      </c>
      <c r="Q5" s="164">
        <v>315</v>
      </c>
      <c r="R5" s="164">
        <v>50</v>
      </c>
      <c r="S5" s="164">
        <v>315</v>
      </c>
    </row>
    <row r="6" spans="1:19">
      <c r="A6" s="164" t="s">
        <v>22</v>
      </c>
      <c r="B6" s="164" t="b">
        <v>0</v>
      </c>
      <c r="C6" s="164">
        <v>0.52</v>
      </c>
      <c r="D6" s="164">
        <v>1</v>
      </c>
      <c r="E6" s="164">
        <v>175</v>
      </c>
      <c r="F6" s="164">
        <v>24</v>
      </c>
      <c r="G6" s="164">
        <v>48</v>
      </c>
      <c r="H6" s="164">
        <v>96</v>
      </c>
      <c r="I6" s="164">
        <v>0</v>
      </c>
      <c r="J6" s="164">
        <v>0.4</v>
      </c>
      <c r="K6" s="164">
        <v>0.5</v>
      </c>
      <c r="L6" s="164">
        <v>0.5</v>
      </c>
      <c r="M6" s="164">
        <v>0.5</v>
      </c>
      <c r="N6" s="164">
        <v>15000</v>
      </c>
      <c r="O6" s="164">
        <v>18000</v>
      </c>
      <c r="P6" s="164">
        <v>48.703160718437502</v>
      </c>
      <c r="Q6" s="164">
        <v>355</v>
      </c>
      <c r="R6" s="164">
        <v>180</v>
      </c>
      <c r="S6" s="164">
        <v>355</v>
      </c>
    </row>
    <row r="7" spans="1:19">
      <c r="A7" s="164" t="s">
        <v>23</v>
      </c>
      <c r="B7" s="164" t="b">
        <v>1</v>
      </c>
      <c r="C7" s="164">
        <v>0</v>
      </c>
      <c r="D7" s="164">
        <v>1</v>
      </c>
      <c r="E7" s="164">
        <v>175</v>
      </c>
      <c r="F7" s="164">
        <v>24</v>
      </c>
      <c r="G7" s="164">
        <v>48</v>
      </c>
      <c r="H7" s="164">
        <v>70</v>
      </c>
      <c r="I7" s="164">
        <v>0</v>
      </c>
      <c r="J7" s="164">
        <v>0.4</v>
      </c>
      <c r="K7" s="164">
        <v>0.5</v>
      </c>
      <c r="L7" s="164">
        <v>0.5</v>
      </c>
      <c r="M7" s="164">
        <v>0.5</v>
      </c>
      <c r="N7" s="164">
        <v>15000</v>
      </c>
      <c r="O7" s="164">
        <v>18000</v>
      </c>
      <c r="P7" s="164">
        <v>46.092334745834101</v>
      </c>
      <c r="Q7" s="164">
        <v>350</v>
      </c>
      <c r="R7" s="164">
        <v>50</v>
      </c>
      <c r="S7" s="164">
        <v>350</v>
      </c>
    </row>
    <row r="8" spans="1:19">
      <c r="A8" s="164" t="s">
        <v>24</v>
      </c>
      <c r="B8" s="164" t="b">
        <v>0</v>
      </c>
      <c r="C8" s="164">
        <v>0.76</v>
      </c>
      <c r="D8" s="164">
        <v>1</v>
      </c>
      <c r="E8" s="164">
        <v>175</v>
      </c>
      <c r="F8" s="164">
        <v>24</v>
      </c>
      <c r="G8" s="164">
        <v>48</v>
      </c>
      <c r="H8" s="164">
        <v>0</v>
      </c>
      <c r="I8" s="164">
        <v>96</v>
      </c>
      <c r="J8" s="164">
        <v>0.4</v>
      </c>
      <c r="K8" s="164">
        <v>0.5</v>
      </c>
      <c r="L8" s="164">
        <v>0.5</v>
      </c>
      <c r="M8" s="164">
        <v>0.5</v>
      </c>
      <c r="N8" s="164">
        <v>15000</v>
      </c>
      <c r="O8" s="164">
        <v>9000</v>
      </c>
      <c r="P8" s="164">
        <v>0</v>
      </c>
      <c r="Q8" s="164">
        <v>0</v>
      </c>
      <c r="R8" s="164">
        <v>0</v>
      </c>
      <c r="S8" s="164">
        <v>0</v>
      </c>
    </row>
    <row r="9" spans="1:19">
      <c r="A9" s="164" t="s">
        <v>25</v>
      </c>
      <c r="B9" s="164" t="b">
        <v>1</v>
      </c>
      <c r="C9" s="164">
        <v>0</v>
      </c>
      <c r="D9" s="164">
        <v>1</v>
      </c>
      <c r="E9" s="164">
        <v>175</v>
      </c>
      <c r="F9" s="164">
        <v>24</v>
      </c>
      <c r="G9" s="164">
        <v>48</v>
      </c>
      <c r="H9" s="164">
        <v>0</v>
      </c>
      <c r="I9" s="164">
        <v>3</v>
      </c>
      <c r="J9" s="164">
        <v>0.4</v>
      </c>
      <c r="K9" s="164">
        <v>0.5</v>
      </c>
      <c r="L9" s="164">
        <v>0.5</v>
      </c>
      <c r="M9" s="164">
        <v>0.5</v>
      </c>
      <c r="N9" s="164">
        <v>15000</v>
      </c>
      <c r="O9" s="164">
        <v>18000</v>
      </c>
      <c r="P9" s="164">
        <v>46.532898236357099</v>
      </c>
      <c r="Q9" s="164">
        <v>350</v>
      </c>
      <c r="R9" s="164">
        <v>50</v>
      </c>
      <c r="S9" s="164">
        <v>350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FCB4-9F09-4957-912F-559FFC92C8B7}">
  <dimension ref="A1:CS10"/>
  <sheetViews>
    <sheetView workbookViewId="0">
      <selection activeCell="B2" sqref="B2:CS9"/>
    </sheetView>
  </sheetViews>
  <sheetFormatPr defaultRowHeight="15.75"/>
  <cols>
    <col min="1" max="1" width="8.125" bestFit="1" customWidth="1"/>
    <col min="2" max="97" width="5.5" bestFit="1" customWidth="1"/>
  </cols>
  <sheetData>
    <row r="1" spans="1:97" ht="16.5" thickTop="1" thickBot="1">
      <c r="A1" s="120" t="s">
        <v>203</v>
      </c>
      <c r="B1" s="121">
        <v>0</v>
      </c>
      <c r="C1" s="121">
        <v>1.0416666666666666E-2</v>
      </c>
      <c r="D1" s="121">
        <v>2.0833333333333332E-2</v>
      </c>
      <c r="E1" s="121">
        <v>3.125E-2</v>
      </c>
      <c r="F1" s="121">
        <v>4.1666666666666664E-2</v>
      </c>
      <c r="G1" s="121">
        <v>5.2083333333333336E-2</v>
      </c>
      <c r="H1" s="121">
        <v>6.25E-2</v>
      </c>
      <c r="I1" s="121">
        <v>7.2916666666666671E-2</v>
      </c>
      <c r="J1" s="121">
        <v>8.3333333333333329E-2</v>
      </c>
      <c r="K1" s="121">
        <v>9.375E-2</v>
      </c>
      <c r="L1" s="121">
        <v>0.10416666666666667</v>
      </c>
      <c r="M1" s="121">
        <v>0.11458333333333333</v>
      </c>
      <c r="N1" s="121">
        <v>0.125</v>
      </c>
      <c r="O1" s="121">
        <v>0.13541666666666666</v>
      </c>
      <c r="P1" s="121">
        <v>0.14583333333333334</v>
      </c>
      <c r="Q1" s="121">
        <v>0.15625</v>
      </c>
      <c r="R1" s="121">
        <v>0.16666666666666666</v>
      </c>
      <c r="S1" s="121">
        <v>0.17708333333333334</v>
      </c>
      <c r="T1" s="121">
        <v>0.1875</v>
      </c>
      <c r="U1" s="121">
        <v>0.19791666666666666</v>
      </c>
      <c r="V1" s="121">
        <v>0.20833333333333334</v>
      </c>
      <c r="W1" s="121">
        <v>0.21875</v>
      </c>
      <c r="X1" s="121">
        <v>0.22916666666666666</v>
      </c>
      <c r="Y1" s="121">
        <v>0.23958333333333334</v>
      </c>
      <c r="Z1" s="123">
        <v>0.25</v>
      </c>
      <c r="AA1" s="121">
        <v>0.26041666666666669</v>
      </c>
      <c r="AB1" s="121">
        <v>0.27083333333333331</v>
      </c>
      <c r="AC1" s="121">
        <v>0.28125</v>
      </c>
      <c r="AD1" s="121">
        <v>0.29166666666666669</v>
      </c>
      <c r="AE1" s="121">
        <v>0.30208333333333331</v>
      </c>
      <c r="AF1" s="121">
        <v>0.3125</v>
      </c>
      <c r="AG1" s="121">
        <v>0.32291666666666669</v>
      </c>
      <c r="AH1" s="121">
        <v>0.33333333333333331</v>
      </c>
      <c r="AI1" s="121">
        <v>0.34375</v>
      </c>
      <c r="AJ1" s="121">
        <v>0.35416666666666669</v>
      </c>
      <c r="AK1" s="121">
        <v>0.36458333333333331</v>
      </c>
      <c r="AL1" s="121">
        <v>0.375</v>
      </c>
      <c r="AM1" s="121">
        <v>0.38541666666666669</v>
      </c>
      <c r="AN1" s="121">
        <v>0.39583333333333331</v>
      </c>
      <c r="AO1" s="121">
        <v>0.40625</v>
      </c>
      <c r="AP1" s="121">
        <v>0.41666666666666669</v>
      </c>
      <c r="AQ1" s="121">
        <v>0.42708333333333331</v>
      </c>
      <c r="AR1" s="121">
        <v>0.4375</v>
      </c>
      <c r="AS1" s="121">
        <v>0.44791666666666669</v>
      </c>
      <c r="AT1" s="121">
        <v>0.45833333333333331</v>
      </c>
      <c r="AU1" s="121">
        <v>0.46875</v>
      </c>
      <c r="AV1" s="121">
        <v>0.47916666666666669</v>
      </c>
      <c r="AW1" s="121">
        <v>0.48958333333333331</v>
      </c>
      <c r="AX1" s="123">
        <v>0.5</v>
      </c>
      <c r="AY1" s="121">
        <v>0.51041666666666663</v>
      </c>
      <c r="AZ1" s="121">
        <v>0.52083333333333337</v>
      </c>
      <c r="BA1" s="121">
        <v>0.53125</v>
      </c>
      <c r="BB1" s="121">
        <v>0.54166666666666663</v>
      </c>
      <c r="BC1" s="121">
        <v>0.55208333333333337</v>
      </c>
      <c r="BD1" s="121">
        <v>0.5625</v>
      </c>
      <c r="BE1" s="121">
        <v>0.57291666666666663</v>
      </c>
      <c r="BF1" s="121">
        <v>0.58333333333333337</v>
      </c>
      <c r="BG1" s="121">
        <v>0.59375</v>
      </c>
      <c r="BH1" s="121">
        <v>0.60416666666666663</v>
      </c>
      <c r="BI1" s="121">
        <v>0.61458333333333337</v>
      </c>
      <c r="BJ1" s="121">
        <v>0.625</v>
      </c>
      <c r="BK1" s="121">
        <v>0.63541666666666663</v>
      </c>
      <c r="BL1" s="121">
        <v>0.64583333333333337</v>
      </c>
      <c r="BM1" s="121">
        <v>0.65625</v>
      </c>
      <c r="BN1" s="121">
        <v>0.66666666666666663</v>
      </c>
      <c r="BO1" s="121">
        <v>0.67708333333333337</v>
      </c>
      <c r="BP1" s="121">
        <v>0.6875</v>
      </c>
      <c r="BQ1" s="121">
        <v>0.69791666666666663</v>
      </c>
      <c r="BR1" s="121">
        <v>0.70833333333333337</v>
      </c>
      <c r="BS1" s="121">
        <v>0.71875</v>
      </c>
      <c r="BT1" s="121">
        <v>0.72916666666666663</v>
      </c>
      <c r="BU1" s="121">
        <v>0.73958333333333337</v>
      </c>
      <c r="BV1" s="123">
        <v>0.75</v>
      </c>
      <c r="BW1" s="121">
        <v>0.76041666666666663</v>
      </c>
      <c r="BX1" s="121">
        <v>0.77083333333333337</v>
      </c>
      <c r="BY1" s="121">
        <v>0.78125</v>
      </c>
      <c r="BZ1" s="121">
        <v>0.79166666666666663</v>
      </c>
      <c r="CA1" s="121">
        <v>0.80208333333333337</v>
      </c>
      <c r="CB1" s="121">
        <v>0.8125</v>
      </c>
      <c r="CC1" s="121">
        <v>0.82291666666666663</v>
      </c>
      <c r="CD1" s="121">
        <v>0.83333333333333337</v>
      </c>
      <c r="CE1" s="121">
        <v>0.84375</v>
      </c>
      <c r="CF1" s="121">
        <v>0.85416666666666663</v>
      </c>
      <c r="CG1" s="121">
        <v>0.86458333333333337</v>
      </c>
      <c r="CH1" s="121">
        <v>0.875</v>
      </c>
      <c r="CI1" s="121">
        <v>0.88541666666666663</v>
      </c>
      <c r="CJ1" s="121">
        <v>0.89583333333333337</v>
      </c>
      <c r="CK1" s="121">
        <v>0.90625</v>
      </c>
      <c r="CL1" s="121">
        <v>0.91666666666666663</v>
      </c>
      <c r="CM1" s="121">
        <v>0.92708333333333337</v>
      </c>
      <c r="CN1" s="121">
        <v>0.9375</v>
      </c>
      <c r="CO1" s="121">
        <v>0.94791666666666663</v>
      </c>
      <c r="CP1" s="121">
        <v>0.95833333333333337</v>
      </c>
      <c r="CQ1" s="121">
        <v>0.96875</v>
      </c>
      <c r="CR1" s="121">
        <v>0.97916666666666663</v>
      </c>
      <c r="CS1" s="124">
        <v>0.98958333333333337</v>
      </c>
    </row>
    <row r="2" spans="1:97" ht="16.5" thickTop="1" thickBot="1">
      <c r="A2" s="122" t="s">
        <v>18</v>
      </c>
      <c r="B2" s="119">
        <v>323.70925899999997</v>
      </c>
      <c r="C2" s="119">
        <v>324.10809330000001</v>
      </c>
      <c r="D2" s="119">
        <v>324.506958</v>
      </c>
      <c r="E2" s="119">
        <v>324.90582280000001</v>
      </c>
      <c r="F2" s="119">
        <v>325.3046875</v>
      </c>
      <c r="G2" s="119">
        <v>325.70355219999999</v>
      </c>
      <c r="H2" s="119">
        <v>326.102417</v>
      </c>
      <c r="I2" s="119">
        <v>326.50128169999999</v>
      </c>
      <c r="J2" s="119">
        <v>326.90014650000001</v>
      </c>
      <c r="K2" s="119">
        <v>327.2990112</v>
      </c>
      <c r="L2" s="119">
        <v>327.69787600000001</v>
      </c>
      <c r="M2" s="119">
        <v>328.09671020000002</v>
      </c>
      <c r="N2" s="119">
        <v>328.49557499999997</v>
      </c>
      <c r="O2" s="119">
        <v>328.89443970000002</v>
      </c>
      <c r="P2" s="119">
        <v>329.29330440000001</v>
      </c>
      <c r="Q2" s="119">
        <v>329.69216920000002</v>
      </c>
      <c r="R2" s="119">
        <v>330.09103390000001</v>
      </c>
      <c r="S2" s="119">
        <v>330.48989870000003</v>
      </c>
      <c r="T2" s="119">
        <v>330.88876340000002</v>
      </c>
      <c r="U2" s="119">
        <v>331.28762819999997</v>
      </c>
      <c r="V2" s="119">
        <v>331.68649290000002</v>
      </c>
      <c r="W2" s="119">
        <v>332.08532709999997</v>
      </c>
      <c r="X2" s="119">
        <v>332.48419189999998</v>
      </c>
      <c r="Y2" s="119">
        <v>332.88305659999997</v>
      </c>
      <c r="Z2" s="118">
        <v>333.28192139999999</v>
      </c>
      <c r="AA2" s="119">
        <v>333.68078609999998</v>
      </c>
      <c r="AB2" s="119">
        <v>334.07965089999999</v>
      </c>
      <c r="AC2" s="119">
        <v>334.47851559999998</v>
      </c>
      <c r="AD2" s="119">
        <v>334.87738039999999</v>
      </c>
      <c r="AE2" s="119">
        <v>335.27624509999998</v>
      </c>
      <c r="AF2" s="119">
        <v>335.6751099</v>
      </c>
      <c r="AG2" s="119">
        <v>336.07394410000001</v>
      </c>
      <c r="AH2" s="119">
        <v>336.4728088</v>
      </c>
      <c r="AI2" s="119">
        <v>336.87167360000001</v>
      </c>
      <c r="AJ2" s="119">
        <v>337.2705383</v>
      </c>
      <c r="AK2" s="119">
        <v>337.66940310000001</v>
      </c>
      <c r="AL2" s="119">
        <v>338.0682678</v>
      </c>
      <c r="AM2" s="119">
        <v>338.46713260000001</v>
      </c>
      <c r="AN2" s="119">
        <v>338.8659973</v>
      </c>
      <c r="AO2" s="119">
        <v>339.26486210000002</v>
      </c>
      <c r="AP2" s="119">
        <v>339.66372680000001</v>
      </c>
      <c r="AQ2" s="119">
        <v>340.06256100000002</v>
      </c>
      <c r="AR2" s="119">
        <v>340.46142579999997</v>
      </c>
      <c r="AS2" s="119">
        <v>343.34585570000002</v>
      </c>
      <c r="AT2" s="119">
        <v>342.28869630000003</v>
      </c>
      <c r="AU2" s="119">
        <v>342.92022709999998</v>
      </c>
      <c r="AV2" s="119">
        <v>343.55172729999998</v>
      </c>
      <c r="AW2" s="119">
        <v>344.18322749999999</v>
      </c>
      <c r="AX2" s="118">
        <v>334.18960570000002</v>
      </c>
      <c r="AY2" s="119">
        <v>343.9610596</v>
      </c>
      <c r="AZ2" s="119">
        <v>338.95043950000002</v>
      </c>
      <c r="BA2" s="119">
        <v>342.7713013</v>
      </c>
      <c r="BB2" s="119">
        <v>336.06079099999999</v>
      </c>
      <c r="BC2" s="119">
        <v>327.56964110000001</v>
      </c>
      <c r="BD2" s="119">
        <v>329.32870480000003</v>
      </c>
      <c r="BE2" s="119">
        <v>343.20339969999998</v>
      </c>
      <c r="BF2" s="119">
        <v>343.72311400000001</v>
      </c>
      <c r="BG2" s="119">
        <v>342.41885380000002</v>
      </c>
      <c r="BH2" s="119">
        <v>344.02661130000001</v>
      </c>
      <c r="BI2" s="119">
        <v>344.58642579999997</v>
      </c>
      <c r="BJ2" s="119">
        <v>343.35006709999999</v>
      </c>
      <c r="BK2" s="119">
        <v>343.5975952</v>
      </c>
      <c r="BL2" s="119">
        <v>342.62002560000002</v>
      </c>
      <c r="BM2" s="119">
        <v>343.44000240000003</v>
      </c>
      <c r="BN2" s="119">
        <v>343.31317139999999</v>
      </c>
      <c r="BO2" s="119">
        <v>342.66271970000003</v>
      </c>
      <c r="BP2" s="119">
        <v>343.15255739999998</v>
      </c>
      <c r="BQ2" s="119">
        <v>343.68896480000001</v>
      </c>
      <c r="BR2" s="119">
        <v>338.78372189999999</v>
      </c>
      <c r="BS2" s="119">
        <v>343.56088260000001</v>
      </c>
      <c r="BT2" s="119">
        <v>343.00869749999998</v>
      </c>
      <c r="BU2" s="119">
        <v>343.77325439999998</v>
      </c>
      <c r="BV2" s="118">
        <v>340.17868040000002</v>
      </c>
      <c r="BW2" s="119">
        <v>341.61196899999999</v>
      </c>
      <c r="BX2" s="119">
        <v>342.67425539999999</v>
      </c>
      <c r="BY2" s="119">
        <v>305.07461549999999</v>
      </c>
      <c r="BZ2" s="119">
        <v>299.3424377</v>
      </c>
      <c r="CA2" s="119">
        <v>301.40933230000002</v>
      </c>
      <c r="CB2" s="119">
        <v>297.17257690000002</v>
      </c>
      <c r="CC2" s="119">
        <v>296.42913820000001</v>
      </c>
      <c r="CD2" s="119">
        <v>290.8466492</v>
      </c>
      <c r="CE2" s="119">
        <v>252.15727229999999</v>
      </c>
      <c r="CF2" s="119">
        <v>255.43695070000001</v>
      </c>
      <c r="CG2" s="119">
        <v>299.084137</v>
      </c>
      <c r="CH2" s="119">
        <v>298.02114870000003</v>
      </c>
      <c r="CI2" s="119">
        <v>342.66912839999998</v>
      </c>
      <c r="CJ2" s="119">
        <v>313.91134640000001</v>
      </c>
      <c r="CK2" s="119">
        <v>317.56100459999999</v>
      </c>
      <c r="CL2" s="119">
        <v>343.76965330000002</v>
      </c>
      <c r="CM2" s="119">
        <v>344.12530520000001</v>
      </c>
      <c r="CN2" s="119">
        <v>340.41125490000002</v>
      </c>
      <c r="CO2" s="119">
        <v>343.48773189999997</v>
      </c>
      <c r="CP2" s="119">
        <v>340.65371699999997</v>
      </c>
      <c r="CQ2" s="119">
        <v>339.96264650000001</v>
      </c>
      <c r="CR2" s="119">
        <v>340.79248050000001</v>
      </c>
      <c r="CS2" s="125">
        <v>338.78152469999998</v>
      </c>
    </row>
    <row r="3" spans="1:97" ht="16.149999999999999" thickBot="1">
      <c r="A3" s="122" t="s">
        <v>19</v>
      </c>
      <c r="B3" s="119">
        <v>323.96231080000001</v>
      </c>
      <c r="C3" s="119">
        <v>323.23739619999998</v>
      </c>
      <c r="D3" s="119">
        <v>322.51248170000002</v>
      </c>
      <c r="E3" s="119">
        <v>321.78759769999999</v>
      </c>
      <c r="F3" s="119">
        <v>321.06268310000002</v>
      </c>
      <c r="G3" s="119">
        <v>320.33779909999998</v>
      </c>
      <c r="H3" s="119">
        <v>319.61288450000001</v>
      </c>
      <c r="I3" s="119">
        <v>318.88800049999998</v>
      </c>
      <c r="J3" s="119">
        <v>318.1630859</v>
      </c>
      <c r="K3" s="119">
        <v>317.43820190000002</v>
      </c>
      <c r="L3" s="119">
        <v>316.71328740000001</v>
      </c>
      <c r="M3" s="119">
        <v>315.98840330000002</v>
      </c>
      <c r="N3" s="119">
        <v>315.2634888</v>
      </c>
      <c r="O3" s="119">
        <v>314.53860470000001</v>
      </c>
      <c r="P3" s="119">
        <v>313.8136902</v>
      </c>
      <c r="Q3" s="119">
        <v>313.08880620000002</v>
      </c>
      <c r="R3" s="119">
        <v>312.36389159999999</v>
      </c>
      <c r="S3" s="119">
        <v>311.63900760000001</v>
      </c>
      <c r="T3" s="119">
        <v>310.91409299999998</v>
      </c>
      <c r="U3" s="119">
        <v>310.18920900000001</v>
      </c>
      <c r="V3" s="119">
        <v>309.46429439999997</v>
      </c>
      <c r="W3" s="119">
        <v>308.7394104</v>
      </c>
      <c r="X3" s="119">
        <v>308.01449580000002</v>
      </c>
      <c r="Y3" s="119">
        <v>307.28958130000001</v>
      </c>
      <c r="Z3" s="118">
        <v>306.56469729999998</v>
      </c>
      <c r="AA3" s="119">
        <v>305.8397827</v>
      </c>
      <c r="AB3" s="119">
        <v>305.11489870000003</v>
      </c>
      <c r="AC3" s="119">
        <v>304.38998409999999</v>
      </c>
      <c r="AD3" s="119">
        <v>303.66510010000002</v>
      </c>
      <c r="AE3" s="119">
        <v>302.94018549999998</v>
      </c>
      <c r="AF3" s="119">
        <v>302.21530150000001</v>
      </c>
      <c r="AG3" s="119">
        <v>301.490387</v>
      </c>
      <c r="AH3" s="119">
        <v>300.7655029</v>
      </c>
      <c r="AI3" s="119">
        <v>300.04058839999999</v>
      </c>
      <c r="AJ3" s="119">
        <v>299.31570429999999</v>
      </c>
      <c r="AK3" s="119">
        <v>298.59078979999998</v>
      </c>
      <c r="AL3" s="119">
        <v>297.86590580000001</v>
      </c>
      <c r="AM3" s="119">
        <v>297.14099119999997</v>
      </c>
      <c r="AN3" s="119">
        <v>296.4161072</v>
      </c>
      <c r="AO3" s="119">
        <v>295.69119260000002</v>
      </c>
      <c r="AP3" s="119">
        <v>294.96630859999999</v>
      </c>
      <c r="AQ3" s="119">
        <v>294.24139400000001</v>
      </c>
      <c r="AR3" s="119">
        <v>293.51650999999998</v>
      </c>
      <c r="AS3" s="119">
        <v>296.97402949999997</v>
      </c>
      <c r="AT3" s="119">
        <v>292.35308839999999</v>
      </c>
      <c r="AU3" s="119">
        <v>294.61972050000003</v>
      </c>
      <c r="AV3" s="119">
        <v>296.88635249999999</v>
      </c>
      <c r="AW3" s="119">
        <v>299.15298460000002</v>
      </c>
      <c r="AX3" s="118">
        <v>281.67514039999998</v>
      </c>
      <c r="AY3" s="119">
        <v>295.9051819</v>
      </c>
      <c r="AZ3" s="119">
        <v>285.54528809999999</v>
      </c>
      <c r="BA3" s="119">
        <v>288.72930910000002</v>
      </c>
      <c r="BB3" s="119">
        <v>279.51373289999998</v>
      </c>
      <c r="BC3" s="119">
        <v>272.84985349999999</v>
      </c>
      <c r="BD3" s="119">
        <v>279.73876949999999</v>
      </c>
      <c r="BE3" s="119">
        <v>348.74938959999997</v>
      </c>
      <c r="BF3" s="119">
        <v>348.33251949999999</v>
      </c>
      <c r="BG3" s="119">
        <v>348.23788450000001</v>
      </c>
      <c r="BH3" s="119">
        <v>346.00445560000003</v>
      </c>
      <c r="BI3" s="119">
        <v>346.9030151</v>
      </c>
      <c r="BJ3" s="119">
        <v>328.81643680000002</v>
      </c>
      <c r="BK3" s="119">
        <v>327.75424190000001</v>
      </c>
      <c r="BL3" s="119">
        <v>308.62756350000001</v>
      </c>
      <c r="BM3" s="119">
        <v>301.9259644</v>
      </c>
      <c r="BN3" s="119">
        <v>296.20474239999999</v>
      </c>
      <c r="BO3" s="119">
        <v>296.10751340000002</v>
      </c>
      <c r="BP3" s="119">
        <v>293.87448119999999</v>
      </c>
      <c r="BQ3" s="119">
        <v>295.75418089999999</v>
      </c>
      <c r="BR3" s="119">
        <v>288.01632690000002</v>
      </c>
      <c r="BS3" s="119">
        <v>293.94952389999997</v>
      </c>
      <c r="BT3" s="119">
        <v>308.99246219999998</v>
      </c>
      <c r="BU3" s="119">
        <v>319.95413209999998</v>
      </c>
      <c r="BV3" s="118">
        <v>310.97421259999999</v>
      </c>
      <c r="BW3" s="119">
        <v>323.03915410000002</v>
      </c>
      <c r="BX3" s="119">
        <v>304.4686279</v>
      </c>
      <c r="BY3" s="119">
        <v>276.62847900000003</v>
      </c>
      <c r="BZ3" s="119">
        <v>262.28750609999997</v>
      </c>
      <c r="CA3" s="119">
        <v>282.41998289999998</v>
      </c>
      <c r="CB3" s="119">
        <v>283.68017579999997</v>
      </c>
      <c r="CC3" s="119">
        <v>253.42105100000001</v>
      </c>
      <c r="CD3" s="119">
        <v>240.745285</v>
      </c>
      <c r="CE3" s="119">
        <v>199.65525819999999</v>
      </c>
      <c r="CF3" s="119">
        <v>203.28128050000001</v>
      </c>
      <c r="CG3" s="119">
        <v>265.02133179999998</v>
      </c>
      <c r="CH3" s="119">
        <v>241.75656129999999</v>
      </c>
      <c r="CI3" s="119">
        <v>276.20101929999998</v>
      </c>
      <c r="CJ3" s="119">
        <v>258.51727290000002</v>
      </c>
      <c r="CK3" s="119">
        <v>262.57559199999997</v>
      </c>
      <c r="CL3" s="119">
        <v>346.2041016</v>
      </c>
      <c r="CM3" s="119">
        <v>335.5615234</v>
      </c>
      <c r="CN3" s="119">
        <v>283.44656370000001</v>
      </c>
      <c r="CO3" s="119">
        <v>321.65066530000001</v>
      </c>
      <c r="CP3" s="119">
        <v>325.69567869999997</v>
      </c>
      <c r="CQ3" s="119">
        <v>332.61404420000002</v>
      </c>
      <c r="CR3" s="119">
        <v>292.10018919999999</v>
      </c>
      <c r="CS3" s="125">
        <v>283.48474119999997</v>
      </c>
    </row>
    <row r="4" spans="1:97" ht="16.149999999999999" thickBot="1">
      <c r="A4" s="122" t="s">
        <v>20</v>
      </c>
      <c r="B4" s="119">
        <v>303.0018311</v>
      </c>
      <c r="C4" s="119">
        <v>303.60742190000002</v>
      </c>
      <c r="D4" s="119">
        <v>304.2129822</v>
      </c>
      <c r="E4" s="119">
        <v>304.81857300000001</v>
      </c>
      <c r="F4" s="119">
        <v>305.42413329999999</v>
      </c>
      <c r="G4" s="119">
        <v>306.02972410000001</v>
      </c>
      <c r="H4" s="119">
        <v>306.63528439999999</v>
      </c>
      <c r="I4" s="119">
        <v>307.24084470000003</v>
      </c>
      <c r="J4" s="119">
        <v>307.84643549999998</v>
      </c>
      <c r="K4" s="119">
        <v>308.45199580000002</v>
      </c>
      <c r="L4" s="119">
        <v>309.0575867</v>
      </c>
      <c r="M4" s="119">
        <v>309.66314699999998</v>
      </c>
      <c r="N4" s="119">
        <v>310.2687378</v>
      </c>
      <c r="O4" s="119">
        <v>310.87429809999998</v>
      </c>
      <c r="P4" s="119">
        <v>311.47988889999999</v>
      </c>
      <c r="Q4" s="119">
        <v>312.08544920000003</v>
      </c>
      <c r="R4" s="119">
        <v>312.69100950000001</v>
      </c>
      <c r="S4" s="119">
        <v>313.29660030000002</v>
      </c>
      <c r="T4" s="119">
        <v>313.9021606</v>
      </c>
      <c r="U4" s="119">
        <v>314.50775149999998</v>
      </c>
      <c r="V4" s="119">
        <v>315.11331180000002</v>
      </c>
      <c r="W4" s="119">
        <v>315.71890259999998</v>
      </c>
      <c r="X4" s="119">
        <v>316.32446290000001</v>
      </c>
      <c r="Y4" s="119">
        <v>316.93002319999999</v>
      </c>
      <c r="Z4" s="118">
        <v>317.53561400000001</v>
      </c>
      <c r="AA4" s="119">
        <v>318.14117429999999</v>
      </c>
      <c r="AB4" s="119">
        <v>318.7467651</v>
      </c>
      <c r="AC4" s="119">
        <v>319.35232539999998</v>
      </c>
      <c r="AD4" s="119">
        <v>319.95791630000002</v>
      </c>
      <c r="AE4" s="119">
        <v>320.5634766</v>
      </c>
      <c r="AF4" s="119">
        <v>321.16906740000002</v>
      </c>
      <c r="AG4" s="119">
        <v>321.7746277</v>
      </c>
      <c r="AH4" s="119">
        <v>322.38018799999998</v>
      </c>
      <c r="AI4" s="119">
        <v>322.98577879999999</v>
      </c>
      <c r="AJ4" s="119">
        <v>323.59133910000003</v>
      </c>
      <c r="AK4" s="119">
        <v>324.19692989999999</v>
      </c>
      <c r="AL4" s="119">
        <v>324.80249020000002</v>
      </c>
      <c r="AM4" s="119">
        <v>325.4080811</v>
      </c>
      <c r="AN4" s="119">
        <v>326.01364139999998</v>
      </c>
      <c r="AO4" s="119">
        <v>326.61920170000002</v>
      </c>
      <c r="AP4" s="119">
        <v>327.22479249999998</v>
      </c>
      <c r="AQ4" s="119">
        <v>327.83035280000001</v>
      </c>
      <c r="AR4" s="119">
        <v>328.43594359999997</v>
      </c>
      <c r="AS4" s="119">
        <v>329.20339969999998</v>
      </c>
      <c r="AT4" s="119">
        <v>328.8388367</v>
      </c>
      <c r="AU4" s="119">
        <v>328.40515140000002</v>
      </c>
      <c r="AV4" s="119">
        <v>327.97149660000002</v>
      </c>
      <c r="AW4" s="119">
        <v>327.53784180000002</v>
      </c>
      <c r="AX4" s="118">
        <v>328.9676819</v>
      </c>
      <c r="AY4" s="119">
        <v>326.4425354</v>
      </c>
      <c r="AZ4" s="119">
        <v>328.03952029999999</v>
      </c>
      <c r="BA4" s="119">
        <v>328.30032349999999</v>
      </c>
      <c r="BB4" s="119">
        <v>328.88424680000003</v>
      </c>
      <c r="BC4" s="119">
        <v>328.743988</v>
      </c>
      <c r="BD4" s="119">
        <v>329.15740970000002</v>
      </c>
      <c r="BE4" s="119">
        <v>328.8076782</v>
      </c>
      <c r="BF4" s="119">
        <v>329.08053589999997</v>
      </c>
      <c r="BG4" s="119">
        <v>329.6416016</v>
      </c>
      <c r="BH4" s="119">
        <v>329.59100339999998</v>
      </c>
      <c r="BI4" s="119">
        <v>329.94924930000002</v>
      </c>
      <c r="BJ4" s="119">
        <v>329.3389282</v>
      </c>
      <c r="BK4" s="119">
        <v>328.22659299999998</v>
      </c>
      <c r="BL4" s="119">
        <v>330.28982539999998</v>
      </c>
      <c r="BM4" s="119">
        <v>330.21740720000003</v>
      </c>
      <c r="BN4" s="119">
        <v>331.09957889999998</v>
      </c>
      <c r="BO4" s="119">
        <v>329.70166019999999</v>
      </c>
      <c r="BP4" s="119">
        <v>330.21038820000001</v>
      </c>
      <c r="BQ4" s="119">
        <v>328.59008790000001</v>
      </c>
      <c r="BR4" s="119">
        <v>330.34335329999999</v>
      </c>
      <c r="BS4" s="119">
        <v>330.06762700000002</v>
      </c>
      <c r="BT4" s="119">
        <v>331.0118713</v>
      </c>
      <c r="BU4" s="119">
        <v>331.54052730000001</v>
      </c>
      <c r="BV4" s="118">
        <v>333.48608400000001</v>
      </c>
      <c r="BW4" s="119">
        <v>333.79522709999998</v>
      </c>
      <c r="BX4" s="119">
        <v>333.98706049999998</v>
      </c>
      <c r="BY4" s="119">
        <v>333.85418700000002</v>
      </c>
      <c r="BZ4" s="119">
        <v>333.1181641</v>
      </c>
      <c r="CA4" s="119">
        <v>330.64404300000001</v>
      </c>
      <c r="CB4" s="119">
        <v>331.91680910000002</v>
      </c>
      <c r="CC4" s="119">
        <v>333.79006959999998</v>
      </c>
      <c r="CD4" s="119">
        <v>333.3795776</v>
      </c>
      <c r="CE4" s="119">
        <v>335.83697510000002</v>
      </c>
      <c r="CF4" s="119">
        <v>306.2207947</v>
      </c>
      <c r="CG4" s="119">
        <v>40.977062230000001</v>
      </c>
      <c r="CH4" s="119">
        <v>22.001783369999998</v>
      </c>
      <c r="CI4" s="119">
        <v>0</v>
      </c>
      <c r="CJ4" s="119">
        <v>0</v>
      </c>
      <c r="CK4" s="119">
        <v>0</v>
      </c>
      <c r="CL4" s="119">
        <v>0</v>
      </c>
      <c r="CM4" s="119">
        <v>0</v>
      </c>
      <c r="CN4" s="119">
        <v>0</v>
      </c>
      <c r="CO4" s="119">
        <v>0</v>
      </c>
      <c r="CP4" s="119">
        <v>0</v>
      </c>
      <c r="CQ4" s="119">
        <v>0</v>
      </c>
      <c r="CR4" s="119">
        <v>0</v>
      </c>
      <c r="CS4" s="125">
        <v>0</v>
      </c>
    </row>
    <row r="5" spans="1:97" ht="16.149999999999999" thickBot="1">
      <c r="A5" s="122" t="s">
        <v>21</v>
      </c>
      <c r="B5" s="119">
        <v>309.63635249999999</v>
      </c>
      <c r="C5" s="119">
        <v>309.66699219999998</v>
      </c>
      <c r="D5" s="119">
        <v>309.69763180000001</v>
      </c>
      <c r="E5" s="119">
        <v>309.72827150000001</v>
      </c>
      <c r="F5" s="119">
        <v>309.7588806</v>
      </c>
      <c r="G5" s="119">
        <v>309.78952029999999</v>
      </c>
      <c r="H5" s="119">
        <v>309.82015990000002</v>
      </c>
      <c r="I5" s="119">
        <v>309.85076900000001</v>
      </c>
      <c r="J5" s="119">
        <v>309.88140870000001</v>
      </c>
      <c r="K5" s="119">
        <v>309.91204829999998</v>
      </c>
      <c r="L5" s="119">
        <v>309.9426575</v>
      </c>
      <c r="M5" s="119">
        <v>309.97329710000002</v>
      </c>
      <c r="N5" s="119">
        <v>310.00393680000002</v>
      </c>
      <c r="O5" s="119">
        <v>310.03457639999999</v>
      </c>
      <c r="P5" s="119">
        <v>310.06518549999998</v>
      </c>
      <c r="Q5" s="119">
        <v>310.09582519999998</v>
      </c>
      <c r="R5" s="119">
        <v>310.12646480000001</v>
      </c>
      <c r="S5" s="119">
        <v>310.15707400000002</v>
      </c>
      <c r="T5" s="119">
        <v>310.1877136</v>
      </c>
      <c r="U5" s="119">
        <v>310.21835329999999</v>
      </c>
      <c r="V5" s="119">
        <v>310.24899290000002</v>
      </c>
      <c r="W5" s="119">
        <v>310.27960209999998</v>
      </c>
      <c r="X5" s="119">
        <v>310.31024170000001</v>
      </c>
      <c r="Y5" s="119">
        <v>310.34088129999998</v>
      </c>
      <c r="Z5" s="118">
        <v>310.37149049999999</v>
      </c>
      <c r="AA5" s="119">
        <v>310.40213010000002</v>
      </c>
      <c r="AB5" s="119">
        <v>310.43276980000002</v>
      </c>
      <c r="AC5" s="119">
        <v>310.46337890000001</v>
      </c>
      <c r="AD5" s="119">
        <v>310.4940186</v>
      </c>
      <c r="AE5" s="119">
        <v>310.52465819999998</v>
      </c>
      <c r="AF5" s="119">
        <v>310.55529790000003</v>
      </c>
      <c r="AG5" s="119">
        <v>310.58590700000002</v>
      </c>
      <c r="AH5" s="119">
        <v>310.61654659999999</v>
      </c>
      <c r="AI5" s="119">
        <v>310.64718629999999</v>
      </c>
      <c r="AJ5" s="119">
        <v>310.67779539999998</v>
      </c>
      <c r="AK5" s="119">
        <v>310.70843509999997</v>
      </c>
      <c r="AL5" s="119">
        <v>310.7390747</v>
      </c>
      <c r="AM5" s="119">
        <v>310.7697144</v>
      </c>
      <c r="AN5" s="119">
        <v>310.80032349999999</v>
      </c>
      <c r="AO5" s="119">
        <v>310.83096310000002</v>
      </c>
      <c r="AP5" s="119">
        <v>310.86160280000001</v>
      </c>
      <c r="AQ5" s="119">
        <v>310.89221190000001</v>
      </c>
      <c r="AR5" s="119">
        <v>310.9228516</v>
      </c>
      <c r="AS5" s="119">
        <v>311.15148929999998</v>
      </c>
      <c r="AT5" s="119">
        <v>311.50955199999999</v>
      </c>
      <c r="AU5" s="119">
        <v>310.97317500000003</v>
      </c>
      <c r="AV5" s="119">
        <v>310.4367676</v>
      </c>
      <c r="AW5" s="119">
        <v>309.9003601</v>
      </c>
      <c r="AX5" s="118">
        <v>310.16741939999997</v>
      </c>
      <c r="AY5" s="119">
        <v>310.08032229999998</v>
      </c>
      <c r="AZ5" s="119">
        <v>311.82748409999999</v>
      </c>
      <c r="BA5" s="119">
        <v>311.42999270000001</v>
      </c>
      <c r="BB5" s="119">
        <v>311.71459959999999</v>
      </c>
      <c r="BC5" s="119">
        <v>311.9581604</v>
      </c>
      <c r="BD5" s="119">
        <v>312.47256470000002</v>
      </c>
      <c r="BE5" s="119">
        <v>287.57131959999998</v>
      </c>
      <c r="BF5" s="119">
        <v>270.9825439</v>
      </c>
      <c r="BG5" s="119">
        <v>263.12350459999999</v>
      </c>
      <c r="BH5" s="119">
        <v>269.1251221</v>
      </c>
      <c r="BI5" s="119">
        <v>266.7020569</v>
      </c>
      <c r="BJ5" s="119">
        <v>258.8406372</v>
      </c>
      <c r="BK5" s="119">
        <v>260.2315979</v>
      </c>
      <c r="BL5" s="119">
        <v>265.90588380000003</v>
      </c>
      <c r="BM5" s="119">
        <v>262.47689819999999</v>
      </c>
      <c r="BN5" s="119">
        <v>261.70373540000003</v>
      </c>
      <c r="BO5" s="119">
        <v>264.0750122</v>
      </c>
      <c r="BP5" s="119">
        <v>264.35021970000003</v>
      </c>
      <c r="BQ5" s="119">
        <v>264.29174799999998</v>
      </c>
      <c r="BR5" s="119">
        <v>263.4931641</v>
      </c>
      <c r="BS5" s="119">
        <v>265.03591920000002</v>
      </c>
      <c r="BT5" s="119">
        <v>265.14538570000002</v>
      </c>
      <c r="BU5" s="119">
        <v>267.50555420000001</v>
      </c>
      <c r="BV5" s="118">
        <v>260.70941160000001</v>
      </c>
      <c r="BW5" s="119">
        <v>264.66317750000002</v>
      </c>
      <c r="BX5" s="119">
        <v>268.07641599999999</v>
      </c>
      <c r="BY5" s="119">
        <v>265.29718020000001</v>
      </c>
      <c r="BZ5" s="119">
        <v>261.60330199999999</v>
      </c>
      <c r="CA5" s="119">
        <v>265.45755000000003</v>
      </c>
      <c r="CB5" s="119">
        <v>262.52697749999999</v>
      </c>
      <c r="CC5" s="119">
        <v>261.6600952</v>
      </c>
      <c r="CD5" s="119">
        <v>259.05197140000001</v>
      </c>
      <c r="CE5" s="119">
        <v>263.3624878</v>
      </c>
      <c r="CF5" s="119">
        <v>260.15728760000002</v>
      </c>
      <c r="CG5" s="119">
        <v>260.67880250000002</v>
      </c>
      <c r="CH5" s="119">
        <v>259.26129150000003</v>
      </c>
      <c r="CI5" s="119">
        <v>33.257652280000002</v>
      </c>
      <c r="CJ5" s="119">
        <v>0</v>
      </c>
      <c r="CK5" s="119">
        <v>0</v>
      </c>
      <c r="CL5" s="119">
        <v>0</v>
      </c>
      <c r="CM5" s="119">
        <v>0</v>
      </c>
      <c r="CN5" s="119">
        <v>0</v>
      </c>
      <c r="CO5" s="119">
        <v>0</v>
      </c>
      <c r="CP5" s="119">
        <v>0</v>
      </c>
      <c r="CQ5" s="119">
        <v>0</v>
      </c>
      <c r="CR5" s="119">
        <v>0</v>
      </c>
      <c r="CS5" s="125">
        <v>0</v>
      </c>
    </row>
    <row r="6" spans="1:97" ht="16.149999999999999" thickBot="1">
      <c r="A6" s="122" t="s">
        <v>22</v>
      </c>
      <c r="B6" s="119">
        <v>341.8268127</v>
      </c>
      <c r="C6" s="119">
        <v>340.77774049999999</v>
      </c>
      <c r="D6" s="119">
        <v>339.72866820000002</v>
      </c>
      <c r="E6" s="119">
        <v>338.67959589999998</v>
      </c>
      <c r="F6" s="119">
        <v>337.63052370000003</v>
      </c>
      <c r="G6" s="119">
        <v>336.58145139999999</v>
      </c>
      <c r="H6" s="119">
        <v>335.53237919999998</v>
      </c>
      <c r="I6" s="119">
        <v>334.4833069</v>
      </c>
      <c r="J6" s="119">
        <v>333.43420409999999</v>
      </c>
      <c r="K6" s="119">
        <v>332.38513180000001</v>
      </c>
      <c r="L6" s="119">
        <v>331.3360596</v>
      </c>
      <c r="M6" s="119">
        <v>330.28698730000002</v>
      </c>
      <c r="N6" s="119">
        <v>329.23791499999999</v>
      </c>
      <c r="O6" s="119">
        <v>328.18884279999997</v>
      </c>
      <c r="P6" s="119">
        <v>327.1397705</v>
      </c>
      <c r="Q6" s="119">
        <v>326.09069820000002</v>
      </c>
      <c r="R6" s="119">
        <v>325.04162600000001</v>
      </c>
      <c r="S6" s="119">
        <v>323.99255369999997</v>
      </c>
      <c r="T6" s="119">
        <v>322.9434814</v>
      </c>
      <c r="U6" s="119">
        <v>321.89440919999998</v>
      </c>
      <c r="V6" s="119">
        <v>320.84533690000001</v>
      </c>
      <c r="W6" s="119">
        <v>319.79623409999999</v>
      </c>
      <c r="X6" s="119">
        <v>318.74716189999998</v>
      </c>
      <c r="Y6" s="119">
        <v>317.6980896</v>
      </c>
      <c r="Z6" s="118">
        <v>316.64901730000003</v>
      </c>
      <c r="AA6" s="119">
        <v>315.59994510000001</v>
      </c>
      <c r="AB6" s="119">
        <v>314.55087279999998</v>
      </c>
      <c r="AC6" s="119">
        <v>313.5018005</v>
      </c>
      <c r="AD6" s="119">
        <v>312.45272829999999</v>
      </c>
      <c r="AE6" s="119">
        <v>311.40365600000001</v>
      </c>
      <c r="AF6" s="119">
        <v>310.35458369999998</v>
      </c>
      <c r="AG6" s="119">
        <v>309.30551150000002</v>
      </c>
      <c r="AH6" s="119">
        <v>308.25643919999999</v>
      </c>
      <c r="AI6" s="119">
        <v>307.20736690000001</v>
      </c>
      <c r="AJ6" s="119">
        <v>306.15826420000002</v>
      </c>
      <c r="AK6" s="119">
        <v>305.10919189999998</v>
      </c>
      <c r="AL6" s="119">
        <v>304.06011960000001</v>
      </c>
      <c r="AM6" s="119">
        <v>303.0110474</v>
      </c>
      <c r="AN6" s="119">
        <v>301.96197510000002</v>
      </c>
      <c r="AO6" s="119">
        <v>300.91290279999998</v>
      </c>
      <c r="AP6" s="119">
        <v>299.86383060000003</v>
      </c>
      <c r="AQ6" s="119">
        <v>298.81475829999999</v>
      </c>
      <c r="AR6" s="119">
        <v>297.76568600000002</v>
      </c>
      <c r="AS6" s="119">
        <v>300.65786739999999</v>
      </c>
      <c r="AT6" s="119">
        <v>302.48794559999999</v>
      </c>
      <c r="AU6" s="119">
        <v>301.60510249999999</v>
      </c>
      <c r="AV6" s="119">
        <v>300.72228999999999</v>
      </c>
      <c r="AW6" s="119">
        <v>299.83947749999999</v>
      </c>
      <c r="AX6" s="118">
        <v>287.25906370000001</v>
      </c>
      <c r="AY6" s="119">
        <v>305.83200069999998</v>
      </c>
      <c r="AZ6" s="119">
        <v>293.64682010000001</v>
      </c>
      <c r="BA6" s="119">
        <v>296.34619140000001</v>
      </c>
      <c r="BB6" s="119">
        <v>289.0193787</v>
      </c>
      <c r="BC6" s="119">
        <v>278.96206669999998</v>
      </c>
      <c r="BD6" s="119">
        <v>275.59021000000001</v>
      </c>
      <c r="BE6" s="119">
        <v>355.20675660000001</v>
      </c>
      <c r="BF6" s="119">
        <v>356.44866939999997</v>
      </c>
      <c r="BG6" s="119">
        <v>352.25146480000001</v>
      </c>
      <c r="BH6" s="119">
        <v>340.96829220000001</v>
      </c>
      <c r="BI6" s="119">
        <v>354.48104860000001</v>
      </c>
      <c r="BJ6" s="119">
        <v>345.7297974</v>
      </c>
      <c r="BK6" s="119">
        <v>336.22506709999999</v>
      </c>
      <c r="BL6" s="119">
        <v>320.4031372</v>
      </c>
      <c r="BM6" s="119">
        <v>306.95599370000002</v>
      </c>
      <c r="BN6" s="119">
        <v>310.44674680000003</v>
      </c>
      <c r="BO6" s="119">
        <v>296.2591248</v>
      </c>
      <c r="BP6" s="119">
        <v>293.02127080000002</v>
      </c>
      <c r="BQ6" s="119">
        <v>298.49295039999998</v>
      </c>
      <c r="BR6" s="119">
        <v>295.5877686</v>
      </c>
      <c r="BS6" s="119">
        <v>300.38708500000001</v>
      </c>
      <c r="BT6" s="119">
        <v>309.53598019999998</v>
      </c>
      <c r="BU6" s="119">
        <v>318.83880620000002</v>
      </c>
      <c r="BV6" s="118">
        <v>325.37850950000001</v>
      </c>
      <c r="BW6" s="119">
        <v>326.26116939999997</v>
      </c>
      <c r="BX6" s="119">
        <v>309.61230469999998</v>
      </c>
      <c r="BY6" s="119">
        <v>289.08233639999997</v>
      </c>
      <c r="BZ6" s="119">
        <v>269.86230469999998</v>
      </c>
      <c r="CA6" s="119">
        <v>284.34606930000001</v>
      </c>
      <c r="CB6" s="119">
        <v>298.17205810000002</v>
      </c>
      <c r="CC6" s="119">
        <v>264.72433469999999</v>
      </c>
      <c r="CD6" s="119">
        <v>260.35345460000002</v>
      </c>
      <c r="CE6" s="119">
        <v>260.09167480000002</v>
      </c>
      <c r="CF6" s="119">
        <v>260.24917599999998</v>
      </c>
      <c r="CG6" s="119">
        <v>268.44421390000002</v>
      </c>
      <c r="CH6" s="119">
        <v>259.93804929999999</v>
      </c>
      <c r="CI6" s="119">
        <v>286.53179929999999</v>
      </c>
      <c r="CJ6" s="119">
        <v>266.87612919999998</v>
      </c>
      <c r="CK6" s="119">
        <v>269.69030759999998</v>
      </c>
      <c r="CL6" s="119">
        <v>344.50146480000001</v>
      </c>
      <c r="CM6" s="119">
        <v>341.46917719999999</v>
      </c>
      <c r="CN6" s="119">
        <v>290.18768310000002</v>
      </c>
      <c r="CO6" s="119">
        <v>327.08959959999999</v>
      </c>
      <c r="CP6" s="119">
        <v>343.00399779999998</v>
      </c>
      <c r="CQ6" s="119">
        <v>339.51748659999998</v>
      </c>
      <c r="CR6" s="119">
        <v>298.97241209999999</v>
      </c>
      <c r="CS6" s="125">
        <v>290.66821290000001</v>
      </c>
    </row>
    <row r="7" spans="1:97" ht="16.149999999999999" thickBot="1">
      <c r="A7" s="122" t="s">
        <v>23</v>
      </c>
      <c r="B7" s="119">
        <v>322.63754269999998</v>
      </c>
      <c r="C7" s="119">
        <v>323.07614139999998</v>
      </c>
      <c r="D7" s="119">
        <v>323.51474000000002</v>
      </c>
      <c r="E7" s="119">
        <v>323.95330810000002</v>
      </c>
      <c r="F7" s="119">
        <v>324.39190669999999</v>
      </c>
      <c r="G7" s="119">
        <v>324.83050539999999</v>
      </c>
      <c r="H7" s="119">
        <v>325.26907349999999</v>
      </c>
      <c r="I7" s="119">
        <v>325.70767210000002</v>
      </c>
      <c r="J7" s="119">
        <v>326.14627080000002</v>
      </c>
      <c r="K7" s="119">
        <v>326.5848694</v>
      </c>
      <c r="L7" s="119">
        <v>327.0234375</v>
      </c>
      <c r="M7" s="119">
        <v>327.46203609999998</v>
      </c>
      <c r="N7" s="119">
        <v>327.90063479999998</v>
      </c>
      <c r="O7" s="119">
        <v>328.33923340000001</v>
      </c>
      <c r="P7" s="119">
        <v>328.77780150000001</v>
      </c>
      <c r="Q7" s="119">
        <v>329.21640009999999</v>
      </c>
      <c r="R7" s="119">
        <v>329.65499879999999</v>
      </c>
      <c r="S7" s="119">
        <v>330.09356689999998</v>
      </c>
      <c r="T7" s="119">
        <v>330.53216550000002</v>
      </c>
      <c r="U7" s="119">
        <v>330.97076420000002</v>
      </c>
      <c r="V7" s="119">
        <v>331.4093628</v>
      </c>
      <c r="W7" s="119">
        <v>331.84793089999999</v>
      </c>
      <c r="X7" s="119">
        <v>332.28652949999997</v>
      </c>
      <c r="Y7" s="119">
        <v>332.72512819999997</v>
      </c>
      <c r="Z7" s="118">
        <v>333.16372680000001</v>
      </c>
      <c r="AA7" s="119">
        <v>333.6022949</v>
      </c>
      <c r="AB7" s="119">
        <v>334.0408936</v>
      </c>
      <c r="AC7" s="119">
        <v>334.47949219999998</v>
      </c>
      <c r="AD7" s="119">
        <v>334.91809080000002</v>
      </c>
      <c r="AE7" s="119">
        <v>335.35665890000001</v>
      </c>
      <c r="AF7" s="119">
        <v>335.79525760000001</v>
      </c>
      <c r="AG7" s="119">
        <v>336.23385619999999</v>
      </c>
      <c r="AH7" s="119">
        <v>336.67242429999999</v>
      </c>
      <c r="AI7" s="119">
        <v>337.11102290000002</v>
      </c>
      <c r="AJ7" s="119">
        <v>337.54962160000002</v>
      </c>
      <c r="AK7" s="119">
        <v>337.9882202</v>
      </c>
      <c r="AL7" s="119">
        <v>338.4267883</v>
      </c>
      <c r="AM7" s="119">
        <v>338.865387</v>
      </c>
      <c r="AN7" s="119">
        <v>339.30398559999998</v>
      </c>
      <c r="AO7" s="119">
        <v>339.74258420000001</v>
      </c>
      <c r="AP7" s="119">
        <v>340.18115230000001</v>
      </c>
      <c r="AQ7" s="119">
        <v>340.61975100000001</v>
      </c>
      <c r="AR7" s="119">
        <v>341.05834959999999</v>
      </c>
      <c r="AS7" s="119">
        <v>340.31967159999999</v>
      </c>
      <c r="AT7" s="119">
        <v>342.23611449999999</v>
      </c>
      <c r="AU7" s="119">
        <v>342.73803709999999</v>
      </c>
      <c r="AV7" s="119">
        <v>343.23995969999999</v>
      </c>
      <c r="AW7" s="119">
        <v>343.74188229999999</v>
      </c>
      <c r="AX7" s="118">
        <v>330.36672970000001</v>
      </c>
      <c r="AY7" s="119">
        <v>344.74267579999997</v>
      </c>
      <c r="AZ7" s="119">
        <v>336.92291260000002</v>
      </c>
      <c r="BA7" s="119">
        <v>339.05114750000001</v>
      </c>
      <c r="BB7" s="119">
        <v>329.35607909999999</v>
      </c>
      <c r="BC7" s="119">
        <v>323.4270325</v>
      </c>
      <c r="BD7" s="119">
        <v>325.25573730000002</v>
      </c>
      <c r="BE7" s="119">
        <v>344.23193359999999</v>
      </c>
      <c r="BF7" s="119">
        <v>345.89477540000001</v>
      </c>
      <c r="BG7" s="119">
        <v>344.2079468</v>
      </c>
      <c r="BH7" s="119">
        <v>344.79510499999998</v>
      </c>
      <c r="BI7" s="119">
        <v>345.44042969999998</v>
      </c>
      <c r="BJ7" s="119">
        <v>343.11410519999998</v>
      </c>
      <c r="BK7" s="119">
        <v>346.18002319999999</v>
      </c>
      <c r="BL7" s="119">
        <v>344.3925476</v>
      </c>
      <c r="BM7" s="119">
        <v>344.38391109999998</v>
      </c>
      <c r="BN7" s="119">
        <v>342.2727051</v>
      </c>
      <c r="BO7" s="119">
        <v>342.50646970000003</v>
      </c>
      <c r="BP7" s="119">
        <v>341.65985110000003</v>
      </c>
      <c r="BQ7" s="119">
        <v>342.63916019999999</v>
      </c>
      <c r="BR7" s="119">
        <v>339.15237430000002</v>
      </c>
      <c r="BS7" s="119">
        <v>344.28875729999999</v>
      </c>
      <c r="BT7" s="119">
        <v>344.64999390000003</v>
      </c>
      <c r="BU7" s="119">
        <v>344.2068787</v>
      </c>
      <c r="BV7" s="118">
        <v>339.59011839999999</v>
      </c>
      <c r="BW7" s="119">
        <v>344.28622439999998</v>
      </c>
      <c r="BX7" s="119">
        <v>343.48852540000001</v>
      </c>
      <c r="BY7" s="119">
        <v>335.81750490000002</v>
      </c>
      <c r="BZ7" s="119">
        <v>311.2176819</v>
      </c>
      <c r="CA7" s="119">
        <v>329.22985840000001</v>
      </c>
      <c r="CB7" s="119">
        <v>343.74884029999998</v>
      </c>
      <c r="CC7" s="119">
        <v>306.52136230000002</v>
      </c>
      <c r="CD7" s="119">
        <v>284.38232420000003</v>
      </c>
      <c r="CE7" s="119">
        <v>248.6551666</v>
      </c>
      <c r="CF7" s="119">
        <v>249.20581050000001</v>
      </c>
      <c r="CG7" s="119">
        <v>312.23922729999998</v>
      </c>
      <c r="CH7" s="119">
        <v>296.82229610000002</v>
      </c>
      <c r="CI7" s="119">
        <v>344.51504519999997</v>
      </c>
      <c r="CJ7" s="119">
        <v>316.9680176</v>
      </c>
      <c r="CK7" s="119">
        <v>311.2157593</v>
      </c>
      <c r="CL7" s="119">
        <v>345.29202270000002</v>
      </c>
      <c r="CM7" s="119">
        <v>344.717804</v>
      </c>
      <c r="CN7" s="119">
        <v>334.88629150000003</v>
      </c>
      <c r="CO7" s="119">
        <v>213.75051880000001</v>
      </c>
      <c r="CP7" s="119">
        <v>98.066993710000006</v>
      </c>
      <c r="CQ7" s="119">
        <v>19.89012718</v>
      </c>
      <c r="CR7" s="119">
        <v>0</v>
      </c>
      <c r="CS7" s="125">
        <v>0</v>
      </c>
    </row>
    <row r="8" spans="1:97" ht="16.149999999999999" thickBot="1">
      <c r="A8" s="122" t="s">
        <v>24</v>
      </c>
      <c r="B8" s="119">
        <v>0</v>
      </c>
      <c r="C8" s="119">
        <v>0</v>
      </c>
      <c r="D8" s="119">
        <v>0</v>
      </c>
      <c r="E8" s="119">
        <v>0</v>
      </c>
      <c r="F8" s="119">
        <v>0</v>
      </c>
      <c r="G8" s="119">
        <v>0</v>
      </c>
      <c r="H8" s="119">
        <v>0</v>
      </c>
      <c r="I8" s="119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8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  <c r="AI8" s="119">
        <v>0</v>
      </c>
      <c r="AJ8" s="119">
        <v>0</v>
      </c>
      <c r="AK8" s="119">
        <v>0</v>
      </c>
      <c r="AL8" s="119">
        <v>0</v>
      </c>
      <c r="AM8" s="119">
        <v>0</v>
      </c>
      <c r="AN8" s="119">
        <v>0</v>
      </c>
      <c r="AO8" s="119">
        <v>0</v>
      </c>
      <c r="AP8" s="119">
        <v>0</v>
      </c>
      <c r="AQ8" s="119">
        <v>0</v>
      </c>
      <c r="AR8" s="119">
        <v>0</v>
      </c>
      <c r="AS8" s="119">
        <v>0</v>
      </c>
      <c r="AT8" s="119">
        <v>0</v>
      </c>
      <c r="AU8" s="119">
        <v>0</v>
      </c>
      <c r="AV8" s="119">
        <v>0</v>
      </c>
      <c r="AW8" s="119">
        <v>0</v>
      </c>
      <c r="AX8" s="118">
        <v>0</v>
      </c>
      <c r="AY8" s="119">
        <v>0</v>
      </c>
      <c r="AZ8" s="119">
        <v>0</v>
      </c>
      <c r="BA8" s="119">
        <v>0</v>
      </c>
      <c r="BB8" s="119">
        <v>0</v>
      </c>
      <c r="BC8" s="119">
        <v>0</v>
      </c>
      <c r="BD8" s="119">
        <v>0</v>
      </c>
      <c r="BE8" s="119">
        <v>0</v>
      </c>
      <c r="BF8" s="119">
        <v>0</v>
      </c>
      <c r="BG8" s="119">
        <v>0</v>
      </c>
      <c r="BH8" s="119">
        <v>0</v>
      </c>
      <c r="BI8" s="119">
        <v>0</v>
      </c>
      <c r="BJ8" s="119">
        <v>0</v>
      </c>
      <c r="BK8" s="119">
        <v>0</v>
      </c>
      <c r="BL8" s="119">
        <v>0</v>
      </c>
      <c r="BM8" s="119">
        <v>0</v>
      </c>
      <c r="BN8" s="119">
        <v>0</v>
      </c>
      <c r="BO8" s="119">
        <v>0</v>
      </c>
      <c r="BP8" s="119">
        <v>0</v>
      </c>
      <c r="BQ8" s="119">
        <v>0</v>
      </c>
      <c r="BR8" s="119">
        <v>0</v>
      </c>
      <c r="BS8" s="119">
        <v>0</v>
      </c>
      <c r="BT8" s="119">
        <v>0</v>
      </c>
      <c r="BU8" s="119">
        <v>0</v>
      </c>
      <c r="BV8" s="118">
        <v>0</v>
      </c>
      <c r="BW8" s="119">
        <v>0</v>
      </c>
      <c r="BX8" s="119">
        <v>0</v>
      </c>
      <c r="BY8" s="119">
        <v>0</v>
      </c>
      <c r="BZ8" s="119">
        <v>0</v>
      </c>
      <c r="CA8" s="119">
        <v>0</v>
      </c>
      <c r="CB8" s="119">
        <v>0</v>
      </c>
      <c r="CC8" s="119">
        <v>0</v>
      </c>
      <c r="CD8" s="119">
        <v>0</v>
      </c>
      <c r="CE8" s="119">
        <v>0</v>
      </c>
      <c r="CF8" s="119">
        <v>0</v>
      </c>
      <c r="CG8" s="119">
        <v>0</v>
      </c>
      <c r="CH8" s="119">
        <v>0</v>
      </c>
      <c r="CI8" s="119">
        <v>0</v>
      </c>
      <c r="CJ8" s="119">
        <v>0</v>
      </c>
      <c r="CK8" s="119">
        <v>0</v>
      </c>
      <c r="CL8" s="119">
        <v>0</v>
      </c>
      <c r="CM8" s="119">
        <v>0</v>
      </c>
      <c r="CN8" s="119">
        <v>0</v>
      </c>
      <c r="CO8" s="119">
        <v>0</v>
      </c>
      <c r="CP8" s="119">
        <v>0</v>
      </c>
      <c r="CQ8" s="119">
        <v>0</v>
      </c>
      <c r="CR8" s="119">
        <v>0</v>
      </c>
      <c r="CS8" s="125">
        <v>0</v>
      </c>
    </row>
    <row r="9" spans="1:97" ht="16.149999999999999" thickBot="1">
      <c r="A9" s="122" t="s">
        <v>25</v>
      </c>
      <c r="B9" s="119">
        <v>325.24002080000002</v>
      </c>
      <c r="C9" s="119">
        <v>325.87503049999998</v>
      </c>
      <c r="D9" s="119">
        <v>326.51004030000001</v>
      </c>
      <c r="E9" s="119">
        <v>327.14505000000003</v>
      </c>
      <c r="F9" s="119">
        <v>327.78009029999998</v>
      </c>
      <c r="G9" s="119">
        <v>328.41510010000002</v>
      </c>
      <c r="H9" s="119">
        <v>329.0501099</v>
      </c>
      <c r="I9" s="119">
        <v>329.68511960000001</v>
      </c>
      <c r="J9" s="119">
        <v>330.32015990000002</v>
      </c>
      <c r="K9" s="119">
        <v>330.9551697</v>
      </c>
      <c r="L9" s="119">
        <v>331.59017940000001</v>
      </c>
      <c r="M9" s="119">
        <v>332.22518919999999</v>
      </c>
      <c r="N9" s="119">
        <v>332.86019900000002</v>
      </c>
      <c r="O9" s="119">
        <v>333.49523929999998</v>
      </c>
      <c r="P9" s="119">
        <v>334.13024899999999</v>
      </c>
      <c r="Q9" s="119">
        <v>334.76525880000003</v>
      </c>
      <c r="R9" s="119">
        <v>335.4002686</v>
      </c>
      <c r="S9" s="119">
        <v>336.0353088</v>
      </c>
      <c r="T9" s="119">
        <v>336.67031859999997</v>
      </c>
      <c r="U9" s="119">
        <v>337.30532840000001</v>
      </c>
      <c r="V9" s="119">
        <v>337.94033810000002</v>
      </c>
      <c r="W9" s="119">
        <v>338.5753479</v>
      </c>
      <c r="X9" s="119">
        <v>339.21038820000001</v>
      </c>
      <c r="Y9" s="119">
        <v>339.84539790000002</v>
      </c>
      <c r="Z9" s="118">
        <v>340.4804077</v>
      </c>
      <c r="AA9" s="119">
        <v>341.11541749999998</v>
      </c>
      <c r="AB9" s="119">
        <v>341.75045779999999</v>
      </c>
      <c r="AC9" s="119">
        <v>342.3854675</v>
      </c>
      <c r="AD9" s="119">
        <v>343.02047729999998</v>
      </c>
      <c r="AE9" s="119">
        <v>343.65548710000002</v>
      </c>
      <c r="AF9" s="119">
        <v>344.29052730000001</v>
      </c>
      <c r="AG9" s="119">
        <v>344.92553709999999</v>
      </c>
      <c r="AH9" s="119">
        <v>345.56054690000002</v>
      </c>
      <c r="AI9" s="119">
        <v>346.19555659999997</v>
      </c>
      <c r="AJ9" s="119">
        <v>346.83056640000001</v>
      </c>
      <c r="AK9" s="119">
        <v>347.46560670000002</v>
      </c>
      <c r="AL9" s="119">
        <v>348.1006165</v>
      </c>
      <c r="AM9" s="119">
        <v>348.73562620000001</v>
      </c>
      <c r="AN9" s="119">
        <v>349.37063599999999</v>
      </c>
      <c r="AO9" s="119">
        <v>350.0056763</v>
      </c>
      <c r="AP9" s="119">
        <v>350.64068600000002</v>
      </c>
      <c r="AQ9" s="119">
        <v>351.27569579999999</v>
      </c>
      <c r="AR9" s="119">
        <v>351.91070560000003</v>
      </c>
      <c r="AS9" s="119">
        <v>353.8380737</v>
      </c>
      <c r="AT9" s="119">
        <v>354.38006589999998</v>
      </c>
      <c r="AU9" s="119">
        <v>353.77166749999998</v>
      </c>
      <c r="AV9" s="119">
        <v>353.16329960000002</v>
      </c>
      <c r="AW9" s="119">
        <v>352.5549011</v>
      </c>
      <c r="AX9" s="118">
        <v>353.57232670000002</v>
      </c>
      <c r="AY9" s="119">
        <v>353.65045170000002</v>
      </c>
      <c r="AZ9" s="119">
        <v>353.69540410000002</v>
      </c>
      <c r="BA9" s="119">
        <v>352.69088749999997</v>
      </c>
      <c r="BB9" s="119">
        <v>353.2645569</v>
      </c>
      <c r="BC9" s="119">
        <v>354.00970460000002</v>
      </c>
      <c r="BD9" s="119">
        <v>353.54931640000001</v>
      </c>
      <c r="BE9" s="119">
        <v>354.1846008</v>
      </c>
      <c r="BF9" s="119">
        <v>354.41882320000002</v>
      </c>
      <c r="BG9" s="119">
        <v>355.12341309999999</v>
      </c>
      <c r="BH9" s="119">
        <v>354.06930540000002</v>
      </c>
      <c r="BI9" s="119">
        <v>353.83914179999999</v>
      </c>
      <c r="BJ9" s="119">
        <v>354.50424190000001</v>
      </c>
      <c r="BK9" s="119">
        <v>353.1191101</v>
      </c>
      <c r="BL9" s="119">
        <v>355.87399290000002</v>
      </c>
      <c r="BM9" s="119">
        <v>356.03408810000002</v>
      </c>
      <c r="BN9" s="119">
        <v>355.9181213</v>
      </c>
      <c r="BO9" s="119">
        <v>354.89764400000001</v>
      </c>
      <c r="BP9" s="119">
        <v>355.77047729999998</v>
      </c>
      <c r="BQ9" s="119">
        <v>355.30029300000001</v>
      </c>
      <c r="BR9" s="119">
        <v>356.2727051</v>
      </c>
      <c r="BS9" s="119">
        <v>356.09728999999999</v>
      </c>
      <c r="BT9" s="119">
        <v>356.02496339999999</v>
      </c>
      <c r="BU9" s="119">
        <v>356.2362976</v>
      </c>
      <c r="BV9" s="118">
        <v>356.79644780000001</v>
      </c>
      <c r="BW9" s="119">
        <v>357.28054809999998</v>
      </c>
      <c r="BX9" s="119">
        <v>356.87649540000001</v>
      </c>
      <c r="BY9" s="119">
        <v>357.72125240000003</v>
      </c>
      <c r="BZ9" s="119">
        <v>359.74502560000002</v>
      </c>
      <c r="CA9" s="119">
        <v>360.90615839999998</v>
      </c>
      <c r="CB9" s="119">
        <v>361.5924377</v>
      </c>
      <c r="CC9" s="119">
        <v>361.23870849999997</v>
      </c>
      <c r="CD9" s="119">
        <v>361.657196</v>
      </c>
      <c r="CE9" s="119">
        <v>362.3405151</v>
      </c>
      <c r="CF9" s="119">
        <v>362.66458130000001</v>
      </c>
      <c r="CG9" s="119">
        <v>364.57388309999999</v>
      </c>
      <c r="CH9" s="119">
        <v>364.85473630000001</v>
      </c>
      <c r="CI9" s="119">
        <v>364.78283690000001</v>
      </c>
      <c r="CJ9" s="119">
        <v>365.64440919999998</v>
      </c>
      <c r="CK9" s="119">
        <v>364.58355710000001</v>
      </c>
      <c r="CL9" s="119">
        <v>39.891426090000003</v>
      </c>
      <c r="CM9" s="119">
        <v>0</v>
      </c>
      <c r="CN9" s="119">
        <v>0</v>
      </c>
      <c r="CO9" s="119">
        <v>0</v>
      </c>
      <c r="CP9" s="119">
        <v>0</v>
      </c>
      <c r="CQ9" s="119">
        <v>0</v>
      </c>
      <c r="CR9" s="119">
        <v>0</v>
      </c>
      <c r="CS9" s="125">
        <v>0</v>
      </c>
    </row>
    <row r="10" spans="1:97">
      <c r="A10" s="134" t="s">
        <v>215</v>
      </c>
      <c r="B10">
        <f>SUM(B2:B9)</f>
        <v>2250.0141296000002</v>
      </c>
      <c r="C10">
        <f t="shared" ref="C10:BN10" si="0">SUM(C2:C9)</f>
        <v>2250.3488159999997</v>
      </c>
      <c r="D10">
        <f t="shared" si="0"/>
        <v>2250.6835022</v>
      </c>
      <c r="E10">
        <f t="shared" si="0"/>
        <v>2251.018219</v>
      </c>
      <c r="F10">
        <f t="shared" si="0"/>
        <v>2251.3529051999999</v>
      </c>
      <c r="G10">
        <f t="shared" si="0"/>
        <v>2251.6876525999996</v>
      </c>
      <c r="H10">
        <f t="shared" si="0"/>
        <v>2252.0223083999999</v>
      </c>
      <c r="I10">
        <f t="shared" si="0"/>
        <v>2252.3569945000004</v>
      </c>
      <c r="J10">
        <f t="shared" si="0"/>
        <v>2252.6917113999998</v>
      </c>
      <c r="K10">
        <f t="shared" si="0"/>
        <v>2253.0264281</v>
      </c>
      <c r="L10">
        <f t="shared" si="0"/>
        <v>2253.3610841</v>
      </c>
      <c r="M10">
        <f t="shared" si="0"/>
        <v>2253.6957702</v>
      </c>
      <c r="N10">
        <f t="shared" si="0"/>
        <v>2254.0304872000002</v>
      </c>
      <c r="O10">
        <f t="shared" si="0"/>
        <v>2254.3652344000002</v>
      </c>
      <c r="P10">
        <f t="shared" si="0"/>
        <v>2254.6998899999999</v>
      </c>
      <c r="Q10">
        <f t="shared" si="0"/>
        <v>2255.0346069000002</v>
      </c>
      <c r="R10">
        <f t="shared" si="0"/>
        <v>2255.3692931999999</v>
      </c>
      <c r="S10">
        <f t="shared" si="0"/>
        <v>2255.7040099999999</v>
      </c>
      <c r="T10">
        <f t="shared" si="0"/>
        <v>2256.0386961000004</v>
      </c>
      <c r="U10">
        <f t="shared" si="0"/>
        <v>2256.3734438000001</v>
      </c>
      <c r="V10">
        <f t="shared" si="0"/>
        <v>2256.7081298000003</v>
      </c>
      <c r="W10">
        <f t="shared" si="0"/>
        <v>2257.0427550999998</v>
      </c>
      <c r="X10">
        <f t="shared" si="0"/>
        <v>2257.3774718999998</v>
      </c>
      <c r="Y10">
        <f t="shared" si="0"/>
        <v>2257.7121580999997</v>
      </c>
      <c r="Z10">
        <f t="shared" si="0"/>
        <v>2258.046875</v>
      </c>
      <c r="AA10">
        <f t="shared" si="0"/>
        <v>2258.3815307</v>
      </c>
      <c r="AB10">
        <f t="shared" si="0"/>
        <v>2258.7163086999999</v>
      </c>
      <c r="AC10">
        <f t="shared" si="0"/>
        <v>2259.0509641999997</v>
      </c>
      <c r="AD10">
        <f t="shared" si="0"/>
        <v>2259.3857118000001</v>
      </c>
      <c r="AE10">
        <f t="shared" si="0"/>
        <v>2259.7203673999998</v>
      </c>
      <c r="AF10">
        <f t="shared" si="0"/>
        <v>2260.0551452999998</v>
      </c>
      <c r="AG10">
        <f t="shared" si="0"/>
        <v>2260.3897706000002</v>
      </c>
      <c r="AH10">
        <f t="shared" si="0"/>
        <v>2260.7244566999998</v>
      </c>
      <c r="AI10">
        <f t="shared" si="0"/>
        <v>2261.0591735000003</v>
      </c>
      <c r="AJ10">
        <f t="shared" si="0"/>
        <v>2261.3938293000001</v>
      </c>
      <c r="AK10">
        <f t="shared" si="0"/>
        <v>2261.7285766999998</v>
      </c>
      <c r="AL10">
        <f t="shared" si="0"/>
        <v>2262.0632629000002</v>
      </c>
      <c r="AM10">
        <f t="shared" si="0"/>
        <v>2262.3979798999999</v>
      </c>
      <c r="AN10">
        <f t="shared" si="0"/>
        <v>2262.7326661000002</v>
      </c>
      <c r="AO10">
        <f t="shared" si="0"/>
        <v>2263.0673827999999</v>
      </c>
      <c r="AP10">
        <f t="shared" si="0"/>
        <v>2263.4020995999999</v>
      </c>
      <c r="AQ10">
        <f t="shared" si="0"/>
        <v>2263.7367248</v>
      </c>
      <c r="AR10">
        <f t="shared" si="0"/>
        <v>2264.0714721999998</v>
      </c>
      <c r="AS10">
        <f t="shared" si="0"/>
        <v>2275.4903869</v>
      </c>
      <c r="AT10">
        <f t="shared" si="0"/>
        <v>2274.0942993999997</v>
      </c>
      <c r="AU10">
        <f t="shared" si="0"/>
        <v>2275.0330810999999</v>
      </c>
      <c r="AV10">
        <f t="shared" si="0"/>
        <v>2275.9718932999999</v>
      </c>
      <c r="AW10">
        <f t="shared" si="0"/>
        <v>2276.9106748999998</v>
      </c>
      <c r="AX10">
        <f t="shared" si="0"/>
        <v>2226.1979674999998</v>
      </c>
      <c r="AY10">
        <f t="shared" si="0"/>
        <v>2280.6142273999999</v>
      </c>
      <c r="AZ10">
        <f t="shared" si="0"/>
        <v>2248.6278688000002</v>
      </c>
      <c r="BA10">
        <f t="shared" si="0"/>
        <v>2259.3191529999999</v>
      </c>
      <c r="BB10">
        <f t="shared" si="0"/>
        <v>2227.8133849999999</v>
      </c>
      <c r="BC10">
        <f t="shared" si="0"/>
        <v>2197.5204467999997</v>
      </c>
      <c r="BD10">
        <f t="shared" si="0"/>
        <v>2205.0927124</v>
      </c>
      <c r="BE10">
        <f t="shared" si="0"/>
        <v>2361.9550780999998</v>
      </c>
      <c r="BF10">
        <f t="shared" si="0"/>
        <v>2348.8809812999998</v>
      </c>
      <c r="BG10">
        <f t="shared" si="0"/>
        <v>2335.0046691999996</v>
      </c>
      <c r="BH10">
        <f t="shared" si="0"/>
        <v>2328.5798949999999</v>
      </c>
      <c r="BI10">
        <f t="shared" si="0"/>
        <v>2341.9013672000001</v>
      </c>
      <c r="BJ10">
        <f t="shared" si="0"/>
        <v>2303.6942137999999</v>
      </c>
      <c r="BK10">
        <f t="shared" si="0"/>
        <v>2295.3342284</v>
      </c>
      <c r="BL10">
        <f t="shared" si="0"/>
        <v>2268.1129759999999</v>
      </c>
      <c r="BM10">
        <f t="shared" si="0"/>
        <v>2245.4342651000002</v>
      </c>
      <c r="BN10">
        <f t="shared" si="0"/>
        <v>2240.9588013000002</v>
      </c>
      <c r="BO10">
        <f t="shared" ref="BO10:CS10" si="1">SUM(BO2:BO9)</f>
        <v>2226.2101440000001</v>
      </c>
      <c r="BP10">
        <f t="shared" si="1"/>
        <v>2222.0392456999998</v>
      </c>
      <c r="BQ10">
        <f t="shared" si="1"/>
        <v>2228.7573852000005</v>
      </c>
      <c r="BR10">
        <f t="shared" si="1"/>
        <v>2211.6494142000001</v>
      </c>
      <c r="BS10">
        <f t="shared" si="1"/>
        <v>2233.3870850000003</v>
      </c>
      <c r="BT10">
        <f t="shared" si="1"/>
        <v>2258.3693542000001</v>
      </c>
      <c r="BU10">
        <f t="shared" si="1"/>
        <v>2282.0554505</v>
      </c>
      <c r="BV10">
        <f t="shared" si="1"/>
        <v>2267.1134643</v>
      </c>
      <c r="BW10">
        <f t="shared" si="1"/>
        <v>2290.9374696</v>
      </c>
      <c r="BX10">
        <f t="shared" si="1"/>
        <v>2259.1836853</v>
      </c>
      <c r="BY10">
        <f t="shared" si="1"/>
        <v>2163.4755554000003</v>
      </c>
      <c r="BZ10">
        <f t="shared" si="1"/>
        <v>2097.1764221000003</v>
      </c>
      <c r="CA10">
        <f t="shared" si="1"/>
        <v>2154.4129942999998</v>
      </c>
      <c r="CB10">
        <f t="shared" si="1"/>
        <v>2178.8098753999998</v>
      </c>
      <c r="CC10">
        <f t="shared" si="1"/>
        <v>2077.7847594999998</v>
      </c>
      <c r="CD10">
        <f t="shared" si="1"/>
        <v>2030.4164580000001</v>
      </c>
      <c r="CE10">
        <f t="shared" si="1"/>
        <v>1922.0993498999999</v>
      </c>
      <c r="CF10">
        <f t="shared" si="1"/>
        <v>1897.2158813000001</v>
      </c>
      <c r="CG10">
        <f t="shared" si="1"/>
        <v>1811.0186578299999</v>
      </c>
      <c r="CH10">
        <f t="shared" si="1"/>
        <v>1742.6558665700002</v>
      </c>
      <c r="CI10">
        <f t="shared" si="1"/>
        <v>1647.95748138</v>
      </c>
      <c r="CJ10">
        <f t="shared" si="1"/>
        <v>1521.9171752999998</v>
      </c>
      <c r="CK10">
        <f t="shared" si="1"/>
        <v>1525.6262205999999</v>
      </c>
      <c r="CL10">
        <f t="shared" si="1"/>
        <v>1419.6586684900001</v>
      </c>
      <c r="CM10">
        <f t="shared" si="1"/>
        <v>1365.8738097999999</v>
      </c>
      <c r="CN10">
        <f t="shared" si="1"/>
        <v>1248.9317931999999</v>
      </c>
      <c r="CO10">
        <f t="shared" si="1"/>
        <v>1205.9785156</v>
      </c>
      <c r="CP10">
        <f t="shared" si="1"/>
        <v>1107.4203872099999</v>
      </c>
      <c r="CQ10">
        <f t="shared" si="1"/>
        <v>1031.98430448</v>
      </c>
      <c r="CR10">
        <f t="shared" si="1"/>
        <v>931.86508179999987</v>
      </c>
      <c r="CS10">
        <f t="shared" si="1"/>
        <v>912.93447880000008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13D-9AF6-4771-BB66-507C4A9CD4C1}">
  <dimension ref="A1:CS2"/>
  <sheetViews>
    <sheetView workbookViewId="0">
      <selection activeCell="CR12" sqref="CR12"/>
    </sheetView>
  </sheetViews>
  <sheetFormatPr defaultRowHeight="15.75"/>
  <cols>
    <col min="1" max="97" width="5.5" style="117" bestFit="1" customWidth="1"/>
    <col min="98" max="16384" width="9" style="117"/>
  </cols>
  <sheetData>
    <row r="1" spans="1:97">
      <c r="B1" s="117">
        <v>0</v>
      </c>
      <c r="C1" s="117">
        <v>1</v>
      </c>
      <c r="D1" s="117">
        <v>3</v>
      </c>
      <c r="E1" s="117">
        <v>4</v>
      </c>
      <c r="F1" s="117">
        <v>5</v>
      </c>
      <c r="G1" s="117">
        <v>6</v>
      </c>
      <c r="H1" s="117">
        <v>7</v>
      </c>
      <c r="I1" s="117">
        <v>8</v>
      </c>
      <c r="J1" s="117">
        <v>9</v>
      </c>
      <c r="K1" s="117">
        <v>10</v>
      </c>
      <c r="L1" s="117">
        <v>11</v>
      </c>
      <c r="M1" s="117">
        <v>12</v>
      </c>
      <c r="N1" s="117">
        <v>13</v>
      </c>
      <c r="O1" s="117">
        <v>14</v>
      </c>
      <c r="P1" s="117">
        <v>15</v>
      </c>
      <c r="Q1" s="117">
        <v>16</v>
      </c>
      <c r="R1" s="117">
        <v>17</v>
      </c>
      <c r="S1" s="117">
        <v>18</v>
      </c>
      <c r="T1" s="117">
        <v>19</v>
      </c>
      <c r="U1" s="117">
        <v>20</v>
      </c>
      <c r="V1" s="117">
        <v>21</v>
      </c>
      <c r="W1" s="117">
        <v>22</v>
      </c>
      <c r="X1" s="117">
        <v>23</v>
      </c>
      <c r="Y1" s="117">
        <v>24</v>
      </c>
      <c r="Z1" s="117">
        <v>25</v>
      </c>
      <c r="AA1" s="117">
        <v>26</v>
      </c>
      <c r="AB1" s="117">
        <v>27</v>
      </c>
      <c r="AC1" s="117">
        <v>28</v>
      </c>
      <c r="AD1" s="117">
        <v>29</v>
      </c>
      <c r="AE1" s="117">
        <v>30</v>
      </c>
      <c r="AF1" s="117">
        <v>31</v>
      </c>
      <c r="AG1" s="117">
        <v>32</v>
      </c>
      <c r="AH1" s="117">
        <v>33</v>
      </c>
      <c r="AI1" s="117">
        <v>34</v>
      </c>
      <c r="AJ1" s="117">
        <v>35</v>
      </c>
      <c r="AK1" s="117">
        <v>36</v>
      </c>
      <c r="AL1" s="117">
        <v>37</v>
      </c>
      <c r="AM1" s="117">
        <v>38</v>
      </c>
      <c r="AN1" s="117">
        <v>39</v>
      </c>
      <c r="AO1" s="117">
        <v>40</v>
      </c>
      <c r="AP1" s="117">
        <v>41</v>
      </c>
      <c r="AQ1" s="117">
        <v>42</v>
      </c>
      <c r="AR1" s="117">
        <v>43</v>
      </c>
      <c r="AS1" s="117">
        <v>44</v>
      </c>
      <c r="AT1" s="117">
        <v>45</v>
      </c>
      <c r="AU1" s="117">
        <v>46</v>
      </c>
      <c r="AV1" s="117">
        <v>47</v>
      </c>
      <c r="AW1" s="117">
        <v>48</v>
      </c>
      <c r="AX1" s="117">
        <v>49</v>
      </c>
      <c r="AY1" s="117">
        <v>50</v>
      </c>
      <c r="AZ1" s="117">
        <v>51</v>
      </c>
      <c r="BA1" s="117">
        <v>52</v>
      </c>
      <c r="BB1" s="117">
        <v>53</v>
      </c>
      <c r="BC1" s="117">
        <v>54</v>
      </c>
      <c r="BD1" s="117">
        <v>55</v>
      </c>
      <c r="BE1" s="117">
        <v>56</v>
      </c>
      <c r="BF1" s="117">
        <v>57</v>
      </c>
      <c r="BG1" s="117">
        <v>58</v>
      </c>
      <c r="BH1" s="117">
        <v>59</v>
      </c>
      <c r="BI1" s="117">
        <v>60</v>
      </c>
      <c r="BJ1" s="117">
        <v>61</v>
      </c>
      <c r="BK1" s="117">
        <v>62</v>
      </c>
      <c r="BL1" s="117">
        <v>63</v>
      </c>
      <c r="BM1" s="117">
        <v>64</v>
      </c>
      <c r="BN1" s="117">
        <v>65</v>
      </c>
      <c r="BO1" s="117">
        <v>66</v>
      </c>
      <c r="BP1" s="117">
        <v>67</v>
      </c>
      <c r="BQ1" s="117">
        <v>68</v>
      </c>
      <c r="BR1" s="117">
        <v>69</v>
      </c>
      <c r="BS1" s="117">
        <v>70</v>
      </c>
      <c r="BT1" s="117">
        <v>71</v>
      </c>
      <c r="BU1" s="117">
        <v>72</v>
      </c>
      <c r="BV1" s="117">
        <v>73</v>
      </c>
      <c r="BW1" s="117">
        <v>74</v>
      </c>
      <c r="BX1" s="117">
        <v>75</v>
      </c>
      <c r="BY1" s="117">
        <v>76</v>
      </c>
      <c r="BZ1" s="117">
        <v>77</v>
      </c>
      <c r="CA1" s="117">
        <v>78</v>
      </c>
      <c r="CB1" s="117">
        <v>79</v>
      </c>
      <c r="CC1" s="117">
        <v>80</v>
      </c>
      <c r="CD1" s="117">
        <v>81</v>
      </c>
      <c r="CE1" s="117">
        <v>82</v>
      </c>
      <c r="CF1" s="117">
        <v>83</v>
      </c>
      <c r="CG1" s="117">
        <v>84</v>
      </c>
      <c r="CH1" s="117">
        <v>85</v>
      </c>
      <c r="CI1" s="117">
        <v>86</v>
      </c>
      <c r="CJ1" s="117">
        <v>87</v>
      </c>
      <c r="CK1" s="117">
        <v>88</v>
      </c>
      <c r="CL1" s="117">
        <v>89</v>
      </c>
      <c r="CM1" s="117">
        <v>90</v>
      </c>
      <c r="CN1" s="117">
        <v>91</v>
      </c>
      <c r="CO1" s="117">
        <v>92</v>
      </c>
      <c r="CP1" s="117">
        <v>93</v>
      </c>
      <c r="CQ1" s="117">
        <v>94</v>
      </c>
      <c r="CR1" s="117">
        <v>95</v>
      </c>
      <c r="CS1" s="117">
        <v>96</v>
      </c>
    </row>
    <row r="2" spans="1:97">
      <c r="A2" s="117" t="s">
        <v>213</v>
      </c>
      <c r="B2" s="117">
        <f>ROUND((SUM(load!B2:B9)),0)</f>
        <v>2250</v>
      </c>
      <c r="C2" s="117">
        <f>ROUND((SUM(load!C2:C9)),0)</f>
        <v>2250</v>
      </c>
      <c r="D2" s="117">
        <f>ROUND((SUM(load!D2:D9)),0)</f>
        <v>2251</v>
      </c>
      <c r="E2" s="117">
        <f>ROUND((SUM(load!E2:E9)),0)</f>
        <v>2251</v>
      </c>
      <c r="F2" s="117">
        <f>ROUND((SUM(load!F2:F9)),0)</f>
        <v>2251</v>
      </c>
      <c r="G2" s="117">
        <f>ROUND((SUM(load!G2:G9)),0)</f>
        <v>2252</v>
      </c>
      <c r="H2" s="117">
        <f>ROUND((SUM(load!H2:H9)),0)</f>
        <v>2252</v>
      </c>
      <c r="I2" s="117">
        <f>ROUND((SUM(load!I2:I9)),0)</f>
        <v>2252</v>
      </c>
      <c r="J2" s="117">
        <f>ROUND((SUM(load!J2:J9)),0)</f>
        <v>2253</v>
      </c>
      <c r="K2" s="117">
        <f>ROUND((SUM(load!K2:K9)),0)</f>
        <v>2253</v>
      </c>
      <c r="L2" s="117">
        <f>ROUND((SUM(load!L2:L9)),0)</f>
        <v>2253</v>
      </c>
      <c r="M2" s="117">
        <f>ROUND((SUM(load!M2:M9)),0)</f>
        <v>2254</v>
      </c>
      <c r="N2" s="117">
        <f>ROUND((SUM(load!N2:N9)),0)</f>
        <v>2254</v>
      </c>
      <c r="O2" s="117">
        <f>ROUND((SUM(load!O2:O9)),0)</f>
        <v>2254</v>
      </c>
      <c r="P2" s="117">
        <f>ROUND((SUM(load!P2:P9)),0)</f>
        <v>2255</v>
      </c>
      <c r="Q2" s="117">
        <f>ROUND((SUM(load!Q2:Q9)),0)</f>
        <v>2255</v>
      </c>
      <c r="R2" s="117">
        <f>ROUND((SUM(load!R2:R9)),0)</f>
        <v>2255</v>
      </c>
      <c r="S2" s="117">
        <f>ROUND((SUM(load!S2:S9)),0)</f>
        <v>2256</v>
      </c>
      <c r="T2" s="117">
        <f>ROUND((SUM(load!T2:T9)),0)</f>
        <v>2256</v>
      </c>
      <c r="U2" s="117">
        <f>ROUND((SUM(load!U2:U9)),0)</f>
        <v>2256</v>
      </c>
      <c r="V2" s="117">
        <f>ROUND((SUM(load!V2:V9)),0)</f>
        <v>2257</v>
      </c>
      <c r="W2" s="117">
        <f>ROUND((SUM(load!W2:W9)),0)</f>
        <v>2257</v>
      </c>
      <c r="X2" s="117">
        <f>ROUND((SUM(load!X2:X9)),0)</f>
        <v>2257</v>
      </c>
      <c r="Y2" s="117">
        <f>ROUND((SUM(load!Y2:Y9)),0)</f>
        <v>2258</v>
      </c>
      <c r="Z2" s="117">
        <f>ROUND((SUM(load!Z2:Z9)),0)</f>
        <v>2258</v>
      </c>
      <c r="AA2" s="117">
        <f>ROUND((SUM(load!AA2:AA9)),0)</f>
        <v>2258</v>
      </c>
      <c r="AB2" s="117">
        <f>ROUND((SUM(load!AB2:AB9)),0)</f>
        <v>2259</v>
      </c>
      <c r="AC2" s="117">
        <f>ROUND((SUM(load!AC2:AC9)),0)</f>
        <v>2259</v>
      </c>
      <c r="AD2" s="117">
        <f>ROUND((SUM(load!AD2:AD9)),0)</f>
        <v>2259</v>
      </c>
      <c r="AE2" s="117">
        <f>ROUND((SUM(load!AE2:AE9)),0)</f>
        <v>2260</v>
      </c>
      <c r="AF2" s="117">
        <f>ROUND((SUM(load!AF2:AF9)),0)</f>
        <v>2260</v>
      </c>
      <c r="AG2" s="117">
        <f>ROUND((SUM(load!AG2:AG9)),0)</f>
        <v>2260</v>
      </c>
      <c r="AH2" s="117">
        <f>ROUND((SUM(load!AH2:AH9)),0)</f>
        <v>2261</v>
      </c>
      <c r="AI2" s="117">
        <f>ROUND((SUM(load!AI2:AI9)),0)</f>
        <v>2261</v>
      </c>
      <c r="AJ2" s="117">
        <f>ROUND((SUM(load!AJ2:AJ9)),0)</f>
        <v>2261</v>
      </c>
      <c r="AK2" s="117">
        <f>ROUND((SUM(load!AK2:AK9)),0)</f>
        <v>2262</v>
      </c>
      <c r="AL2" s="117">
        <f>ROUND((SUM(load!AL2:AL9)),0)</f>
        <v>2262</v>
      </c>
      <c r="AM2" s="117">
        <f>ROUND((SUM(load!AM2:AM9)),0)</f>
        <v>2262</v>
      </c>
      <c r="AN2" s="117">
        <f>ROUND((SUM(load!AN2:AN9)),0)</f>
        <v>2263</v>
      </c>
      <c r="AO2" s="117">
        <f>ROUND((SUM(load!AO2:AO9)),0)</f>
        <v>2263</v>
      </c>
      <c r="AP2" s="117">
        <f>ROUND((SUM(load!AP2:AP9)),0)</f>
        <v>2263</v>
      </c>
      <c r="AQ2" s="117">
        <f>ROUND((SUM(load!AQ2:AQ9)),0)</f>
        <v>2264</v>
      </c>
      <c r="AR2" s="117">
        <f>ROUND((SUM(load!AR2:AR9)),0)</f>
        <v>2264</v>
      </c>
      <c r="AS2" s="117">
        <f>ROUND((SUM(load!AS2:AS9)),0)</f>
        <v>2275</v>
      </c>
      <c r="AT2" s="117">
        <f>ROUND((SUM(load!AT2:AT9)),0)</f>
        <v>2274</v>
      </c>
      <c r="AU2" s="117">
        <f>ROUND((SUM(load!AU2:AU9)),0)</f>
        <v>2275</v>
      </c>
      <c r="AV2" s="117">
        <f>ROUND((SUM(load!AV2:AV9)),0)</f>
        <v>2276</v>
      </c>
      <c r="AW2" s="117">
        <f>ROUND((SUM(load!AW2:AW9)),0)</f>
        <v>2277</v>
      </c>
      <c r="AX2" s="117">
        <f>ROUND((SUM(load!AX2:AX9)),0)</f>
        <v>2226</v>
      </c>
      <c r="AY2" s="117">
        <f>ROUND((SUM(load!AY2:AY9)),0)</f>
        <v>2281</v>
      </c>
      <c r="AZ2" s="117">
        <f>ROUND((SUM(load!AZ2:AZ9)),0)</f>
        <v>2249</v>
      </c>
      <c r="BA2" s="117">
        <f>ROUND((SUM(load!BA2:BA9)),0)</f>
        <v>2259</v>
      </c>
      <c r="BB2" s="117">
        <f>ROUND((SUM(load!BB2:BB9)),0)</f>
        <v>2228</v>
      </c>
      <c r="BC2" s="117">
        <f>ROUND((SUM(load!BC2:BC9)),0)</f>
        <v>2198</v>
      </c>
      <c r="BD2" s="117">
        <f>ROUND((SUM(load!BD2:BD9)),0)</f>
        <v>2205</v>
      </c>
      <c r="BE2" s="117">
        <f>ROUND((SUM(load!BE2:BE9)),0)</f>
        <v>2362</v>
      </c>
      <c r="BF2" s="117">
        <f>ROUND((SUM(load!BF2:BF9)),0)</f>
        <v>2349</v>
      </c>
      <c r="BG2" s="117">
        <f>ROUND((SUM(load!BG2:BG9)),0)</f>
        <v>2335</v>
      </c>
      <c r="BH2" s="117">
        <f>ROUND((SUM(load!BH2:BH9)),0)</f>
        <v>2329</v>
      </c>
      <c r="BI2" s="117">
        <f>ROUND((SUM(load!BI2:BI9)),0)</f>
        <v>2342</v>
      </c>
      <c r="BJ2" s="117">
        <f>ROUND((SUM(load!BJ2:BJ9)),0)</f>
        <v>2304</v>
      </c>
      <c r="BK2" s="117">
        <f>ROUND((SUM(load!BK2:BK9)),0)</f>
        <v>2295</v>
      </c>
      <c r="BL2" s="117">
        <f>ROUND((SUM(load!BL2:BL9)),0)</f>
        <v>2268</v>
      </c>
      <c r="BM2" s="117">
        <f>ROUND((SUM(load!BM2:BM9)),0)</f>
        <v>2245</v>
      </c>
      <c r="BN2" s="117">
        <f>ROUND((SUM(load!BN2:BN9)),0)</f>
        <v>2241</v>
      </c>
      <c r="BO2" s="117">
        <f>ROUND((SUM(load!BO2:BO9)),0)</f>
        <v>2226</v>
      </c>
      <c r="BP2" s="117">
        <f>ROUND((SUM(load!BP2:BP9)),0)</f>
        <v>2222</v>
      </c>
      <c r="BQ2" s="117">
        <f>ROUND((SUM(load!BQ2:BQ9)),0)</f>
        <v>2229</v>
      </c>
      <c r="BR2" s="117">
        <f>ROUND((SUM(load!BR2:BR9)),0)</f>
        <v>2212</v>
      </c>
      <c r="BS2" s="117">
        <f>ROUND((SUM(load!BS2:BS9)),0)</f>
        <v>2233</v>
      </c>
      <c r="BT2" s="117">
        <f>ROUND((SUM(load!BT2:BT9)),0)</f>
        <v>2258</v>
      </c>
      <c r="BU2" s="117">
        <f>ROUND((SUM(load!BU2:BU9)),0)</f>
        <v>2282</v>
      </c>
      <c r="BV2" s="117">
        <f>ROUND((SUM(load!BV2:BV9)),0)</f>
        <v>2267</v>
      </c>
      <c r="BW2" s="117">
        <f>ROUND((SUM(load!BW2:BW9)),0)</f>
        <v>2291</v>
      </c>
      <c r="BX2" s="117">
        <f>ROUND((SUM(load!BX2:BX9)),0)</f>
        <v>2259</v>
      </c>
      <c r="BY2" s="117">
        <f>ROUND((SUM(load!BY2:BY9)),0)</f>
        <v>2163</v>
      </c>
      <c r="BZ2" s="117">
        <f>ROUND((SUM(load!BZ2:BZ9)),0)</f>
        <v>2097</v>
      </c>
      <c r="CA2" s="117">
        <f>ROUND((SUM(load!CA2:CA9)),0)</f>
        <v>2154</v>
      </c>
      <c r="CB2" s="117">
        <f>ROUND((SUM(load!CB2:CB9)),0)</f>
        <v>2179</v>
      </c>
      <c r="CC2" s="117">
        <f>ROUND((SUM(load!CC2:CC9)),0)</f>
        <v>2078</v>
      </c>
      <c r="CD2" s="117">
        <f>ROUND((SUM(load!CD2:CD9)),0)</f>
        <v>2030</v>
      </c>
      <c r="CE2" s="117">
        <f>ROUND((SUM(load!CE2:CE9)),0)</f>
        <v>1922</v>
      </c>
      <c r="CF2" s="117">
        <f>ROUND((SUM(load!CF2:CF9)),0)</f>
        <v>1897</v>
      </c>
      <c r="CG2" s="117">
        <f>ROUND((SUM(load!CG2:CG9)),0)</f>
        <v>1811</v>
      </c>
      <c r="CH2" s="117">
        <f>ROUND((SUM(load!CH2:CH9)),0)</f>
        <v>1743</v>
      </c>
      <c r="CI2" s="117">
        <f>ROUND((SUM(load!CI2:CI9)),0)</f>
        <v>1648</v>
      </c>
      <c r="CJ2" s="117">
        <f>ROUND((SUM(load!CJ2:CJ9)),0)</f>
        <v>1522</v>
      </c>
      <c r="CK2" s="117">
        <f>ROUND((SUM(load!CK2:CK9)),0)</f>
        <v>1526</v>
      </c>
      <c r="CL2" s="117">
        <f>ROUND((SUM(load!CL2:CL9)),0)</f>
        <v>1420</v>
      </c>
      <c r="CM2" s="117">
        <f>ROUND((SUM(load!CM2:CM9)),0)</f>
        <v>1366</v>
      </c>
      <c r="CN2" s="117">
        <f>ROUND((SUM(load!CN2:CN9)),0)</f>
        <v>1249</v>
      </c>
      <c r="CO2" s="117">
        <f>ROUND((SUM(load!CO2:CO9)),0)</f>
        <v>1206</v>
      </c>
      <c r="CP2" s="117">
        <f>ROUND((SUM(load!CP2:CP9)),0)</f>
        <v>1107</v>
      </c>
      <c r="CQ2" s="117">
        <f>ROUND((SUM(load!CQ2:CQ9)),0)</f>
        <v>1032</v>
      </c>
      <c r="CR2" s="117">
        <f>ROUND((SUM(load!CR2:CR9)),0)</f>
        <v>932</v>
      </c>
      <c r="CS2" s="117">
        <f>ROUND((SUM(load!CS2:CS9)),0)</f>
        <v>913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L19" sqref="L19"/>
    </sheetView>
  </sheetViews>
  <sheetFormatPr defaultColWidth="12.875" defaultRowHeight="15.75"/>
  <cols>
    <col min="1" max="1" width="4.875" bestFit="1" customWidth="1"/>
    <col min="2" max="2" width="11.25" bestFit="1" customWidth="1"/>
    <col min="3" max="3" width="6" customWidth="1"/>
    <col min="4" max="4" width="6.125" customWidth="1"/>
    <col min="5" max="5" width="7.625" customWidth="1"/>
    <col min="6" max="6" width="9.25" customWidth="1"/>
    <col min="7" max="7" width="7.375" customWidth="1"/>
    <col min="8" max="8" width="8.25" customWidth="1"/>
    <col min="9" max="10" width="9.375" customWidth="1"/>
    <col min="11" max="11" width="10" customWidth="1"/>
    <col min="12" max="12" width="10.5" customWidth="1"/>
    <col min="13" max="13" width="10.75" customWidth="1"/>
    <col min="14" max="14" width="9.625" customWidth="1"/>
    <col min="15" max="15" width="8" customWidth="1"/>
    <col min="16" max="16" width="10.25" customWidth="1"/>
    <col min="17" max="17" width="7" bestFit="1" customWidth="1"/>
    <col min="18" max="18" width="8" customWidth="1"/>
    <col min="19" max="19" width="7.75" customWidth="1"/>
  </cols>
  <sheetData>
    <row r="1" spans="1:19" s="156" customFormat="1" ht="31.5">
      <c r="A1" s="163" t="s">
        <v>0</v>
      </c>
      <c r="B1" s="163" t="s">
        <v>26</v>
      </c>
      <c r="C1" s="163" t="s">
        <v>1</v>
      </c>
      <c r="D1" s="163" t="s">
        <v>2</v>
      </c>
      <c r="E1" s="163" t="s">
        <v>3</v>
      </c>
      <c r="F1" s="163" t="s">
        <v>4</v>
      </c>
      <c r="G1" s="163" t="s">
        <v>225</v>
      </c>
      <c r="H1" s="163" t="s">
        <v>6</v>
      </c>
      <c r="I1" s="163" t="s">
        <v>7</v>
      </c>
      <c r="J1" s="163" t="s">
        <v>8</v>
      </c>
      <c r="K1" s="163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3" t="s">
        <v>17</v>
      </c>
    </row>
    <row r="2" spans="1:19">
      <c r="A2" s="164" t="s">
        <v>18</v>
      </c>
      <c r="B2" s="164" t="b">
        <v>0</v>
      </c>
      <c r="C2" s="164">
        <v>0.55000000000000004</v>
      </c>
      <c r="D2" s="164">
        <v>1</v>
      </c>
      <c r="E2" s="164">
        <v>175</v>
      </c>
      <c r="F2" s="164">
        <v>16</v>
      </c>
      <c r="G2" s="164">
        <v>72</v>
      </c>
      <c r="H2" s="164">
        <v>96</v>
      </c>
      <c r="I2" s="164">
        <v>0</v>
      </c>
      <c r="J2" s="164">
        <v>0.25</v>
      </c>
      <c r="K2" s="164">
        <v>0.25</v>
      </c>
      <c r="L2" s="164">
        <v>0</v>
      </c>
      <c r="M2" s="164">
        <v>0.5</v>
      </c>
      <c r="N2" s="164">
        <v>15000</v>
      </c>
      <c r="O2" s="164">
        <v>18000</v>
      </c>
      <c r="P2" s="164">
        <v>45.951535927098703</v>
      </c>
      <c r="Q2" s="164">
        <v>330</v>
      </c>
      <c r="R2" s="164">
        <v>180</v>
      </c>
      <c r="S2" s="164">
        <v>330</v>
      </c>
    </row>
    <row r="3" spans="1:19">
      <c r="A3" s="164" t="s">
        <v>19</v>
      </c>
      <c r="B3" s="164" t="b">
        <v>0</v>
      </c>
      <c r="C3" s="164">
        <v>0.53</v>
      </c>
      <c r="D3" s="164">
        <v>1</v>
      </c>
      <c r="E3" s="164">
        <v>175</v>
      </c>
      <c r="F3" s="164">
        <v>16</v>
      </c>
      <c r="G3" s="164">
        <v>72</v>
      </c>
      <c r="H3" s="164">
        <v>96</v>
      </c>
      <c r="I3" s="164">
        <v>0</v>
      </c>
      <c r="J3" s="164">
        <v>0.25</v>
      </c>
      <c r="K3" s="164">
        <v>0.25</v>
      </c>
      <c r="L3" s="164">
        <v>0</v>
      </c>
      <c r="M3" s="164">
        <v>0.5</v>
      </c>
      <c r="N3" s="164">
        <v>15000</v>
      </c>
      <c r="O3" s="164">
        <v>18000</v>
      </c>
      <c r="P3" s="164">
        <v>46.139289358967403</v>
      </c>
      <c r="Q3" s="164">
        <v>340</v>
      </c>
      <c r="R3" s="164">
        <v>180</v>
      </c>
      <c r="S3" s="164">
        <v>340</v>
      </c>
    </row>
    <row r="4" spans="1:19">
      <c r="A4" s="164" t="s">
        <v>20</v>
      </c>
      <c r="B4" s="164" t="b">
        <v>0</v>
      </c>
      <c r="C4" s="164">
        <v>0.75</v>
      </c>
      <c r="D4" s="164">
        <v>1</v>
      </c>
      <c r="E4" s="164">
        <v>175</v>
      </c>
      <c r="F4" s="164">
        <v>16</v>
      </c>
      <c r="G4" s="164">
        <v>72</v>
      </c>
      <c r="H4" s="164">
        <v>96</v>
      </c>
      <c r="I4" s="164">
        <v>0</v>
      </c>
      <c r="J4" s="164">
        <v>0.25</v>
      </c>
      <c r="K4" s="164">
        <v>0.25</v>
      </c>
      <c r="L4" s="164">
        <v>0</v>
      </c>
      <c r="M4" s="164">
        <v>0.5</v>
      </c>
      <c r="N4" s="164">
        <v>15000</v>
      </c>
      <c r="O4" s="164">
        <v>18000</v>
      </c>
      <c r="P4" s="164">
        <v>48.026721199401898</v>
      </c>
      <c r="Q4" s="164">
        <v>320</v>
      </c>
      <c r="R4" s="164">
        <v>260</v>
      </c>
      <c r="S4" s="164">
        <v>320</v>
      </c>
    </row>
    <row r="5" spans="1:19">
      <c r="A5" s="164" t="s">
        <v>21</v>
      </c>
      <c r="B5" s="164" t="b">
        <v>1</v>
      </c>
      <c r="C5" s="164">
        <v>0</v>
      </c>
      <c r="D5" s="164">
        <v>1</v>
      </c>
      <c r="E5" s="164">
        <v>175</v>
      </c>
      <c r="F5" s="164">
        <v>16</v>
      </c>
      <c r="G5" s="164">
        <v>72</v>
      </c>
      <c r="H5" s="164">
        <v>0</v>
      </c>
      <c r="I5" s="164">
        <v>1</v>
      </c>
      <c r="J5" s="164">
        <v>0.25</v>
      </c>
      <c r="K5" s="164">
        <v>0.25</v>
      </c>
      <c r="L5" s="164">
        <v>0.25</v>
      </c>
      <c r="M5" s="164">
        <v>0.5</v>
      </c>
      <c r="N5" s="164">
        <v>15000</v>
      </c>
      <c r="O5" s="164">
        <v>18000</v>
      </c>
      <c r="P5" s="164">
        <v>44.349497831294002</v>
      </c>
      <c r="Q5" s="164">
        <v>305</v>
      </c>
      <c r="R5" s="164">
        <v>50</v>
      </c>
      <c r="S5" s="164">
        <v>305</v>
      </c>
    </row>
    <row r="6" spans="1:19">
      <c r="A6" s="164" t="s">
        <v>22</v>
      </c>
      <c r="B6" s="164" t="b">
        <v>0</v>
      </c>
      <c r="C6" s="164">
        <v>0.52</v>
      </c>
      <c r="D6" s="164">
        <v>1</v>
      </c>
      <c r="E6" s="164">
        <v>175</v>
      </c>
      <c r="F6" s="164">
        <v>16</v>
      </c>
      <c r="G6" s="164">
        <v>72</v>
      </c>
      <c r="H6" s="164">
        <v>96</v>
      </c>
      <c r="I6" s="164">
        <v>0</v>
      </c>
      <c r="J6" s="164">
        <v>0.25</v>
      </c>
      <c r="K6" s="164">
        <v>0.25</v>
      </c>
      <c r="L6" s="164">
        <v>0</v>
      </c>
      <c r="M6" s="164">
        <v>0.5</v>
      </c>
      <c r="N6" s="164">
        <v>15000</v>
      </c>
      <c r="O6" s="164">
        <v>18000</v>
      </c>
      <c r="P6" s="164">
        <v>46.929154668903799</v>
      </c>
      <c r="Q6" s="164">
        <v>345</v>
      </c>
      <c r="R6" s="164">
        <v>180</v>
      </c>
      <c r="S6" s="164">
        <v>345</v>
      </c>
    </row>
    <row r="7" spans="1:19">
      <c r="A7" s="164" t="s">
        <v>23</v>
      </c>
      <c r="B7" s="164" t="b">
        <v>1</v>
      </c>
      <c r="C7" s="164">
        <v>0</v>
      </c>
      <c r="D7" s="164">
        <v>1</v>
      </c>
      <c r="E7" s="164">
        <v>175</v>
      </c>
      <c r="F7" s="164">
        <v>16</v>
      </c>
      <c r="G7" s="164">
        <v>72</v>
      </c>
      <c r="H7" s="164">
        <v>67</v>
      </c>
      <c r="I7" s="164">
        <v>0</v>
      </c>
      <c r="J7" s="164">
        <v>0.25</v>
      </c>
      <c r="K7" s="164">
        <v>0.25</v>
      </c>
      <c r="L7" s="164">
        <v>0.25</v>
      </c>
      <c r="M7" s="164">
        <v>0.5</v>
      </c>
      <c r="N7" s="164">
        <v>15000</v>
      </c>
      <c r="O7" s="164">
        <v>18000</v>
      </c>
      <c r="P7" s="164">
        <v>45.168316431460497</v>
      </c>
      <c r="Q7" s="164">
        <v>335</v>
      </c>
      <c r="R7" s="164">
        <v>50</v>
      </c>
      <c r="S7" s="164">
        <v>335</v>
      </c>
    </row>
    <row r="8" spans="1:19">
      <c r="A8" s="164" t="s">
        <v>24</v>
      </c>
      <c r="B8" s="164" t="b">
        <v>0</v>
      </c>
      <c r="C8" s="164">
        <v>0.76</v>
      </c>
      <c r="D8" s="164">
        <v>1</v>
      </c>
      <c r="E8" s="164">
        <v>175</v>
      </c>
      <c r="F8" s="164">
        <v>16</v>
      </c>
      <c r="G8" s="164">
        <v>72</v>
      </c>
      <c r="H8" s="164">
        <v>96</v>
      </c>
      <c r="I8" s="164">
        <v>0</v>
      </c>
      <c r="J8" s="164">
        <v>0.25</v>
      </c>
      <c r="K8" s="164">
        <v>0.25</v>
      </c>
      <c r="L8" s="164">
        <v>0</v>
      </c>
      <c r="M8" s="164">
        <v>0.5</v>
      </c>
      <c r="N8" s="164">
        <v>15000</v>
      </c>
      <c r="O8" s="164">
        <v>18000</v>
      </c>
      <c r="P8" s="164">
        <v>46.941128155966801</v>
      </c>
      <c r="Q8" s="164">
        <v>315</v>
      </c>
      <c r="R8" s="164">
        <v>260</v>
      </c>
      <c r="S8" s="164">
        <v>315</v>
      </c>
    </row>
    <row r="9" spans="1:19">
      <c r="A9" s="164" t="s">
        <v>25</v>
      </c>
      <c r="B9" s="164" t="b">
        <v>1</v>
      </c>
      <c r="C9" s="164">
        <v>0</v>
      </c>
      <c r="D9" s="164">
        <v>1</v>
      </c>
      <c r="E9" s="164">
        <v>175</v>
      </c>
      <c r="F9" s="164">
        <v>16</v>
      </c>
      <c r="G9" s="164">
        <v>72</v>
      </c>
      <c r="H9" s="164">
        <v>70</v>
      </c>
      <c r="I9" s="164">
        <v>0</v>
      </c>
      <c r="J9" s="164">
        <v>0.25</v>
      </c>
      <c r="K9" s="164">
        <v>0.25</v>
      </c>
      <c r="L9" s="164">
        <v>0.25</v>
      </c>
      <c r="M9" s="164">
        <v>0.5</v>
      </c>
      <c r="N9" s="164">
        <v>15000</v>
      </c>
      <c r="O9" s="164">
        <v>18000</v>
      </c>
      <c r="P9" s="164">
        <v>46.153173720225404</v>
      </c>
      <c r="Q9" s="164">
        <v>340</v>
      </c>
      <c r="R9" s="164">
        <v>50</v>
      </c>
      <c r="S9" s="164">
        <v>340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985-CE9E-41E5-A722-370249B1E4C5}">
  <dimension ref="A1:CS10"/>
  <sheetViews>
    <sheetView zoomScaleNormal="100" workbookViewId="0">
      <selection sqref="A1:XFD1048576"/>
    </sheetView>
  </sheetViews>
  <sheetFormatPr defaultRowHeight="15.75"/>
  <cols>
    <col min="1" max="1" width="8.125" bestFit="1" customWidth="1"/>
    <col min="2" max="97" width="5.5" bestFit="1" customWidth="1"/>
  </cols>
  <sheetData>
    <row r="1" spans="1:97" ht="16.5" thickTop="1" thickBot="1">
      <c r="A1" s="120" t="s">
        <v>203</v>
      </c>
      <c r="B1" s="121">
        <v>0</v>
      </c>
      <c r="C1" s="121">
        <v>1.0416666666666666E-2</v>
      </c>
      <c r="D1" s="121">
        <v>2.0833333333333332E-2</v>
      </c>
      <c r="E1" s="121">
        <v>3.125E-2</v>
      </c>
      <c r="F1" s="121">
        <v>4.1666666666666664E-2</v>
      </c>
      <c r="G1" s="121">
        <v>5.2083333333333336E-2</v>
      </c>
      <c r="H1" s="121">
        <v>6.25E-2</v>
      </c>
      <c r="I1" s="121">
        <v>7.2916666666666671E-2</v>
      </c>
      <c r="J1" s="121">
        <v>8.3333333333333329E-2</v>
      </c>
      <c r="K1" s="121">
        <v>9.375E-2</v>
      </c>
      <c r="L1" s="121">
        <v>0.10416666666666667</v>
      </c>
      <c r="M1" s="121">
        <v>0.11458333333333333</v>
      </c>
      <c r="N1" s="121">
        <v>0.125</v>
      </c>
      <c r="O1" s="121">
        <v>0.13541666666666666</v>
      </c>
      <c r="P1" s="121">
        <v>0.14583333333333334</v>
      </c>
      <c r="Q1" s="121">
        <v>0.15625</v>
      </c>
      <c r="R1" s="121">
        <v>0.16666666666666666</v>
      </c>
      <c r="S1" s="121">
        <v>0.17708333333333334</v>
      </c>
      <c r="T1" s="121">
        <v>0.1875</v>
      </c>
      <c r="U1" s="121">
        <v>0.19791666666666666</v>
      </c>
      <c r="V1" s="121">
        <v>0.20833333333333334</v>
      </c>
      <c r="W1" s="121">
        <v>0.21875</v>
      </c>
      <c r="X1" s="121">
        <v>0.22916666666666666</v>
      </c>
      <c r="Y1" s="121">
        <v>0.23958333333333334</v>
      </c>
      <c r="Z1" s="123">
        <v>0.25</v>
      </c>
      <c r="AA1" s="121">
        <v>0.26041666666666669</v>
      </c>
      <c r="AB1" s="121">
        <v>0.27083333333333331</v>
      </c>
      <c r="AC1" s="121">
        <v>0.28125</v>
      </c>
      <c r="AD1" s="121">
        <v>0.29166666666666669</v>
      </c>
      <c r="AE1" s="121">
        <v>0.30208333333333331</v>
      </c>
      <c r="AF1" s="121">
        <v>0.3125</v>
      </c>
      <c r="AG1" s="121">
        <v>0.32291666666666669</v>
      </c>
      <c r="AH1" s="121">
        <v>0.33333333333333331</v>
      </c>
      <c r="AI1" s="121">
        <v>0.34375</v>
      </c>
      <c r="AJ1" s="121">
        <v>0.35416666666666669</v>
      </c>
      <c r="AK1" s="121">
        <v>0.36458333333333331</v>
      </c>
      <c r="AL1" s="121">
        <v>0.375</v>
      </c>
      <c r="AM1" s="121">
        <v>0.38541666666666669</v>
      </c>
      <c r="AN1" s="121">
        <v>0.39583333333333331</v>
      </c>
      <c r="AO1" s="121">
        <v>0.40625</v>
      </c>
      <c r="AP1" s="121">
        <v>0.41666666666666669</v>
      </c>
      <c r="AQ1" s="121">
        <v>0.42708333333333331</v>
      </c>
      <c r="AR1" s="121">
        <v>0.4375</v>
      </c>
      <c r="AS1" s="121">
        <v>0.44791666666666669</v>
      </c>
      <c r="AT1" s="121">
        <v>0.45833333333333331</v>
      </c>
      <c r="AU1" s="121">
        <v>0.46875</v>
      </c>
      <c r="AV1" s="121">
        <v>0.47916666666666669</v>
      </c>
      <c r="AW1" s="121">
        <v>0.48958333333333331</v>
      </c>
      <c r="AX1" s="123">
        <v>0.5</v>
      </c>
      <c r="AY1" s="121">
        <v>0.51041666666666663</v>
      </c>
      <c r="AZ1" s="121">
        <v>0.52083333333333337</v>
      </c>
      <c r="BA1" s="121">
        <v>0.53125</v>
      </c>
      <c r="BB1" s="121">
        <v>0.54166666666666663</v>
      </c>
      <c r="BC1" s="121">
        <v>0.55208333333333337</v>
      </c>
      <c r="BD1" s="121">
        <v>0.5625</v>
      </c>
      <c r="BE1" s="121">
        <v>0.57291666666666663</v>
      </c>
      <c r="BF1" s="121">
        <v>0.58333333333333337</v>
      </c>
      <c r="BG1" s="121">
        <v>0.59375</v>
      </c>
      <c r="BH1" s="121">
        <v>0.60416666666666663</v>
      </c>
      <c r="BI1" s="121">
        <v>0.61458333333333337</v>
      </c>
      <c r="BJ1" s="121">
        <v>0.625</v>
      </c>
      <c r="BK1" s="121">
        <v>0.63541666666666663</v>
      </c>
      <c r="BL1" s="121">
        <v>0.64583333333333337</v>
      </c>
      <c r="BM1" s="121">
        <v>0.65625</v>
      </c>
      <c r="BN1" s="121">
        <v>0.66666666666666663</v>
      </c>
      <c r="BO1" s="121">
        <v>0.67708333333333337</v>
      </c>
      <c r="BP1" s="121">
        <v>0.6875</v>
      </c>
      <c r="BQ1" s="121">
        <v>0.69791666666666663</v>
      </c>
      <c r="BR1" s="121">
        <v>0.70833333333333337</v>
      </c>
      <c r="BS1" s="121">
        <v>0.71875</v>
      </c>
      <c r="BT1" s="121">
        <v>0.72916666666666663</v>
      </c>
      <c r="BU1" s="121">
        <v>0.73958333333333337</v>
      </c>
      <c r="BV1" s="123">
        <v>0.75</v>
      </c>
      <c r="BW1" s="121">
        <v>0.76041666666666663</v>
      </c>
      <c r="BX1" s="121">
        <v>0.77083333333333337</v>
      </c>
      <c r="BY1" s="121">
        <v>0.78125</v>
      </c>
      <c r="BZ1" s="121">
        <v>0.79166666666666663</v>
      </c>
      <c r="CA1" s="121">
        <v>0.80208333333333337</v>
      </c>
      <c r="CB1" s="121">
        <v>0.8125</v>
      </c>
      <c r="CC1" s="121">
        <v>0.82291666666666663</v>
      </c>
      <c r="CD1" s="121">
        <v>0.83333333333333337</v>
      </c>
      <c r="CE1" s="121">
        <v>0.84375</v>
      </c>
      <c r="CF1" s="121">
        <v>0.85416666666666663</v>
      </c>
      <c r="CG1" s="121">
        <v>0.86458333333333337</v>
      </c>
      <c r="CH1" s="121">
        <v>0.875</v>
      </c>
      <c r="CI1" s="121">
        <v>0.88541666666666663</v>
      </c>
      <c r="CJ1" s="121">
        <v>0.89583333333333337</v>
      </c>
      <c r="CK1" s="121">
        <v>0.90625</v>
      </c>
      <c r="CL1" s="121">
        <v>0.91666666666666663</v>
      </c>
      <c r="CM1" s="121">
        <v>0.92708333333333337</v>
      </c>
      <c r="CN1" s="121">
        <v>0.9375</v>
      </c>
      <c r="CO1" s="121">
        <v>0.94791666666666663</v>
      </c>
      <c r="CP1" s="121">
        <v>0.95833333333333337</v>
      </c>
      <c r="CQ1" s="121">
        <v>0.96875</v>
      </c>
      <c r="CR1" s="121">
        <v>0.97916666666666663</v>
      </c>
      <c r="CS1" s="124">
        <v>0.98958333333333337</v>
      </c>
    </row>
    <row r="2" spans="1:97" ht="16.5" thickTop="1" thickBot="1">
      <c r="A2" s="122" t="s">
        <v>18</v>
      </c>
      <c r="B2" s="119">
        <v>223</v>
      </c>
      <c r="C2" s="119">
        <v>180</v>
      </c>
      <c r="D2" s="119">
        <v>278</v>
      </c>
      <c r="E2" s="119">
        <v>192</v>
      </c>
      <c r="F2" s="119">
        <v>266</v>
      </c>
      <c r="G2" s="119">
        <v>200</v>
      </c>
      <c r="H2" s="119">
        <v>306</v>
      </c>
      <c r="I2" s="119">
        <v>236</v>
      </c>
      <c r="J2" s="119">
        <v>180</v>
      </c>
      <c r="K2" s="119">
        <v>180</v>
      </c>
      <c r="L2" s="119">
        <v>180</v>
      </c>
      <c r="M2" s="119">
        <v>180</v>
      </c>
      <c r="N2" s="119">
        <v>180</v>
      </c>
      <c r="O2" s="119">
        <v>323</v>
      </c>
      <c r="P2" s="119">
        <v>298</v>
      </c>
      <c r="Q2" s="119">
        <v>282</v>
      </c>
      <c r="R2" s="119">
        <v>265</v>
      </c>
      <c r="S2" s="119">
        <v>255</v>
      </c>
      <c r="T2" s="119">
        <v>240</v>
      </c>
      <c r="U2" s="119">
        <v>244</v>
      </c>
      <c r="V2" s="119">
        <v>271</v>
      </c>
      <c r="W2" s="119">
        <v>286</v>
      </c>
      <c r="X2" s="119">
        <v>321</v>
      </c>
      <c r="Y2" s="119">
        <v>180</v>
      </c>
      <c r="Z2" s="118">
        <v>180</v>
      </c>
      <c r="AA2" s="119">
        <v>180</v>
      </c>
      <c r="AB2" s="119">
        <v>182</v>
      </c>
      <c r="AC2" s="119">
        <v>184</v>
      </c>
      <c r="AD2" s="119">
        <v>180</v>
      </c>
      <c r="AE2" s="119">
        <v>180</v>
      </c>
      <c r="AF2" s="119">
        <v>216</v>
      </c>
      <c r="AG2" s="119">
        <v>199</v>
      </c>
      <c r="AH2" s="119">
        <v>196</v>
      </c>
      <c r="AI2" s="119">
        <v>190</v>
      </c>
      <c r="AJ2" s="119">
        <v>180</v>
      </c>
      <c r="AK2" s="119">
        <v>199</v>
      </c>
      <c r="AL2" s="119">
        <v>253</v>
      </c>
      <c r="AM2" s="119">
        <v>253</v>
      </c>
      <c r="AN2" s="119">
        <v>253</v>
      </c>
      <c r="AO2" s="119">
        <v>271</v>
      </c>
      <c r="AP2" s="119">
        <v>308</v>
      </c>
      <c r="AQ2" s="119">
        <v>271</v>
      </c>
      <c r="AR2" s="119">
        <v>290</v>
      </c>
      <c r="AS2" s="119">
        <v>298</v>
      </c>
      <c r="AT2" s="119">
        <v>304</v>
      </c>
      <c r="AU2" s="119">
        <v>308</v>
      </c>
      <c r="AV2" s="119">
        <v>326</v>
      </c>
      <c r="AW2" s="119">
        <v>329</v>
      </c>
      <c r="AX2" s="118">
        <v>330</v>
      </c>
      <c r="AY2" s="119">
        <v>326</v>
      </c>
      <c r="AZ2" s="119">
        <v>326</v>
      </c>
      <c r="BA2" s="119">
        <v>326</v>
      </c>
      <c r="BB2" s="119">
        <v>326</v>
      </c>
      <c r="BC2" s="119">
        <v>308</v>
      </c>
      <c r="BD2" s="119">
        <v>308</v>
      </c>
      <c r="BE2" s="119">
        <v>308</v>
      </c>
      <c r="BF2" s="119">
        <v>295</v>
      </c>
      <c r="BG2" s="119">
        <v>290</v>
      </c>
      <c r="BH2" s="119">
        <v>290</v>
      </c>
      <c r="BI2" s="119">
        <v>290</v>
      </c>
      <c r="BJ2" s="119">
        <v>330</v>
      </c>
      <c r="BK2" s="119">
        <v>330</v>
      </c>
      <c r="BL2" s="119">
        <v>330</v>
      </c>
      <c r="BM2" s="119">
        <v>330</v>
      </c>
      <c r="BN2" s="119">
        <v>330</v>
      </c>
      <c r="BO2" s="119">
        <v>330</v>
      </c>
      <c r="BP2" s="119">
        <v>330</v>
      </c>
      <c r="BQ2" s="119">
        <v>330</v>
      </c>
      <c r="BR2" s="119">
        <v>330</v>
      </c>
      <c r="BS2" s="119">
        <v>330</v>
      </c>
      <c r="BT2" s="119">
        <v>330</v>
      </c>
      <c r="BU2" s="119">
        <v>330</v>
      </c>
      <c r="BV2" s="118">
        <v>330</v>
      </c>
      <c r="BW2" s="119">
        <v>330</v>
      </c>
      <c r="BX2" s="119">
        <v>330</v>
      </c>
      <c r="BY2" s="119">
        <v>330</v>
      </c>
      <c r="BZ2" s="119">
        <v>330</v>
      </c>
      <c r="CA2" s="119">
        <v>330</v>
      </c>
      <c r="CB2" s="119">
        <v>330</v>
      </c>
      <c r="CC2" s="119">
        <v>330</v>
      </c>
      <c r="CD2" s="119">
        <v>303</v>
      </c>
      <c r="CE2" s="119">
        <v>290</v>
      </c>
      <c r="CF2" s="119">
        <v>313</v>
      </c>
      <c r="CG2" s="119">
        <v>290</v>
      </c>
      <c r="CH2" s="119">
        <v>253</v>
      </c>
      <c r="CI2" s="119">
        <v>235</v>
      </c>
      <c r="CJ2" s="119">
        <v>220</v>
      </c>
      <c r="CK2" s="119">
        <v>199</v>
      </c>
      <c r="CL2" s="119">
        <v>271</v>
      </c>
      <c r="CM2" s="119">
        <v>235</v>
      </c>
      <c r="CN2" s="119">
        <v>209</v>
      </c>
      <c r="CO2" s="119">
        <v>245</v>
      </c>
      <c r="CP2" s="119">
        <v>199</v>
      </c>
      <c r="CQ2" s="119">
        <v>180</v>
      </c>
      <c r="CR2" s="119">
        <v>180</v>
      </c>
      <c r="CS2" s="125">
        <v>217</v>
      </c>
    </row>
    <row r="3" spans="1:97" ht="16.149999999999999" thickBot="1">
      <c r="A3" s="122" t="s">
        <v>19</v>
      </c>
      <c r="B3" s="119">
        <v>180</v>
      </c>
      <c r="C3" s="119">
        <v>180</v>
      </c>
      <c r="D3" s="119">
        <v>180</v>
      </c>
      <c r="E3" s="119">
        <v>180</v>
      </c>
      <c r="F3" s="119">
        <v>180</v>
      </c>
      <c r="G3" s="119">
        <v>180</v>
      </c>
      <c r="H3" s="119">
        <v>180</v>
      </c>
      <c r="I3" s="119">
        <v>180</v>
      </c>
      <c r="J3" s="119">
        <v>180</v>
      </c>
      <c r="K3" s="119">
        <v>180</v>
      </c>
      <c r="L3" s="119">
        <v>180</v>
      </c>
      <c r="M3" s="119">
        <v>180</v>
      </c>
      <c r="N3" s="119">
        <v>180</v>
      </c>
      <c r="O3" s="119">
        <v>180</v>
      </c>
      <c r="P3" s="119">
        <v>180</v>
      </c>
      <c r="Q3" s="119">
        <v>180</v>
      </c>
      <c r="R3" s="119">
        <v>180</v>
      </c>
      <c r="S3" s="119">
        <v>180</v>
      </c>
      <c r="T3" s="119">
        <v>180</v>
      </c>
      <c r="U3" s="119">
        <v>180</v>
      </c>
      <c r="V3" s="119">
        <v>180</v>
      </c>
      <c r="W3" s="119">
        <v>180</v>
      </c>
      <c r="X3" s="119">
        <v>180</v>
      </c>
      <c r="Y3" s="119">
        <v>180</v>
      </c>
      <c r="Z3" s="118">
        <v>180</v>
      </c>
      <c r="AA3" s="119">
        <v>180</v>
      </c>
      <c r="AB3" s="119">
        <v>180</v>
      </c>
      <c r="AC3" s="119">
        <v>180</v>
      </c>
      <c r="AD3" s="119">
        <v>180</v>
      </c>
      <c r="AE3" s="119">
        <v>180</v>
      </c>
      <c r="AF3" s="119">
        <v>180</v>
      </c>
      <c r="AG3" s="119">
        <v>180</v>
      </c>
      <c r="AH3" s="119">
        <v>186</v>
      </c>
      <c r="AI3" s="119">
        <v>186</v>
      </c>
      <c r="AJ3" s="119">
        <v>180</v>
      </c>
      <c r="AK3" s="119">
        <v>204</v>
      </c>
      <c r="AL3" s="119">
        <v>247</v>
      </c>
      <c r="AM3" s="119">
        <v>260</v>
      </c>
      <c r="AN3" s="119">
        <v>260</v>
      </c>
      <c r="AO3" s="119">
        <v>279</v>
      </c>
      <c r="AP3" s="119">
        <v>297</v>
      </c>
      <c r="AQ3" s="119">
        <v>279</v>
      </c>
      <c r="AR3" s="119">
        <v>279</v>
      </c>
      <c r="AS3" s="119">
        <v>297</v>
      </c>
      <c r="AT3" s="119">
        <v>297</v>
      </c>
      <c r="AU3" s="119">
        <v>316</v>
      </c>
      <c r="AV3" s="119">
        <v>316</v>
      </c>
      <c r="AW3" s="119">
        <v>334</v>
      </c>
      <c r="AX3" s="118">
        <v>340</v>
      </c>
      <c r="AY3" s="119">
        <v>334</v>
      </c>
      <c r="AZ3" s="119">
        <v>333</v>
      </c>
      <c r="BA3" s="119">
        <v>316</v>
      </c>
      <c r="BB3" s="119">
        <v>319</v>
      </c>
      <c r="BC3" s="119">
        <v>316</v>
      </c>
      <c r="BD3" s="119">
        <v>305</v>
      </c>
      <c r="BE3" s="119">
        <v>297</v>
      </c>
      <c r="BF3" s="119">
        <v>297</v>
      </c>
      <c r="BG3" s="119">
        <v>294</v>
      </c>
      <c r="BH3" s="119">
        <v>279</v>
      </c>
      <c r="BI3" s="119">
        <v>281</v>
      </c>
      <c r="BJ3" s="119">
        <v>340</v>
      </c>
      <c r="BK3" s="119">
        <v>340</v>
      </c>
      <c r="BL3" s="119">
        <v>340</v>
      </c>
      <c r="BM3" s="119">
        <v>340</v>
      </c>
      <c r="BN3" s="119">
        <v>340</v>
      </c>
      <c r="BO3" s="119">
        <v>340</v>
      </c>
      <c r="BP3" s="119">
        <v>340</v>
      </c>
      <c r="BQ3" s="119">
        <v>340</v>
      </c>
      <c r="BR3" s="119">
        <v>340</v>
      </c>
      <c r="BS3" s="119">
        <v>340</v>
      </c>
      <c r="BT3" s="119">
        <v>340</v>
      </c>
      <c r="BU3" s="119">
        <v>340</v>
      </c>
      <c r="BV3" s="118">
        <v>340</v>
      </c>
      <c r="BW3" s="119">
        <v>340</v>
      </c>
      <c r="BX3" s="119">
        <v>340</v>
      </c>
      <c r="BY3" s="119">
        <v>340</v>
      </c>
      <c r="BZ3" s="119">
        <v>340</v>
      </c>
      <c r="CA3" s="119">
        <v>340</v>
      </c>
      <c r="CB3" s="119">
        <v>340</v>
      </c>
      <c r="CC3" s="119">
        <v>340</v>
      </c>
      <c r="CD3" s="119">
        <v>297</v>
      </c>
      <c r="CE3" s="119">
        <v>279</v>
      </c>
      <c r="CF3" s="119">
        <v>316</v>
      </c>
      <c r="CG3" s="119">
        <v>280</v>
      </c>
      <c r="CH3" s="119">
        <v>260</v>
      </c>
      <c r="CI3" s="119">
        <v>241</v>
      </c>
      <c r="CJ3" s="119">
        <v>223</v>
      </c>
      <c r="CK3" s="119">
        <v>186</v>
      </c>
      <c r="CL3" s="119">
        <v>260</v>
      </c>
      <c r="CM3" s="119">
        <v>240</v>
      </c>
      <c r="CN3" s="119">
        <v>204</v>
      </c>
      <c r="CO3" s="119">
        <v>241</v>
      </c>
      <c r="CP3" s="119">
        <v>204</v>
      </c>
      <c r="CQ3" s="119">
        <v>180</v>
      </c>
      <c r="CR3" s="119">
        <v>180</v>
      </c>
      <c r="CS3" s="125">
        <v>205</v>
      </c>
    </row>
    <row r="4" spans="1:97" ht="16.149999999999999" thickBot="1">
      <c r="A4" s="122" t="s">
        <v>20</v>
      </c>
      <c r="B4" s="119">
        <v>260</v>
      </c>
      <c r="C4" s="119">
        <v>260</v>
      </c>
      <c r="D4" s="119">
        <v>260</v>
      </c>
      <c r="E4" s="119">
        <v>260</v>
      </c>
      <c r="F4" s="119">
        <v>260</v>
      </c>
      <c r="G4" s="119">
        <v>260</v>
      </c>
      <c r="H4" s="119">
        <v>260</v>
      </c>
      <c r="I4" s="119">
        <v>260</v>
      </c>
      <c r="J4" s="119">
        <v>260</v>
      </c>
      <c r="K4" s="119">
        <v>260</v>
      </c>
      <c r="L4" s="119">
        <v>260</v>
      </c>
      <c r="M4" s="119">
        <v>260</v>
      </c>
      <c r="N4" s="119">
        <v>260</v>
      </c>
      <c r="O4" s="119">
        <v>260</v>
      </c>
      <c r="P4" s="119">
        <v>260</v>
      </c>
      <c r="Q4" s="119">
        <v>260</v>
      </c>
      <c r="R4" s="119">
        <v>260</v>
      </c>
      <c r="S4" s="119">
        <v>260</v>
      </c>
      <c r="T4" s="119">
        <v>260</v>
      </c>
      <c r="U4" s="119">
        <v>260</v>
      </c>
      <c r="V4" s="119">
        <v>260</v>
      </c>
      <c r="W4" s="119">
        <v>260</v>
      </c>
      <c r="X4" s="119">
        <v>260</v>
      </c>
      <c r="Y4" s="119">
        <v>260</v>
      </c>
      <c r="Z4" s="118">
        <v>260</v>
      </c>
      <c r="AA4" s="119">
        <v>260</v>
      </c>
      <c r="AB4" s="119">
        <v>260</v>
      </c>
      <c r="AC4" s="119">
        <v>260</v>
      </c>
      <c r="AD4" s="119">
        <v>260</v>
      </c>
      <c r="AE4" s="119">
        <v>260</v>
      </c>
      <c r="AF4" s="119">
        <v>260</v>
      </c>
      <c r="AG4" s="119">
        <v>260</v>
      </c>
      <c r="AH4" s="119">
        <v>320</v>
      </c>
      <c r="AI4" s="119">
        <v>320</v>
      </c>
      <c r="AJ4" s="119">
        <v>320</v>
      </c>
      <c r="AK4" s="119">
        <v>320</v>
      </c>
      <c r="AL4" s="119">
        <v>320</v>
      </c>
      <c r="AM4" s="119">
        <v>320</v>
      </c>
      <c r="AN4" s="119">
        <v>320</v>
      </c>
      <c r="AO4" s="119">
        <v>320</v>
      </c>
      <c r="AP4" s="119">
        <v>320</v>
      </c>
      <c r="AQ4" s="119">
        <v>320</v>
      </c>
      <c r="AR4" s="119">
        <v>320</v>
      </c>
      <c r="AS4" s="119">
        <v>320</v>
      </c>
      <c r="AT4" s="119">
        <v>320</v>
      </c>
      <c r="AU4" s="119">
        <v>320</v>
      </c>
      <c r="AV4" s="119">
        <v>320</v>
      </c>
      <c r="AW4" s="119">
        <v>320</v>
      </c>
      <c r="AX4" s="118">
        <v>320</v>
      </c>
      <c r="AY4" s="119">
        <v>320</v>
      </c>
      <c r="AZ4" s="119">
        <v>320</v>
      </c>
      <c r="BA4" s="119">
        <v>320</v>
      </c>
      <c r="BB4" s="119">
        <v>320</v>
      </c>
      <c r="BC4" s="119">
        <v>320</v>
      </c>
      <c r="BD4" s="119">
        <v>320</v>
      </c>
      <c r="BE4" s="119">
        <v>320</v>
      </c>
      <c r="BF4" s="119">
        <v>320</v>
      </c>
      <c r="BG4" s="119">
        <v>320</v>
      </c>
      <c r="BH4" s="119">
        <v>320</v>
      </c>
      <c r="BI4" s="119">
        <v>320</v>
      </c>
      <c r="BJ4" s="119">
        <v>320</v>
      </c>
      <c r="BK4" s="119">
        <v>320</v>
      </c>
      <c r="BL4" s="119">
        <v>320</v>
      </c>
      <c r="BM4" s="119">
        <v>320</v>
      </c>
      <c r="BN4" s="119">
        <v>320</v>
      </c>
      <c r="BO4" s="119">
        <v>320</v>
      </c>
      <c r="BP4" s="119">
        <v>320</v>
      </c>
      <c r="BQ4" s="119">
        <v>320</v>
      </c>
      <c r="BR4" s="119">
        <v>320</v>
      </c>
      <c r="BS4" s="119">
        <v>320</v>
      </c>
      <c r="BT4" s="119">
        <v>320</v>
      </c>
      <c r="BU4" s="119">
        <v>320</v>
      </c>
      <c r="BV4" s="118">
        <v>320</v>
      </c>
      <c r="BW4" s="119">
        <v>320</v>
      </c>
      <c r="BX4" s="119">
        <v>320</v>
      </c>
      <c r="BY4" s="119">
        <v>320</v>
      </c>
      <c r="BZ4" s="119">
        <v>320</v>
      </c>
      <c r="CA4" s="119">
        <v>320</v>
      </c>
      <c r="CB4" s="119">
        <v>320</v>
      </c>
      <c r="CC4" s="119">
        <v>320</v>
      </c>
      <c r="CD4" s="119">
        <v>320</v>
      </c>
      <c r="CE4" s="119">
        <v>320</v>
      </c>
      <c r="CF4" s="119">
        <v>320</v>
      </c>
      <c r="CG4" s="119">
        <v>320</v>
      </c>
      <c r="CH4" s="119">
        <v>320</v>
      </c>
      <c r="CI4" s="119">
        <v>320</v>
      </c>
      <c r="CJ4" s="119">
        <v>320</v>
      </c>
      <c r="CK4" s="119">
        <v>320</v>
      </c>
      <c r="CL4" s="119">
        <v>320</v>
      </c>
      <c r="CM4" s="119">
        <v>320</v>
      </c>
      <c r="CN4" s="119">
        <v>320</v>
      </c>
      <c r="CO4" s="119">
        <v>320</v>
      </c>
      <c r="CP4" s="119">
        <v>320</v>
      </c>
      <c r="CQ4" s="119">
        <v>320</v>
      </c>
      <c r="CR4" s="119">
        <v>320</v>
      </c>
      <c r="CS4" s="125">
        <v>320</v>
      </c>
    </row>
    <row r="5" spans="1:97" ht="16.149999999999999" thickBot="1">
      <c r="A5" s="122" t="s">
        <v>21</v>
      </c>
      <c r="B5" s="119">
        <v>0</v>
      </c>
      <c r="C5" s="119">
        <v>0</v>
      </c>
      <c r="D5" s="119">
        <v>0</v>
      </c>
      <c r="E5" s="119">
        <v>0</v>
      </c>
      <c r="F5" s="119">
        <v>0</v>
      </c>
      <c r="G5" s="119">
        <v>0</v>
      </c>
      <c r="H5" s="119">
        <v>0</v>
      </c>
      <c r="I5" s="119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8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50</v>
      </c>
      <c r="AI5" s="119">
        <v>100</v>
      </c>
      <c r="AJ5" s="119">
        <v>280</v>
      </c>
      <c r="AK5" s="119">
        <v>280</v>
      </c>
      <c r="AL5" s="119">
        <v>280</v>
      </c>
      <c r="AM5" s="119">
        <v>280</v>
      </c>
      <c r="AN5" s="119">
        <v>280</v>
      </c>
      <c r="AO5" s="119">
        <v>280</v>
      </c>
      <c r="AP5" s="119">
        <v>280</v>
      </c>
      <c r="AQ5" s="119">
        <v>280</v>
      </c>
      <c r="AR5" s="119">
        <v>280</v>
      </c>
      <c r="AS5" s="119">
        <v>280</v>
      </c>
      <c r="AT5" s="119">
        <v>280</v>
      </c>
      <c r="AU5" s="119">
        <v>280</v>
      </c>
      <c r="AV5" s="119">
        <v>280</v>
      </c>
      <c r="AW5" s="119">
        <v>280</v>
      </c>
      <c r="AX5" s="118">
        <v>280</v>
      </c>
      <c r="AY5" s="119">
        <v>280</v>
      </c>
      <c r="AZ5" s="119">
        <v>280</v>
      </c>
      <c r="BA5" s="119">
        <v>280</v>
      </c>
      <c r="BB5" s="119">
        <v>280</v>
      </c>
      <c r="BC5" s="119">
        <v>280</v>
      </c>
      <c r="BD5" s="119">
        <v>280</v>
      </c>
      <c r="BE5" s="119">
        <v>280</v>
      </c>
      <c r="BF5" s="119">
        <v>280</v>
      </c>
      <c r="BG5" s="119">
        <v>280</v>
      </c>
      <c r="BH5" s="119">
        <v>280</v>
      </c>
      <c r="BI5" s="119">
        <v>280</v>
      </c>
      <c r="BJ5" s="119">
        <v>280</v>
      </c>
      <c r="BK5" s="119">
        <v>298</v>
      </c>
      <c r="BL5" s="119">
        <v>287</v>
      </c>
      <c r="BM5" s="119">
        <v>284</v>
      </c>
      <c r="BN5" s="119">
        <v>280</v>
      </c>
      <c r="BO5" s="119">
        <v>280</v>
      </c>
      <c r="BP5" s="119">
        <v>280</v>
      </c>
      <c r="BQ5" s="119">
        <v>280</v>
      </c>
      <c r="BR5" s="119">
        <v>280</v>
      </c>
      <c r="BS5" s="119">
        <v>280</v>
      </c>
      <c r="BT5" s="119">
        <v>280</v>
      </c>
      <c r="BU5" s="119">
        <v>280</v>
      </c>
      <c r="BV5" s="118">
        <v>280</v>
      </c>
      <c r="BW5" s="119">
        <v>280</v>
      </c>
      <c r="BX5" s="119">
        <v>280</v>
      </c>
      <c r="BY5" s="119">
        <v>280</v>
      </c>
      <c r="BZ5" s="119">
        <v>286</v>
      </c>
      <c r="CA5" s="119">
        <v>283</v>
      </c>
      <c r="CB5" s="119">
        <v>305</v>
      </c>
      <c r="CC5" s="119">
        <v>305</v>
      </c>
      <c r="CD5" s="119">
        <v>280</v>
      </c>
      <c r="CE5" s="119">
        <v>280</v>
      </c>
      <c r="CF5" s="119">
        <v>280</v>
      </c>
      <c r="CG5" s="119">
        <v>280</v>
      </c>
      <c r="CH5" s="119">
        <v>280</v>
      </c>
      <c r="CI5" s="119">
        <v>280</v>
      </c>
      <c r="CJ5" s="119">
        <v>280</v>
      </c>
      <c r="CK5" s="119">
        <v>280</v>
      </c>
      <c r="CL5" s="119">
        <v>280</v>
      </c>
      <c r="CM5" s="119">
        <v>280</v>
      </c>
      <c r="CN5" s="119">
        <v>280</v>
      </c>
      <c r="CO5" s="119">
        <v>280</v>
      </c>
      <c r="CP5" s="119">
        <v>280</v>
      </c>
      <c r="CQ5" s="119">
        <v>280</v>
      </c>
      <c r="CR5" s="119">
        <v>280</v>
      </c>
      <c r="CS5" s="125">
        <v>0</v>
      </c>
    </row>
    <row r="6" spans="1:97" ht="16.149999999999999" thickBot="1">
      <c r="A6" s="122" t="s">
        <v>22</v>
      </c>
      <c r="B6" s="119">
        <v>180</v>
      </c>
      <c r="C6" s="119">
        <v>180</v>
      </c>
      <c r="D6" s="119">
        <v>180</v>
      </c>
      <c r="E6" s="119">
        <v>180</v>
      </c>
      <c r="F6" s="119">
        <v>180</v>
      </c>
      <c r="G6" s="119">
        <v>180</v>
      </c>
      <c r="H6" s="119">
        <v>180</v>
      </c>
      <c r="I6" s="119">
        <v>180</v>
      </c>
      <c r="J6" s="119">
        <v>180</v>
      </c>
      <c r="K6" s="119">
        <v>180</v>
      </c>
      <c r="L6" s="119">
        <v>180</v>
      </c>
      <c r="M6" s="119">
        <v>180</v>
      </c>
      <c r="N6" s="119">
        <v>180</v>
      </c>
      <c r="O6" s="119">
        <v>180</v>
      </c>
      <c r="P6" s="119">
        <v>180</v>
      </c>
      <c r="Q6" s="119">
        <v>180</v>
      </c>
      <c r="R6" s="119">
        <v>180</v>
      </c>
      <c r="S6" s="119">
        <v>180</v>
      </c>
      <c r="T6" s="119">
        <v>180</v>
      </c>
      <c r="U6" s="119">
        <v>180</v>
      </c>
      <c r="V6" s="119">
        <v>180</v>
      </c>
      <c r="W6" s="119">
        <v>180</v>
      </c>
      <c r="X6" s="119">
        <v>180</v>
      </c>
      <c r="Y6" s="119">
        <v>180</v>
      </c>
      <c r="Z6" s="118">
        <v>180</v>
      </c>
      <c r="AA6" s="119">
        <v>180</v>
      </c>
      <c r="AB6" s="119">
        <v>180</v>
      </c>
      <c r="AC6" s="119">
        <v>180</v>
      </c>
      <c r="AD6" s="119">
        <v>180</v>
      </c>
      <c r="AE6" s="119">
        <v>180</v>
      </c>
      <c r="AF6" s="119">
        <v>180</v>
      </c>
      <c r="AG6" s="119">
        <v>180</v>
      </c>
      <c r="AH6" s="119">
        <v>199</v>
      </c>
      <c r="AI6" s="119">
        <v>199</v>
      </c>
      <c r="AJ6" s="119">
        <v>180</v>
      </c>
      <c r="AK6" s="119">
        <v>199</v>
      </c>
      <c r="AL6" s="119">
        <v>253</v>
      </c>
      <c r="AM6" s="119">
        <v>253</v>
      </c>
      <c r="AN6" s="119">
        <v>253</v>
      </c>
      <c r="AO6" s="119">
        <v>271</v>
      </c>
      <c r="AP6" s="119">
        <v>308</v>
      </c>
      <c r="AQ6" s="119">
        <v>282</v>
      </c>
      <c r="AR6" s="119">
        <v>290</v>
      </c>
      <c r="AS6" s="119">
        <v>290</v>
      </c>
      <c r="AT6" s="119">
        <v>308</v>
      </c>
      <c r="AU6" s="119">
        <v>321</v>
      </c>
      <c r="AV6" s="119">
        <v>326</v>
      </c>
      <c r="AW6" s="119">
        <v>344</v>
      </c>
      <c r="AX6" s="118">
        <v>345</v>
      </c>
      <c r="AY6" s="119">
        <v>326</v>
      </c>
      <c r="AZ6" s="119">
        <v>326</v>
      </c>
      <c r="BA6" s="119">
        <v>326</v>
      </c>
      <c r="BB6" s="119">
        <v>326</v>
      </c>
      <c r="BC6" s="119">
        <v>326</v>
      </c>
      <c r="BD6" s="119">
        <v>308</v>
      </c>
      <c r="BE6" s="119">
        <v>308</v>
      </c>
      <c r="BF6" s="119">
        <v>308</v>
      </c>
      <c r="BG6" s="119">
        <v>290</v>
      </c>
      <c r="BH6" s="119">
        <v>290</v>
      </c>
      <c r="BI6" s="119">
        <v>290</v>
      </c>
      <c r="BJ6" s="119">
        <v>345</v>
      </c>
      <c r="BK6" s="119">
        <v>345</v>
      </c>
      <c r="BL6" s="119">
        <v>345</v>
      </c>
      <c r="BM6" s="119">
        <v>345</v>
      </c>
      <c r="BN6" s="119">
        <v>345</v>
      </c>
      <c r="BO6" s="119">
        <v>345</v>
      </c>
      <c r="BP6" s="119">
        <v>345</v>
      </c>
      <c r="BQ6" s="119">
        <v>345</v>
      </c>
      <c r="BR6" s="119">
        <v>345</v>
      </c>
      <c r="BS6" s="119">
        <v>345</v>
      </c>
      <c r="BT6" s="119">
        <v>345</v>
      </c>
      <c r="BU6" s="119">
        <v>345</v>
      </c>
      <c r="BV6" s="118">
        <v>345</v>
      </c>
      <c r="BW6" s="119">
        <v>345</v>
      </c>
      <c r="BX6" s="119">
        <v>345</v>
      </c>
      <c r="BY6" s="119">
        <v>345</v>
      </c>
      <c r="BZ6" s="119">
        <v>345</v>
      </c>
      <c r="CA6" s="119">
        <v>345</v>
      </c>
      <c r="CB6" s="119">
        <v>345</v>
      </c>
      <c r="CC6" s="119">
        <v>345</v>
      </c>
      <c r="CD6" s="119">
        <v>308</v>
      </c>
      <c r="CE6" s="119">
        <v>290</v>
      </c>
      <c r="CF6" s="119">
        <v>326</v>
      </c>
      <c r="CG6" s="119">
        <v>290</v>
      </c>
      <c r="CH6" s="119">
        <v>253</v>
      </c>
      <c r="CI6" s="119">
        <v>235</v>
      </c>
      <c r="CJ6" s="119">
        <v>217</v>
      </c>
      <c r="CK6" s="119">
        <v>186</v>
      </c>
      <c r="CL6" s="119">
        <v>268</v>
      </c>
      <c r="CM6" s="119">
        <v>235</v>
      </c>
      <c r="CN6" s="119">
        <v>217</v>
      </c>
      <c r="CO6" s="119">
        <v>235</v>
      </c>
      <c r="CP6" s="119">
        <v>199</v>
      </c>
      <c r="CQ6" s="119">
        <v>180</v>
      </c>
      <c r="CR6" s="119">
        <v>180</v>
      </c>
      <c r="CS6" s="125">
        <v>217</v>
      </c>
    </row>
    <row r="7" spans="1:97" ht="16.149999999999999" thickBot="1">
      <c r="A7" s="122" t="s">
        <v>23</v>
      </c>
      <c r="B7" s="119">
        <v>227</v>
      </c>
      <c r="C7" s="119">
        <v>180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8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50</v>
      </c>
      <c r="AF7" s="119">
        <v>100</v>
      </c>
      <c r="AG7" s="119">
        <v>193</v>
      </c>
      <c r="AH7" s="119">
        <v>192</v>
      </c>
      <c r="AI7" s="119">
        <v>192</v>
      </c>
      <c r="AJ7" s="119">
        <v>180</v>
      </c>
      <c r="AK7" s="119">
        <v>208</v>
      </c>
      <c r="AL7" s="119">
        <v>244</v>
      </c>
      <c r="AM7" s="119">
        <v>250</v>
      </c>
      <c r="AN7" s="119">
        <v>250</v>
      </c>
      <c r="AO7" s="119">
        <v>273</v>
      </c>
      <c r="AP7" s="119">
        <v>300</v>
      </c>
      <c r="AQ7" s="119">
        <v>279</v>
      </c>
      <c r="AR7" s="119">
        <v>287</v>
      </c>
      <c r="AS7" s="119">
        <v>296</v>
      </c>
      <c r="AT7" s="119">
        <v>296</v>
      </c>
      <c r="AU7" s="119">
        <v>314</v>
      </c>
      <c r="AV7" s="119">
        <v>325</v>
      </c>
      <c r="AW7" s="119">
        <v>331</v>
      </c>
      <c r="AX7" s="118">
        <v>335</v>
      </c>
      <c r="AY7" s="119">
        <v>331</v>
      </c>
      <c r="AZ7" s="119">
        <v>331</v>
      </c>
      <c r="BA7" s="119">
        <v>324</v>
      </c>
      <c r="BB7" s="119">
        <v>331</v>
      </c>
      <c r="BC7" s="119">
        <v>314</v>
      </c>
      <c r="BD7" s="119">
        <v>314</v>
      </c>
      <c r="BE7" s="119">
        <v>302</v>
      </c>
      <c r="BF7" s="119">
        <v>296</v>
      </c>
      <c r="BG7" s="119">
        <v>296</v>
      </c>
      <c r="BH7" s="119">
        <v>284</v>
      </c>
      <c r="BI7" s="119">
        <v>296</v>
      </c>
      <c r="BJ7" s="119">
        <v>335</v>
      </c>
      <c r="BK7" s="119">
        <v>335</v>
      </c>
      <c r="BL7" s="119">
        <v>335</v>
      </c>
      <c r="BM7" s="119">
        <v>335</v>
      </c>
      <c r="BN7" s="119">
        <v>335</v>
      </c>
      <c r="BO7" s="119">
        <v>335</v>
      </c>
      <c r="BP7" s="119">
        <v>335</v>
      </c>
      <c r="BQ7" s="119">
        <v>335</v>
      </c>
      <c r="BR7" s="119">
        <v>335</v>
      </c>
      <c r="BS7" s="119">
        <v>335</v>
      </c>
      <c r="BT7" s="119">
        <v>335</v>
      </c>
      <c r="BU7" s="119">
        <v>335</v>
      </c>
      <c r="BV7" s="118">
        <v>335</v>
      </c>
      <c r="BW7" s="119">
        <v>335</v>
      </c>
      <c r="BX7" s="119">
        <v>335</v>
      </c>
      <c r="BY7" s="119">
        <v>335</v>
      </c>
      <c r="BZ7" s="119">
        <v>335</v>
      </c>
      <c r="CA7" s="119">
        <v>335</v>
      </c>
      <c r="CB7" s="119">
        <v>335</v>
      </c>
      <c r="CC7" s="119">
        <v>335</v>
      </c>
      <c r="CD7" s="119">
        <v>296</v>
      </c>
      <c r="CE7" s="119">
        <v>284</v>
      </c>
      <c r="CF7" s="119">
        <v>314</v>
      </c>
      <c r="CG7" s="119">
        <v>296</v>
      </c>
      <c r="CH7" s="119">
        <v>254</v>
      </c>
      <c r="CI7" s="119">
        <v>233</v>
      </c>
      <c r="CJ7" s="119">
        <v>227</v>
      </c>
      <c r="CK7" s="119">
        <v>192</v>
      </c>
      <c r="CL7" s="119">
        <v>261</v>
      </c>
      <c r="CM7" s="119">
        <v>227</v>
      </c>
      <c r="CN7" s="119">
        <v>209</v>
      </c>
      <c r="CO7" s="119">
        <v>244</v>
      </c>
      <c r="CP7" s="119">
        <v>198</v>
      </c>
      <c r="CQ7" s="119">
        <v>180</v>
      </c>
      <c r="CR7" s="119">
        <v>180</v>
      </c>
      <c r="CS7" s="125">
        <v>209</v>
      </c>
    </row>
    <row r="8" spans="1:97" ht="16.149999999999999" thickBot="1">
      <c r="A8" s="122" t="s">
        <v>24</v>
      </c>
      <c r="B8" s="119">
        <v>260</v>
      </c>
      <c r="C8" s="119">
        <v>260</v>
      </c>
      <c r="D8" s="119">
        <v>260</v>
      </c>
      <c r="E8" s="119">
        <v>260</v>
      </c>
      <c r="F8" s="119">
        <v>260</v>
      </c>
      <c r="G8" s="119">
        <v>260</v>
      </c>
      <c r="H8" s="119">
        <v>260</v>
      </c>
      <c r="I8" s="119">
        <v>260</v>
      </c>
      <c r="J8" s="119">
        <v>260</v>
      </c>
      <c r="K8" s="119">
        <v>260</v>
      </c>
      <c r="L8" s="119">
        <v>260</v>
      </c>
      <c r="M8" s="119">
        <v>260</v>
      </c>
      <c r="N8" s="119">
        <v>260</v>
      </c>
      <c r="O8" s="119">
        <v>260</v>
      </c>
      <c r="P8" s="119">
        <v>260</v>
      </c>
      <c r="Q8" s="119">
        <v>260</v>
      </c>
      <c r="R8" s="119">
        <v>260</v>
      </c>
      <c r="S8" s="119">
        <v>260</v>
      </c>
      <c r="T8" s="119">
        <v>260</v>
      </c>
      <c r="U8" s="119">
        <v>260</v>
      </c>
      <c r="V8" s="119">
        <v>260</v>
      </c>
      <c r="W8" s="119">
        <v>260</v>
      </c>
      <c r="X8" s="119">
        <v>260</v>
      </c>
      <c r="Y8" s="119">
        <v>260</v>
      </c>
      <c r="Z8" s="118">
        <v>260</v>
      </c>
      <c r="AA8" s="119">
        <v>260</v>
      </c>
      <c r="AB8" s="119">
        <v>260</v>
      </c>
      <c r="AC8" s="119">
        <v>260</v>
      </c>
      <c r="AD8" s="119">
        <v>260</v>
      </c>
      <c r="AE8" s="119">
        <v>260</v>
      </c>
      <c r="AF8" s="119">
        <v>260</v>
      </c>
      <c r="AG8" s="119">
        <v>260</v>
      </c>
      <c r="AH8" s="119">
        <v>280</v>
      </c>
      <c r="AI8" s="119">
        <v>280</v>
      </c>
      <c r="AJ8" s="119">
        <v>280</v>
      </c>
      <c r="AK8" s="119">
        <v>280</v>
      </c>
      <c r="AL8" s="119">
        <v>280</v>
      </c>
      <c r="AM8" s="119">
        <v>280</v>
      </c>
      <c r="AN8" s="119">
        <v>280</v>
      </c>
      <c r="AO8" s="119">
        <v>280</v>
      </c>
      <c r="AP8" s="119">
        <v>280</v>
      </c>
      <c r="AQ8" s="119">
        <v>280</v>
      </c>
      <c r="AR8" s="119">
        <v>280</v>
      </c>
      <c r="AS8" s="119">
        <v>280</v>
      </c>
      <c r="AT8" s="119">
        <v>280</v>
      </c>
      <c r="AU8" s="119">
        <v>280</v>
      </c>
      <c r="AV8" s="119">
        <v>280</v>
      </c>
      <c r="AW8" s="119">
        <v>280</v>
      </c>
      <c r="AX8" s="118">
        <v>280</v>
      </c>
      <c r="AY8" s="119">
        <v>280</v>
      </c>
      <c r="AZ8" s="119">
        <v>280</v>
      </c>
      <c r="BA8" s="119">
        <v>280</v>
      </c>
      <c r="BB8" s="119">
        <v>280</v>
      </c>
      <c r="BC8" s="119">
        <v>280</v>
      </c>
      <c r="BD8" s="119">
        <v>280</v>
      </c>
      <c r="BE8" s="119">
        <v>280</v>
      </c>
      <c r="BF8" s="119">
        <v>280</v>
      </c>
      <c r="BG8" s="119">
        <v>280</v>
      </c>
      <c r="BH8" s="119">
        <v>280</v>
      </c>
      <c r="BI8" s="119">
        <v>280</v>
      </c>
      <c r="BJ8" s="119">
        <v>280</v>
      </c>
      <c r="BK8" s="119">
        <v>291</v>
      </c>
      <c r="BL8" s="119">
        <v>291</v>
      </c>
      <c r="BM8" s="119">
        <v>291</v>
      </c>
      <c r="BN8" s="119">
        <v>280</v>
      </c>
      <c r="BO8" s="119">
        <v>280</v>
      </c>
      <c r="BP8" s="119">
        <v>280</v>
      </c>
      <c r="BQ8" s="119">
        <v>280</v>
      </c>
      <c r="BR8" s="119">
        <v>280</v>
      </c>
      <c r="BS8" s="119">
        <v>280</v>
      </c>
      <c r="BT8" s="119">
        <v>280</v>
      </c>
      <c r="BU8" s="119">
        <v>280</v>
      </c>
      <c r="BV8" s="118">
        <v>280</v>
      </c>
      <c r="BW8" s="119">
        <v>280</v>
      </c>
      <c r="BX8" s="119">
        <v>280</v>
      </c>
      <c r="BY8" s="119">
        <v>280</v>
      </c>
      <c r="BZ8" s="119">
        <v>291</v>
      </c>
      <c r="CA8" s="119">
        <v>285</v>
      </c>
      <c r="CB8" s="119">
        <v>315</v>
      </c>
      <c r="CC8" s="119">
        <v>315</v>
      </c>
      <c r="CD8" s="119">
        <v>280</v>
      </c>
      <c r="CE8" s="119">
        <v>280</v>
      </c>
      <c r="CF8" s="119">
        <v>280</v>
      </c>
      <c r="CG8" s="119">
        <v>280</v>
      </c>
      <c r="CH8" s="119">
        <v>280</v>
      </c>
      <c r="CI8" s="119">
        <v>280</v>
      </c>
      <c r="CJ8" s="119">
        <v>280</v>
      </c>
      <c r="CK8" s="119">
        <v>280</v>
      </c>
      <c r="CL8" s="119">
        <v>280</v>
      </c>
      <c r="CM8" s="119">
        <v>280</v>
      </c>
      <c r="CN8" s="119">
        <v>280</v>
      </c>
      <c r="CO8" s="119">
        <v>280</v>
      </c>
      <c r="CP8" s="119">
        <v>280</v>
      </c>
      <c r="CQ8" s="119">
        <v>280</v>
      </c>
      <c r="CR8" s="119">
        <v>280</v>
      </c>
      <c r="CS8" s="125">
        <v>280</v>
      </c>
    </row>
    <row r="9" spans="1:97" ht="16.149999999999999" thickBot="1">
      <c r="A9" s="122" t="s">
        <v>25</v>
      </c>
      <c r="B9" s="119">
        <v>180</v>
      </c>
      <c r="C9" s="119">
        <v>180</v>
      </c>
      <c r="D9" s="119">
        <v>180</v>
      </c>
      <c r="E9" s="119">
        <v>180</v>
      </c>
      <c r="F9" s="119">
        <v>180</v>
      </c>
      <c r="G9" s="119">
        <v>180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8">
        <v>0</v>
      </c>
      <c r="AA9" s="119">
        <v>0</v>
      </c>
      <c r="AB9" s="119">
        <v>50</v>
      </c>
      <c r="AC9" s="119">
        <v>100</v>
      </c>
      <c r="AD9" s="119">
        <v>180</v>
      </c>
      <c r="AE9" s="119">
        <v>180</v>
      </c>
      <c r="AF9" s="119">
        <v>180</v>
      </c>
      <c r="AG9" s="119">
        <v>180</v>
      </c>
      <c r="AH9" s="119">
        <v>180</v>
      </c>
      <c r="AI9" s="119">
        <v>180</v>
      </c>
      <c r="AJ9" s="119">
        <v>180</v>
      </c>
      <c r="AK9" s="119">
        <v>180</v>
      </c>
      <c r="AL9" s="119">
        <v>180</v>
      </c>
      <c r="AM9" s="119">
        <v>180</v>
      </c>
      <c r="AN9" s="119">
        <v>180</v>
      </c>
      <c r="AO9" s="119">
        <v>180</v>
      </c>
      <c r="AP9" s="119">
        <v>180</v>
      </c>
      <c r="AQ9" s="119">
        <v>180</v>
      </c>
      <c r="AR9" s="119">
        <v>180</v>
      </c>
      <c r="AS9" s="119">
        <v>180</v>
      </c>
      <c r="AT9" s="119">
        <v>180</v>
      </c>
      <c r="AU9" s="119">
        <v>180</v>
      </c>
      <c r="AV9" s="119">
        <v>180</v>
      </c>
      <c r="AW9" s="119">
        <v>180</v>
      </c>
      <c r="AX9" s="118">
        <v>190</v>
      </c>
      <c r="AY9" s="119">
        <v>180</v>
      </c>
      <c r="AZ9" s="119">
        <v>180</v>
      </c>
      <c r="BA9" s="119">
        <v>180</v>
      </c>
      <c r="BB9" s="119">
        <v>180</v>
      </c>
      <c r="BC9" s="119">
        <v>180</v>
      </c>
      <c r="BD9" s="119">
        <v>180</v>
      </c>
      <c r="BE9" s="119">
        <v>180</v>
      </c>
      <c r="BF9" s="119">
        <v>180</v>
      </c>
      <c r="BG9" s="119">
        <v>180</v>
      </c>
      <c r="BH9" s="119">
        <v>180</v>
      </c>
      <c r="BI9" s="119">
        <v>180</v>
      </c>
      <c r="BJ9" s="119">
        <v>225</v>
      </c>
      <c r="BK9" s="119">
        <v>340</v>
      </c>
      <c r="BL9" s="119">
        <v>340</v>
      </c>
      <c r="BM9" s="119">
        <v>340</v>
      </c>
      <c r="BN9" s="119">
        <v>264</v>
      </c>
      <c r="BO9" s="119">
        <v>234</v>
      </c>
      <c r="BP9" s="119">
        <v>224</v>
      </c>
      <c r="BQ9" s="119">
        <v>217</v>
      </c>
      <c r="BR9" s="119">
        <v>237</v>
      </c>
      <c r="BS9" s="119">
        <v>212</v>
      </c>
      <c r="BT9" s="119">
        <v>226</v>
      </c>
      <c r="BU9" s="119">
        <v>242</v>
      </c>
      <c r="BV9" s="118">
        <v>246</v>
      </c>
      <c r="BW9" s="119">
        <v>246</v>
      </c>
      <c r="BX9" s="119">
        <v>264</v>
      </c>
      <c r="BY9" s="119">
        <v>180</v>
      </c>
      <c r="BZ9" s="119">
        <v>340</v>
      </c>
      <c r="CA9" s="119">
        <v>340</v>
      </c>
      <c r="CB9" s="119">
        <v>340</v>
      </c>
      <c r="CC9" s="119">
        <v>340</v>
      </c>
      <c r="CD9" s="119">
        <v>180</v>
      </c>
      <c r="CE9" s="119">
        <v>180</v>
      </c>
      <c r="CF9" s="119">
        <v>180</v>
      </c>
      <c r="CG9" s="119">
        <v>180</v>
      </c>
      <c r="CH9" s="119">
        <v>180</v>
      </c>
      <c r="CI9" s="119">
        <v>180</v>
      </c>
      <c r="CJ9" s="119">
        <v>180</v>
      </c>
      <c r="CK9" s="119">
        <v>180</v>
      </c>
      <c r="CL9" s="119">
        <v>180</v>
      </c>
      <c r="CM9" s="119">
        <v>180</v>
      </c>
      <c r="CN9" s="119">
        <v>180</v>
      </c>
      <c r="CO9" s="119">
        <v>180</v>
      </c>
      <c r="CP9" s="119">
        <v>180</v>
      </c>
      <c r="CQ9" s="119">
        <v>180</v>
      </c>
      <c r="CR9" s="119">
        <v>180</v>
      </c>
      <c r="CS9" s="125">
        <v>180</v>
      </c>
    </row>
    <row r="10" spans="1:97">
      <c r="A10" s="134" t="s">
        <v>215</v>
      </c>
      <c r="B10">
        <f>SUM(B2:B9)</f>
        <v>1510</v>
      </c>
      <c r="C10">
        <f t="shared" ref="C10:BN10" si="0">SUM(C2:C9)</f>
        <v>1420</v>
      </c>
      <c r="D10">
        <f t="shared" si="0"/>
        <v>1338</v>
      </c>
      <c r="E10">
        <f t="shared" si="0"/>
        <v>1252</v>
      </c>
      <c r="F10">
        <f t="shared" si="0"/>
        <v>1326</v>
      </c>
      <c r="G10">
        <f t="shared" si="0"/>
        <v>1260</v>
      </c>
      <c r="H10">
        <f t="shared" si="0"/>
        <v>1186</v>
      </c>
      <c r="I10">
        <f t="shared" si="0"/>
        <v>1116</v>
      </c>
      <c r="J10">
        <f t="shared" si="0"/>
        <v>1060</v>
      </c>
      <c r="K10">
        <f t="shared" si="0"/>
        <v>1060</v>
      </c>
      <c r="L10">
        <f t="shared" si="0"/>
        <v>1060</v>
      </c>
      <c r="M10">
        <f t="shared" si="0"/>
        <v>1060</v>
      </c>
      <c r="N10">
        <f t="shared" si="0"/>
        <v>1060</v>
      </c>
      <c r="O10">
        <f t="shared" si="0"/>
        <v>1203</v>
      </c>
      <c r="P10">
        <f t="shared" si="0"/>
        <v>1178</v>
      </c>
      <c r="Q10">
        <f t="shared" si="0"/>
        <v>1162</v>
      </c>
      <c r="R10">
        <f t="shared" si="0"/>
        <v>1145</v>
      </c>
      <c r="S10">
        <f t="shared" si="0"/>
        <v>1135</v>
      </c>
      <c r="T10">
        <f t="shared" si="0"/>
        <v>1120</v>
      </c>
      <c r="U10">
        <f t="shared" si="0"/>
        <v>1124</v>
      </c>
      <c r="V10">
        <f t="shared" si="0"/>
        <v>1151</v>
      </c>
      <c r="W10">
        <f t="shared" si="0"/>
        <v>1166</v>
      </c>
      <c r="X10">
        <f t="shared" si="0"/>
        <v>1201</v>
      </c>
      <c r="Y10">
        <f t="shared" si="0"/>
        <v>1060</v>
      </c>
      <c r="Z10">
        <f t="shared" si="0"/>
        <v>1060</v>
      </c>
      <c r="AA10">
        <f t="shared" si="0"/>
        <v>1060</v>
      </c>
      <c r="AB10">
        <f t="shared" si="0"/>
        <v>1112</v>
      </c>
      <c r="AC10">
        <f t="shared" si="0"/>
        <v>1164</v>
      </c>
      <c r="AD10">
        <f t="shared" si="0"/>
        <v>1240</v>
      </c>
      <c r="AE10">
        <f t="shared" si="0"/>
        <v>1290</v>
      </c>
      <c r="AF10">
        <f t="shared" si="0"/>
        <v>1376</v>
      </c>
      <c r="AG10">
        <f t="shared" si="0"/>
        <v>1452</v>
      </c>
      <c r="AH10">
        <f t="shared" si="0"/>
        <v>1603</v>
      </c>
      <c r="AI10">
        <f t="shared" si="0"/>
        <v>1647</v>
      </c>
      <c r="AJ10">
        <f t="shared" si="0"/>
        <v>1780</v>
      </c>
      <c r="AK10">
        <f t="shared" si="0"/>
        <v>1870</v>
      </c>
      <c r="AL10">
        <f t="shared" si="0"/>
        <v>2057</v>
      </c>
      <c r="AM10">
        <f t="shared" si="0"/>
        <v>2076</v>
      </c>
      <c r="AN10">
        <f t="shared" si="0"/>
        <v>2076</v>
      </c>
      <c r="AO10">
        <f t="shared" si="0"/>
        <v>2154</v>
      </c>
      <c r="AP10">
        <f t="shared" si="0"/>
        <v>2273</v>
      </c>
      <c r="AQ10">
        <f t="shared" si="0"/>
        <v>2171</v>
      </c>
      <c r="AR10">
        <f t="shared" si="0"/>
        <v>2206</v>
      </c>
      <c r="AS10">
        <f t="shared" si="0"/>
        <v>2241</v>
      </c>
      <c r="AT10">
        <f t="shared" si="0"/>
        <v>2265</v>
      </c>
      <c r="AU10">
        <f t="shared" si="0"/>
        <v>2319</v>
      </c>
      <c r="AV10">
        <f t="shared" si="0"/>
        <v>2353</v>
      </c>
      <c r="AW10">
        <f t="shared" si="0"/>
        <v>2398</v>
      </c>
      <c r="AX10">
        <f t="shared" si="0"/>
        <v>2420</v>
      </c>
      <c r="AY10">
        <f t="shared" si="0"/>
        <v>2377</v>
      </c>
      <c r="AZ10">
        <f t="shared" si="0"/>
        <v>2376</v>
      </c>
      <c r="BA10">
        <f t="shared" si="0"/>
        <v>2352</v>
      </c>
      <c r="BB10">
        <f t="shared" si="0"/>
        <v>2362</v>
      </c>
      <c r="BC10">
        <f t="shared" si="0"/>
        <v>2324</v>
      </c>
      <c r="BD10">
        <f t="shared" si="0"/>
        <v>2295</v>
      </c>
      <c r="BE10">
        <f t="shared" si="0"/>
        <v>2275</v>
      </c>
      <c r="BF10">
        <f t="shared" si="0"/>
        <v>2256</v>
      </c>
      <c r="BG10">
        <f t="shared" si="0"/>
        <v>2230</v>
      </c>
      <c r="BH10">
        <f t="shared" si="0"/>
        <v>2203</v>
      </c>
      <c r="BI10">
        <f t="shared" si="0"/>
        <v>2217</v>
      </c>
      <c r="BJ10">
        <f t="shared" si="0"/>
        <v>2455</v>
      </c>
      <c r="BK10">
        <f t="shared" si="0"/>
        <v>2599</v>
      </c>
      <c r="BL10">
        <f t="shared" si="0"/>
        <v>2588</v>
      </c>
      <c r="BM10">
        <f t="shared" si="0"/>
        <v>2585</v>
      </c>
      <c r="BN10">
        <f t="shared" si="0"/>
        <v>2494</v>
      </c>
      <c r="BO10">
        <f t="shared" ref="BO10:CS10" si="1">SUM(BO2:BO9)</f>
        <v>2464</v>
      </c>
      <c r="BP10">
        <f t="shared" si="1"/>
        <v>2454</v>
      </c>
      <c r="BQ10">
        <f t="shared" si="1"/>
        <v>2447</v>
      </c>
      <c r="BR10">
        <f t="shared" si="1"/>
        <v>2467</v>
      </c>
      <c r="BS10">
        <f t="shared" si="1"/>
        <v>2442</v>
      </c>
      <c r="BT10">
        <f t="shared" si="1"/>
        <v>2456</v>
      </c>
      <c r="BU10">
        <f t="shared" si="1"/>
        <v>2472</v>
      </c>
      <c r="BV10">
        <f t="shared" si="1"/>
        <v>2476</v>
      </c>
      <c r="BW10">
        <f t="shared" si="1"/>
        <v>2476</v>
      </c>
      <c r="BX10">
        <f t="shared" si="1"/>
        <v>2494</v>
      </c>
      <c r="BY10">
        <f t="shared" si="1"/>
        <v>2410</v>
      </c>
      <c r="BZ10">
        <f t="shared" si="1"/>
        <v>2587</v>
      </c>
      <c r="CA10">
        <f t="shared" si="1"/>
        <v>2578</v>
      </c>
      <c r="CB10">
        <f t="shared" si="1"/>
        <v>2630</v>
      </c>
      <c r="CC10">
        <f t="shared" si="1"/>
        <v>2630</v>
      </c>
      <c r="CD10">
        <f t="shared" si="1"/>
        <v>2264</v>
      </c>
      <c r="CE10">
        <f t="shared" si="1"/>
        <v>2203</v>
      </c>
      <c r="CF10">
        <f t="shared" si="1"/>
        <v>2329</v>
      </c>
      <c r="CG10">
        <f t="shared" si="1"/>
        <v>2216</v>
      </c>
      <c r="CH10">
        <f t="shared" si="1"/>
        <v>2080</v>
      </c>
      <c r="CI10">
        <f t="shared" si="1"/>
        <v>2004</v>
      </c>
      <c r="CJ10">
        <f t="shared" si="1"/>
        <v>1947</v>
      </c>
      <c r="CK10">
        <f t="shared" si="1"/>
        <v>1823</v>
      </c>
      <c r="CL10">
        <f t="shared" si="1"/>
        <v>2120</v>
      </c>
      <c r="CM10">
        <f t="shared" si="1"/>
        <v>1997</v>
      </c>
      <c r="CN10">
        <f t="shared" si="1"/>
        <v>1899</v>
      </c>
      <c r="CO10">
        <f t="shared" si="1"/>
        <v>2025</v>
      </c>
      <c r="CP10">
        <f t="shared" si="1"/>
        <v>1860</v>
      </c>
      <c r="CQ10">
        <f t="shared" si="1"/>
        <v>1780</v>
      </c>
      <c r="CR10">
        <f t="shared" si="1"/>
        <v>1780</v>
      </c>
      <c r="CS10">
        <f t="shared" si="1"/>
        <v>1628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9E0-9791-4D90-BF77-DE9E123E5606}">
  <dimension ref="A1:CS2"/>
  <sheetViews>
    <sheetView workbookViewId="0">
      <selection activeCell="B2" sqref="B2"/>
    </sheetView>
  </sheetViews>
  <sheetFormatPr defaultRowHeight="15.75"/>
  <cols>
    <col min="1" max="97" width="5.5" style="117" bestFit="1" customWidth="1"/>
    <col min="98" max="16384" width="9" style="117"/>
  </cols>
  <sheetData>
    <row r="1" spans="1:97">
      <c r="B1" s="117">
        <v>0</v>
      </c>
      <c r="C1" s="117">
        <v>1</v>
      </c>
      <c r="D1" s="117">
        <v>3</v>
      </c>
      <c r="E1" s="117">
        <v>4</v>
      </c>
      <c r="F1" s="117">
        <v>5</v>
      </c>
      <c r="G1" s="117">
        <v>6</v>
      </c>
      <c r="H1" s="117">
        <v>7</v>
      </c>
      <c r="I1" s="117">
        <v>8</v>
      </c>
      <c r="J1" s="117">
        <v>9</v>
      </c>
      <c r="K1" s="117">
        <v>10</v>
      </c>
      <c r="L1" s="117">
        <v>11</v>
      </c>
      <c r="M1" s="117">
        <v>12</v>
      </c>
      <c r="N1" s="117">
        <v>13</v>
      </c>
      <c r="O1" s="117">
        <v>14</v>
      </c>
      <c r="P1" s="117">
        <v>15</v>
      </c>
      <c r="Q1" s="117">
        <v>16</v>
      </c>
      <c r="R1" s="117">
        <v>17</v>
      </c>
      <c r="S1" s="117">
        <v>18</v>
      </c>
      <c r="T1" s="117">
        <v>19</v>
      </c>
      <c r="U1" s="117">
        <v>20</v>
      </c>
      <c r="V1" s="117">
        <v>21</v>
      </c>
      <c r="W1" s="117">
        <v>22</v>
      </c>
      <c r="X1" s="117">
        <v>23</v>
      </c>
      <c r="Y1" s="117">
        <v>24</v>
      </c>
      <c r="Z1" s="117">
        <v>25</v>
      </c>
      <c r="AA1" s="117">
        <v>26</v>
      </c>
      <c r="AB1" s="117">
        <v>27</v>
      </c>
      <c r="AC1" s="117">
        <v>28</v>
      </c>
      <c r="AD1" s="117">
        <v>29</v>
      </c>
      <c r="AE1" s="117">
        <v>30</v>
      </c>
      <c r="AF1" s="117">
        <v>31</v>
      </c>
      <c r="AG1" s="117">
        <v>32</v>
      </c>
      <c r="AH1" s="117">
        <v>33</v>
      </c>
      <c r="AI1" s="117">
        <v>34</v>
      </c>
      <c r="AJ1" s="117">
        <v>35</v>
      </c>
      <c r="AK1" s="117">
        <v>36</v>
      </c>
      <c r="AL1" s="117">
        <v>37</v>
      </c>
      <c r="AM1" s="117">
        <v>38</v>
      </c>
      <c r="AN1" s="117">
        <v>39</v>
      </c>
      <c r="AO1" s="117">
        <v>40</v>
      </c>
      <c r="AP1" s="117">
        <v>41</v>
      </c>
      <c r="AQ1" s="117">
        <v>42</v>
      </c>
      <c r="AR1" s="117">
        <v>43</v>
      </c>
      <c r="AS1" s="117">
        <v>44</v>
      </c>
      <c r="AT1" s="117">
        <v>45</v>
      </c>
      <c r="AU1" s="117">
        <v>46</v>
      </c>
      <c r="AV1" s="117">
        <v>47</v>
      </c>
      <c r="AW1" s="117">
        <v>48</v>
      </c>
      <c r="AX1" s="117">
        <v>49</v>
      </c>
      <c r="AY1" s="117">
        <v>50</v>
      </c>
      <c r="AZ1" s="117">
        <v>51</v>
      </c>
      <c r="BA1" s="117">
        <v>52</v>
      </c>
      <c r="BB1" s="117">
        <v>53</v>
      </c>
      <c r="BC1" s="117">
        <v>54</v>
      </c>
      <c r="BD1" s="117">
        <v>55</v>
      </c>
      <c r="BE1" s="117">
        <v>56</v>
      </c>
      <c r="BF1" s="117">
        <v>57</v>
      </c>
      <c r="BG1" s="117">
        <v>58</v>
      </c>
      <c r="BH1" s="117">
        <v>59</v>
      </c>
      <c r="BI1" s="117">
        <v>60</v>
      </c>
      <c r="BJ1" s="117">
        <v>61</v>
      </c>
      <c r="BK1" s="117">
        <v>62</v>
      </c>
      <c r="BL1" s="117">
        <v>63</v>
      </c>
      <c r="BM1" s="117">
        <v>64</v>
      </c>
      <c r="BN1" s="117">
        <v>65</v>
      </c>
      <c r="BO1" s="117">
        <v>66</v>
      </c>
      <c r="BP1" s="117">
        <v>67</v>
      </c>
      <c r="BQ1" s="117">
        <v>68</v>
      </c>
      <c r="BR1" s="117">
        <v>69</v>
      </c>
      <c r="BS1" s="117">
        <v>70</v>
      </c>
      <c r="BT1" s="117">
        <v>71</v>
      </c>
      <c r="BU1" s="117">
        <v>72</v>
      </c>
      <c r="BV1" s="117">
        <v>73</v>
      </c>
      <c r="BW1" s="117">
        <v>74</v>
      </c>
      <c r="BX1" s="117">
        <v>75</v>
      </c>
      <c r="BY1" s="117">
        <v>76</v>
      </c>
      <c r="BZ1" s="117">
        <v>77</v>
      </c>
      <c r="CA1" s="117">
        <v>78</v>
      </c>
      <c r="CB1" s="117">
        <v>79</v>
      </c>
      <c r="CC1" s="117">
        <v>80</v>
      </c>
      <c r="CD1" s="117">
        <v>81</v>
      </c>
      <c r="CE1" s="117">
        <v>82</v>
      </c>
      <c r="CF1" s="117">
        <v>83</v>
      </c>
      <c r="CG1" s="117">
        <v>84</v>
      </c>
      <c r="CH1" s="117">
        <v>85</v>
      </c>
      <c r="CI1" s="117">
        <v>86</v>
      </c>
      <c r="CJ1" s="117">
        <v>87</v>
      </c>
      <c r="CK1" s="117">
        <v>88</v>
      </c>
      <c r="CL1" s="117">
        <v>89</v>
      </c>
      <c r="CM1" s="117">
        <v>90</v>
      </c>
      <c r="CN1" s="117">
        <v>91</v>
      </c>
      <c r="CO1" s="117">
        <v>92</v>
      </c>
      <c r="CP1" s="117">
        <v>93</v>
      </c>
      <c r="CQ1" s="117">
        <v>94</v>
      </c>
      <c r="CR1" s="117">
        <v>95</v>
      </c>
      <c r="CS1" s="117">
        <v>96</v>
      </c>
    </row>
    <row r="2" spans="1:97">
      <c r="A2" s="117" t="s">
        <v>213</v>
      </c>
      <c r="B2" s="117">
        <f>SUM(load_200820!B2:B9)</f>
        <v>1510</v>
      </c>
      <c r="C2" s="117">
        <f>SUM(load_200820!C2:C9)</f>
        <v>1420</v>
      </c>
      <c r="D2" s="117">
        <f>SUM(load_200820!D2:D9)</f>
        <v>1338</v>
      </c>
      <c r="E2" s="117">
        <f>SUM(load_200820!E2:E9)</f>
        <v>1252</v>
      </c>
      <c r="F2" s="117">
        <f>SUM(load_200820!F2:F9)</f>
        <v>1326</v>
      </c>
      <c r="G2" s="117">
        <f>SUM(load_200820!G2:G9)</f>
        <v>1260</v>
      </c>
      <c r="H2" s="117">
        <f>SUM(load_200820!H2:H9)</f>
        <v>1186</v>
      </c>
      <c r="I2" s="117">
        <f>SUM(load_200820!I2:I9)</f>
        <v>1116</v>
      </c>
      <c r="J2" s="117">
        <f>SUM(load_200820!J2:J9)</f>
        <v>1060</v>
      </c>
      <c r="K2" s="117">
        <f>SUM(load_200820!K2:K9)</f>
        <v>1060</v>
      </c>
      <c r="L2" s="117">
        <f>SUM(load_200820!L2:L9)</f>
        <v>1060</v>
      </c>
      <c r="M2" s="117">
        <f>SUM(load_200820!M2:M9)</f>
        <v>1060</v>
      </c>
      <c r="N2" s="117">
        <f>SUM(load_200820!N2:N9)</f>
        <v>1060</v>
      </c>
      <c r="O2" s="117">
        <f>SUM(load_200820!O2:O9)</f>
        <v>1203</v>
      </c>
      <c r="P2" s="117">
        <f>SUM(load_200820!P2:P9)</f>
        <v>1178</v>
      </c>
      <c r="Q2" s="117">
        <f>SUM(load_200820!Q2:Q9)</f>
        <v>1162</v>
      </c>
      <c r="R2" s="117">
        <f>SUM(load_200820!R2:R9)</f>
        <v>1145</v>
      </c>
      <c r="S2" s="117">
        <f>SUM(load_200820!S2:S9)</f>
        <v>1135</v>
      </c>
      <c r="T2" s="117">
        <f>SUM(load_200820!T2:T9)</f>
        <v>1120</v>
      </c>
      <c r="U2" s="117">
        <f>SUM(load_200820!U2:U9)</f>
        <v>1124</v>
      </c>
      <c r="V2" s="117">
        <f>SUM(load_200820!V2:V9)</f>
        <v>1151</v>
      </c>
      <c r="W2" s="117">
        <f>SUM(load_200820!W2:W9)</f>
        <v>1166</v>
      </c>
      <c r="X2" s="117">
        <f>SUM(load_200820!X2:X9)</f>
        <v>1201</v>
      </c>
      <c r="Y2" s="117">
        <f>SUM(load_200820!Y2:Y9)</f>
        <v>1060</v>
      </c>
      <c r="Z2" s="117">
        <f>SUM(load_200820!Z2:Z9)</f>
        <v>1060</v>
      </c>
      <c r="AA2" s="117">
        <f>SUM(load_200820!AA2:AA9)</f>
        <v>1060</v>
      </c>
      <c r="AB2" s="117">
        <f>SUM(load_200820!AB2:AB9)</f>
        <v>1112</v>
      </c>
      <c r="AC2" s="117">
        <f>SUM(load_200820!AC2:AC9)</f>
        <v>1164</v>
      </c>
      <c r="AD2" s="117">
        <f>SUM(load_200820!AD2:AD9)</f>
        <v>1240</v>
      </c>
      <c r="AE2" s="117">
        <f>SUM(load_200820!AE2:AE9)</f>
        <v>1290</v>
      </c>
      <c r="AF2" s="117">
        <f>SUM(load_200820!AF2:AF9)</f>
        <v>1376</v>
      </c>
      <c r="AG2" s="117">
        <f>SUM(load_200820!AG2:AG9)</f>
        <v>1452</v>
      </c>
      <c r="AH2" s="117">
        <f>SUM(load_200820!AH2:AH9)</f>
        <v>1603</v>
      </c>
      <c r="AI2" s="117">
        <f>SUM(load_200820!AI2:AI9)</f>
        <v>1647</v>
      </c>
      <c r="AJ2" s="117">
        <f>SUM(load_200820!AJ2:AJ9)</f>
        <v>1780</v>
      </c>
      <c r="AK2" s="117">
        <f>SUM(load_200820!AK2:AK9)</f>
        <v>1870</v>
      </c>
      <c r="AL2" s="117">
        <f>SUM(load_200820!AL2:AL9)</f>
        <v>2057</v>
      </c>
      <c r="AM2" s="117">
        <f>SUM(load_200820!AM2:AM9)</f>
        <v>2076</v>
      </c>
      <c r="AN2" s="117">
        <f>SUM(load_200820!AN2:AN9)</f>
        <v>2076</v>
      </c>
      <c r="AO2" s="117">
        <f>SUM(load_200820!AO2:AO9)</f>
        <v>2154</v>
      </c>
      <c r="AP2" s="117">
        <f>SUM(load_200820!AP2:AP9)</f>
        <v>2273</v>
      </c>
      <c r="AQ2" s="117">
        <f>SUM(load_200820!AQ2:AQ9)</f>
        <v>2171</v>
      </c>
      <c r="AR2" s="117">
        <f>SUM(load_200820!AR2:AR9)</f>
        <v>2206</v>
      </c>
      <c r="AS2" s="117">
        <f>SUM(load_200820!AS2:AS9)</f>
        <v>2241</v>
      </c>
      <c r="AT2" s="117">
        <f>SUM(load_200820!AT2:AT9)</f>
        <v>2265</v>
      </c>
      <c r="AU2" s="117">
        <f>SUM(load_200820!AU2:AU9)</f>
        <v>2319</v>
      </c>
      <c r="AV2" s="117">
        <f>SUM(load_200820!AV2:AV9)</f>
        <v>2353</v>
      </c>
      <c r="AW2" s="117">
        <f>SUM(load_200820!AW2:AW9)</f>
        <v>2398</v>
      </c>
      <c r="AX2" s="117">
        <f>SUM(load_200820!AX2:AX9)</f>
        <v>2420</v>
      </c>
      <c r="AY2" s="117">
        <f>SUM(load_200820!AY2:AY9)</f>
        <v>2377</v>
      </c>
      <c r="AZ2" s="117">
        <f>SUM(load_200820!AZ2:AZ9)</f>
        <v>2376</v>
      </c>
      <c r="BA2" s="117">
        <f>SUM(load_200820!BA2:BA9)</f>
        <v>2352</v>
      </c>
      <c r="BB2" s="117">
        <f>SUM(load_200820!BB2:BB9)</f>
        <v>2362</v>
      </c>
      <c r="BC2" s="117">
        <f>SUM(load_200820!BC2:BC9)</f>
        <v>2324</v>
      </c>
      <c r="BD2" s="117">
        <f>SUM(load_200820!BD2:BD9)</f>
        <v>2295</v>
      </c>
      <c r="BE2" s="117">
        <f>SUM(load_200820!BE2:BE9)</f>
        <v>2275</v>
      </c>
      <c r="BF2" s="117">
        <f>SUM(load_200820!BF2:BF9)</f>
        <v>2256</v>
      </c>
      <c r="BG2" s="117">
        <f>SUM(load_200820!BG2:BG9)</f>
        <v>2230</v>
      </c>
      <c r="BH2" s="117">
        <f>SUM(load_200820!BH2:BH9)</f>
        <v>2203</v>
      </c>
      <c r="BI2" s="117">
        <f>SUM(load_200820!BI2:BI9)</f>
        <v>2217</v>
      </c>
      <c r="BJ2" s="117">
        <f>SUM(load_200820!BJ2:BJ9)</f>
        <v>2455</v>
      </c>
      <c r="BK2" s="117">
        <f>SUM(load_200820!BK2:BK9)</f>
        <v>2599</v>
      </c>
      <c r="BL2" s="117">
        <f>SUM(load_200820!BL2:BL9)</f>
        <v>2588</v>
      </c>
      <c r="BM2" s="117">
        <f>SUM(load_200820!BM2:BM9)</f>
        <v>2585</v>
      </c>
      <c r="BN2" s="117">
        <f>SUM(load_200820!BN2:BN9)</f>
        <v>2494</v>
      </c>
      <c r="BO2" s="117">
        <f>SUM(load_200820!BO2:BO9)</f>
        <v>2464</v>
      </c>
      <c r="BP2" s="117">
        <f>SUM(load_200820!BP2:BP9)</f>
        <v>2454</v>
      </c>
      <c r="BQ2" s="117">
        <f>SUM(load_200820!BQ2:BQ9)</f>
        <v>2447</v>
      </c>
      <c r="BR2" s="117">
        <f>SUM(load_200820!BR2:BR9)</f>
        <v>2467</v>
      </c>
      <c r="BS2" s="117">
        <f>SUM(load_200820!BS2:BS9)</f>
        <v>2442</v>
      </c>
      <c r="BT2" s="117">
        <f>SUM(load_200820!BT2:BT9)</f>
        <v>2456</v>
      </c>
      <c r="BU2" s="117">
        <f>SUM(load_200820!BU2:BU9)</f>
        <v>2472</v>
      </c>
      <c r="BV2" s="117">
        <f>SUM(load_200820!BV2:BV9)</f>
        <v>2476</v>
      </c>
      <c r="BW2" s="117">
        <f>SUM(load_200820!BW2:BW9)</f>
        <v>2476</v>
      </c>
      <c r="BX2" s="117">
        <f>SUM(load_200820!BX2:BX9)</f>
        <v>2494</v>
      </c>
      <c r="BY2" s="117">
        <f>SUM(load_200820!BY2:BY9)</f>
        <v>2410</v>
      </c>
      <c r="BZ2" s="117">
        <f>SUM(load_200820!BZ2:BZ9)</f>
        <v>2587</v>
      </c>
      <c r="CA2" s="117">
        <f>SUM(load_200820!CA2:CA9)</f>
        <v>2578</v>
      </c>
      <c r="CB2" s="117">
        <f>SUM(load_200820!CB2:CB9)</f>
        <v>2630</v>
      </c>
      <c r="CC2" s="117">
        <f>SUM(load_200820!CC2:CC9)</f>
        <v>2630</v>
      </c>
      <c r="CD2" s="117">
        <f>SUM(load_200820!CD2:CD9)</f>
        <v>2264</v>
      </c>
      <c r="CE2" s="117">
        <f>SUM(load_200820!CE2:CE9)</f>
        <v>2203</v>
      </c>
      <c r="CF2" s="117">
        <f>SUM(load_200820!CF2:CF9)</f>
        <v>2329</v>
      </c>
      <c r="CG2" s="117">
        <f>SUM(load_200820!CG2:CG9)</f>
        <v>2216</v>
      </c>
      <c r="CH2" s="117">
        <f>SUM(load_200820!CH2:CH9)</f>
        <v>2080</v>
      </c>
      <c r="CI2" s="117">
        <f>SUM(load_200820!CI2:CI9)</f>
        <v>2004</v>
      </c>
      <c r="CJ2" s="117">
        <f>SUM(load_200820!CJ2:CJ9)</f>
        <v>1947</v>
      </c>
      <c r="CK2" s="117">
        <f>SUM(load_200820!CK2:CK9)</f>
        <v>1823</v>
      </c>
      <c r="CL2" s="117">
        <f>SUM(load_200820!CL2:CL9)</f>
        <v>2120</v>
      </c>
      <c r="CM2" s="117">
        <f>SUM(load_200820!CM2:CM9)</f>
        <v>1997</v>
      </c>
      <c r="CN2" s="117">
        <f>SUM(load_200820!CN2:CN9)</f>
        <v>1899</v>
      </c>
      <c r="CO2" s="117">
        <f>SUM(load_200820!CO2:CO9)</f>
        <v>2025</v>
      </c>
      <c r="CP2" s="117">
        <f>SUM(load_200820!CP2:CP9)</f>
        <v>1860</v>
      </c>
      <c r="CQ2" s="117">
        <f>SUM(load_200820!CQ2:CQ9)</f>
        <v>1780</v>
      </c>
      <c r="CR2" s="117">
        <f>SUM(load_200820!CR2:CR9)</f>
        <v>1780</v>
      </c>
      <c r="CS2" s="117">
        <f>SUM(load_200820!CS2:CS9)</f>
        <v>1628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eff_data_2020</vt:lpstr>
      <vt:lpstr>Cost SOD</vt:lpstr>
      <vt:lpstr>BKP ST UP</vt:lpstr>
      <vt:lpstr>df_gen</vt:lpstr>
      <vt:lpstr>load</vt:lpstr>
      <vt:lpstr>df_load</vt:lpstr>
      <vt:lpstr>df_gen_200820</vt:lpstr>
      <vt:lpstr>load_200820</vt:lpstr>
      <vt:lpstr>df_load_200820</vt:lpstr>
      <vt:lpstr>df_gen_200804</vt:lpstr>
      <vt:lpstr>load_200804</vt:lpstr>
      <vt:lpstr>df_load_200804</vt:lpstr>
      <vt:lpstr>df_gen_200421</vt:lpstr>
      <vt:lpstr>load_200421</vt:lpstr>
      <vt:lpstr>df_load_200421</vt:lpstr>
      <vt:lpstr>Allocation rule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 Mau</dc:creator>
  <cp:lastModifiedBy>YH Mau</cp:lastModifiedBy>
  <dcterms:created xsi:type="dcterms:W3CDTF">2021-04-03T11:02:45Z</dcterms:created>
  <dcterms:modified xsi:type="dcterms:W3CDTF">2021-07-19T22:11:39Z</dcterms:modified>
</cp:coreProperties>
</file>