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\Documents\R\COVID Model\COVIDShinyAppKU\COVID19_v3\"/>
    </mc:Choice>
  </mc:AlternateContent>
  <xr:revisionPtr revIDLastSave="0" documentId="13_ncr:1_{604CA874-6C49-4D0F-84BB-F6CAF7707B63}" xr6:coauthVersionLast="44" xr6:coauthVersionMax="45" xr10:uidLastSave="{00000000-0000-0000-0000-000000000000}"/>
  <bookViews>
    <workbookView xWindow="-108" yWindow="-108" windowWidth="23256" windowHeight="12576" tabRatio="650" activeTab="2" xr2:uid="{6C4B7C4E-527A-4CCA-A272-E272114891E8}"/>
  </bookViews>
  <sheets>
    <sheet name="GenP" sheetId="13" r:id="rId1"/>
    <sheet name="IntP" sheetId="12" r:id="rId2"/>
    <sheet name="EpiP" sheetId="11" r:id="rId3"/>
    <sheet name="EpiParameters" sheetId="10" r:id="rId4"/>
  </sheets>
  <definedNames>
    <definedName name="capH">#REF!</definedName>
    <definedName name="capIC">#REF!</definedName>
    <definedName name="fd_sc">#REF!</definedName>
    <definedName name="fhn_t">#REF!</definedName>
    <definedName name="fr_ps">#REF!</definedName>
    <definedName name="fr_s">#REF!</definedName>
    <definedName name="fr_sc">#REF!</definedName>
    <definedName name="fr_sh">#REF!</definedName>
    <definedName name="fs_ps">#REF!</definedName>
    <definedName name="fsc_sh">#REF!</definedName>
    <definedName name="fsh_s">#REF!</definedName>
    <definedName name="lpa_h">#REF!</definedName>
    <definedName name="lpa_ps">#REF!</definedName>
    <definedName name="lpa_s">#REF!</definedName>
    <definedName name="ni_h">#REF!</definedName>
    <definedName name="Nt">#REF!</definedName>
    <definedName name="pi_ps">#REF!</definedName>
    <definedName name="pi_s">#REF!</definedName>
    <definedName name="pzM">#REF!</definedName>
    <definedName name="rfi_ps">#REF!</definedName>
    <definedName name="rfi_s">#REF!</definedName>
    <definedName name="td_nc">#REF!</definedName>
    <definedName name="td_sc">#REF!</definedName>
    <definedName name="tFinal">#REF!</definedName>
    <definedName name="tr_ps">#REF!</definedName>
    <definedName name="tr_s">#REF!</definedName>
    <definedName name="tr_sc">#REF!</definedName>
    <definedName name="tr_sh">#REF!</definedName>
    <definedName name="ts_ps">#REF!</definedName>
    <definedName name="tsc_sh">#REF!</definedName>
    <definedName name="tsh_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1" l="1"/>
  <c r="C14" i="11"/>
  <c r="D14" i="11"/>
  <c r="E14" i="11"/>
  <c r="F14" i="11"/>
  <c r="G14" i="11"/>
  <c r="H14" i="11"/>
  <c r="I14" i="11"/>
  <c r="J14" i="11"/>
  <c r="C16" i="11"/>
  <c r="D16" i="11"/>
  <c r="E16" i="11"/>
  <c r="F16" i="11"/>
  <c r="G16" i="11"/>
  <c r="H16" i="11"/>
  <c r="I16" i="11"/>
  <c r="J16" i="11"/>
  <c r="B17" i="11"/>
  <c r="C17" i="11"/>
  <c r="D17" i="11"/>
  <c r="E17" i="11"/>
  <c r="F17" i="11"/>
  <c r="G17" i="11"/>
  <c r="H17" i="11"/>
  <c r="I17" i="11"/>
  <c r="J17" i="11"/>
  <c r="J12" i="11" l="1"/>
  <c r="I12" i="11"/>
  <c r="H12" i="11"/>
  <c r="G12" i="11"/>
  <c r="F12" i="11"/>
  <c r="E12" i="11"/>
  <c r="D12" i="11"/>
  <c r="C12" i="11"/>
  <c r="J11" i="11"/>
  <c r="I11" i="11"/>
  <c r="H11" i="11"/>
  <c r="G11" i="11"/>
  <c r="F11" i="11"/>
  <c r="E11" i="11"/>
  <c r="D11" i="11"/>
  <c r="C11" i="11"/>
  <c r="Y9" i="10"/>
  <c r="Y8" i="10"/>
  <c r="Y7" i="10"/>
  <c r="Y6" i="10"/>
  <c r="K6" i="10"/>
  <c r="J6" i="10"/>
  <c r="I6" i="10"/>
  <c r="H6" i="10"/>
  <c r="G6" i="10"/>
  <c r="F6" i="10"/>
  <c r="E6" i="10"/>
  <c r="D6" i="10"/>
  <c r="C6" i="10"/>
  <c r="E7" i="10"/>
  <c r="X13" i="10"/>
  <c r="W13" i="10"/>
  <c r="W12" i="10" s="1"/>
  <c r="J7" i="10" s="1"/>
  <c r="V13" i="10"/>
  <c r="U13" i="10"/>
  <c r="U12" i="10" s="1"/>
  <c r="H7" i="10" s="1"/>
  <c r="T13" i="10"/>
  <c r="S13" i="10"/>
  <c r="R13" i="10"/>
  <c r="Q13" i="10"/>
  <c r="Q12" i="10" s="1"/>
  <c r="D7" i="10" s="1"/>
  <c r="P13" i="10"/>
  <c r="X12" i="10"/>
  <c r="K7" i="10" s="1"/>
  <c r="V12" i="10"/>
  <c r="I7" i="10" s="1"/>
  <c r="T12" i="10"/>
  <c r="G7" i="10" s="1"/>
  <c r="S12" i="10"/>
  <c r="F7" i="10" s="1"/>
  <c r="R12" i="10"/>
  <c r="P12" i="10"/>
  <c r="C7" i="10" s="1"/>
  <c r="X5" i="10"/>
  <c r="X10" i="10" s="1"/>
  <c r="K5" i="10" s="1"/>
  <c r="W5" i="10"/>
  <c r="W10" i="10" s="1"/>
  <c r="J5" i="10" s="1"/>
  <c r="V5" i="10"/>
  <c r="V10" i="10" s="1"/>
  <c r="I5" i="10" s="1"/>
  <c r="U5" i="10"/>
  <c r="U10" i="10" s="1"/>
  <c r="H5" i="10" s="1"/>
  <c r="T5" i="10"/>
  <c r="T10" i="10" s="1"/>
  <c r="G5" i="10" s="1"/>
  <c r="S5" i="10"/>
  <c r="S10" i="10" s="1"/>
  <c r="F5" i="10" s="1"/>
  <c r="R5" i="10"/>
  <c r="R10" i="10" s="1"/>
  <c r="E5" i="10" s="1"/>
  <c r="Q5" i="10"/>
  <c r="Q10" i="10" s="1"/>
  <c r="D5" i="10" s="1"/>
  <c r="P5" i="10"/>
  <c r="P10" i="10" s="1"/>
  <c r="C5" i="10" s="1"/>
  <c r="Y5" i="10" l="1"/>
  <c r="B20" i="11"/>
  <c r="C20" i="11"/>
  <c r="D20" i="11"/>
  <c r="E20" i="11"/>
  <c r="F20" i="11"/>
  <c r="G20" i="11"/>
  <c r="H20" i="11"/>
  <c r="I20" i="11"/>
  <c r="J20" i="11"/>
  <c r="A18" i="11" l="1"/>
  <c r="A17" i="11"/>
  <c r="A16" i="11"/>
  <c r="A15" i="11"/>
  <c r="A14" i="11"/>
  <c r="A13" i="11"/>
  <c r="B12" i="11"/>
  <c r="A12" i="11"/>
  <c r="B11" i="11"/>
  <c r="A11" i="11"/>
  <c r="A10" i="11"/>
  <c r="A9" i="11"/>
  <c r="A8" i="11"/>
  <c r="A7" i="11"/>
  <c r="A6" i="11"/>
  <c r="A5" i="11"/>
  <c r="A4" i="11"/>
  <c r="A3" i="11"/>
  <c r="A2" i="11"/>
  <c r="A1" i="11"/>
  <c r="K22" i="10"/>
  <c r="J22" i="10"/>
  <c r="I22" i="10"/>
  <c r="H22" i="10"/>
  <c r="G22" i="10"/>
  <c r="F22" i="10"/>
  <c r="E22" i="10"/>
  <c r="D22" i="10"/>
  <c r="C22" i="10"/>
  <c r="K4" i="10"/>
  <c r="J4" i="10"/>
  <c r="J8" i="10" s="1"/>
  <c r="I4" i="10"/>
  <c r="I23" i="10" s="1"/>
  <c r="H4" i="10"/>
  <c r="H8" i="10" s="1"/>
  <c r="G4" i="10"/>
  <c r="G23" i="10" s="1"/>
  <c r="F4" i="10"/>
  <c r="F23" i="10" s="1"/>
  <c r="E4" i="10"/>
  <c r="E23" i="10" s="1"/>
  <c r="D4" i="10"/>
  <c r="D8" i="10" s="1"/>
  <c r="C4" i="10"/>
  <c r="C8" i="10" s="1"/>
  <c r="K9" i="10"/>
  <c r="J9" i="10"/>
  <c r="I9" i="10"/>
  <c r="H9" i="10"/>
  <c r="G9" i="10"/>
  <c r="F9" i="10"/>
  <c r="E9" i="10"/>
  <c r="D9" i="10"/>
  <c r="C9" i="10"/>
  <c r="K10" i="10"/>
  <c r="J10" i="10"/>
  <c r="I10" i="10"/>
  <c r="H10" i="10"/>
  <c r="G10" i="10"/>
  <c r="F10" i="10"/>
  <c r="E10" i="10"/>
  <c r="D10" i="10"/>
  <c r="C10" i="10"/>
  <c r="K11" i="10"/>
  <c r="J11" i="10"/>
  <c r="I11" i="10"/>
  <c r="H11" i="10"/>
  <c r="G11" i="10"/>
  <c r="F11" i="10"/>
  <c r="E11" i="10"/>
  <c r="D11" i="10"/>
  <c r="C11" i="10"/>
  <c r="K23" i="10" l="1"/>
  <c r="E8" i="10"/>
  <c r="I8" i="10"/>
  <c r="F8" i="10"/>
  <c r="K8" i="10"/>
  <c r="L25" i="10"/>
  <c r="E26" i="10" s="1"/>
  <c r="C23" i="10"/>
  <c r="D23" i="10"/>
  <c r="H23" i="10"/>
  <c r="G8" i="10"/>
  <c r="J23" i="10"/>
  <c r="H26" i="10" l="1"/>
  <c r="C26" i="10"/>
  <c r="K26" i="10"/>
  <c r="G26" i="10"/>
  <c r="F26" i="10"/>
  <c r="D26" i="10"/>
  <c r="J26" i="10"/>
  <c r="I26" i="10"/>
  <c r="M14" i="10" l="1"/>
  <c r="M18" i="10"/>
  <c r="M5" i="10"/>
  <c r="M9" i="10"/>
  <c r="M12" i="10"/>
  <c r="M7" i="10"/>
  <c r="M13" i="10"/>
  <c r="M8" i="10"/>
  <c r="M15" i="10"/>
  <c r="M19" i="10"/>
  <c r="M6" i="10"/>
  <c r="M10" i="10"/>
  <c r="M20" i="10"/>
  <c r="M11" i="10"/>
  <c r="M4" i="10"/>
  <c r="M16" i="10"/>
  <c r="M17" i="10"/>
  <c r="M3" i="10"/>
  <c r="L22" i="10"/>
  <c r="L23" i="10"/>
</calcChain>
</file>

<file path=xl/sharedStrings.xml><?xml version="1.0" encoding="utf-8"?>
<sst xmlns="http://schemas.openxmlformats.org/spreadsheetml/2006/main" count="81" uniqueCount="57">
  <si>
    <t>tFinal</t>
  </si>
  <si>
    <t>fsh_s</t>
  </si>
  <si>
    <t>fsc_sh</t>
  </si>
  <si>
    <t>fd_sc</t>
  </si>
  <si>
    <t>0s</t>
  </si>
  <si>
    <t>10s</t>
  </si>
  <si>
    <t>20s</t>
  </si>
  <si>
    <t>30s</t>
  </si>
  <si>
    <t>40s</t>
  </si>
  <si>
    <t>50s</t>
  </si>
  <si>
    <t>60s</t>
  </si>
  <si>
    <t>70s</t>
  </si>
  <si>
    <t>pzM</t>
  </si>
  <si>
    <t>lpa_h</t>
  </si>
  <si>
    <t>lpa_s</t>
  </si>
  <si>
    <t>Nt</t>
  </si>
  <si>
    <t>rfi_s</t>
  </si>
  <si>
    <t>ni_h</t>
  </si>
  <si>
    <t>Parameter</t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</si>
  <si>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hn_t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</si>
  <si>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sh_s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</si>
  <si>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sc_sh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</si>
  <si>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d_sc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</si>
  <si>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r_s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</si>
  <si>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r_sh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</si>
  <si>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r_sc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</si>
  <si>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sh_s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</si>
  <si>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sc_sh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</si>
  <si>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d_sc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</si>
  <si>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d_nc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</si>
  <si>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r_s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</si>
  <si>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r_sh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</si>
  <si>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r_sc</t>
    </r>
  </si>
  <si>
    <t>80+</t>
  </si>
  <si>
    <t>H</t>
  </si>
  <si>
    <t>IC</t>
  </si>
  <si>
    <t>D</t>
  </si>
  <si>
    <t>Confidence</t>
  </si>
  <si>
    <t>L</t>
  </si>
  <si>
    <t>n rep</t>
  </si>
  <si>
    <t>S</t>
  </si>
  <si>
    <t>M</t>
  </si>
  <si>
    <t>VL</t>
  </si>
  <si>
    <t>pReported</t>
  </si>
  <si>
    <t>fd_sh</t>
  </si>
  <si>
    <t>Population</t>
  </si>
  <si>
    <t>fsc_s</t>
  </si>
  <si>
    <t>CFR</t>
  </si>
  <si>
    <t>capICpM</t>
  </si>
  <si>
    <t>rfi_ps</t>
  </si>
  <si>
    <t>lpa_ps</t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</si>
  <si>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s_ps</t>
    </r>
  </si>
  <si>
    <r>
      <t>f</t>
    </r>
    <r>
      <rPr>
        <b/>
        <vertAlign val="subscript"/>
        <sz val="11"/>
        <color rgb="FF000000"/>
        <rFont val="Calibri"/>
        <family val="2"/>
        <scheme val="minor"/>
      </rPr>
      <t>r_ps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</si>
  <si>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s_ps</t>
    </r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</si>
  <si>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r_ps</t>
    </r>
  </si>
  <si>
    <t>Weighted Average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</si>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</sst>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" fontId="4" fillId="0" borderId="7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1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9" fontId="9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DE71-CBB6-4708-A40B-3995392DFCA1}">
  <dimension ref="A1:B2"/>
  <sheetViews>
    <sheetView zoomScaleNormal="100" workbookViewId="0">
      <selection activeCell="B29" sqref="B29:B31"/>
    </sheetView>
  </sheetViews>
  <sheetFormatPr defaultColWidth="11.44140625" defaultRowHeight="14.4" x14ac:dyDescent="0.3"/>
  <cols>
    <col min="1" max="16384" width="11.44140625" style="1"/>
  </cols>
  <sheetData>
    <row r="1" spans="1:2" x14ac:dyDescent="0.3">
      <c r="A1" s="2" t="s">
        <v>0</v>
      </c>
      <c r="B1" s="1">
        <v>365</v>
      </c>
    </row>
    <row r="2" spans="1:2" x14ac:dyDescent="0.3">
      <c r="A2" s="2" t="s">
        <v>48</v>
      </c>
      <c r="B2" s="1">
        <v>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51F2-985A-43AD-8084-8ED9AB6D0C0D}">
  <dimension ref="A1:J6"/>
  <sheetViews>
    <sheetView zoomScaleNormal="100" workbookViewId="0">
      <selection activeCell="I4" sqref="I4"/>
    </sheetView>
  </sheetViews>
  <sheetFormatPr defaultColWidth="11.44140625" defaultRowHeight="14.4" x14ac:dyDescent="0.3"/>
  <cols>
    <col min="1" max="16384" width="11.44140625" style="1"/>
  </cols>
  <sheetData>
    <row r="1" spans="1:10" x14ac:dyDescent="0.3">
      <c r="A1" s="13" t="s">
        <v>17</v>
      </c>
      <c r="B1" s="1">
        <v>10</v>
      </c>
      <c r="C1" s="1">
        <v>10</v>
      </c>
      <c r="D1" s="1">
        <v>10</v>
      </c>
      <c r="E1" s="1">
        <v>10</v>
      </c>
      <c r="F1" s="1">
        <v>10</v>
      </c>
      <c r="G1" s="1">
        <v>10</v>
      </c>
      <c r="H1" s="1">
        <v>10</v>
      </c>
      <c r="I1" s="1">
        <v>10</v>
      </c>
      <c r="J1" s="1">
        <v>10</v>
      </c>
    </row>
    <row r="2" spans="1:10" x14ac:dyDescent="0.3">
      <c r="A2" s="3" t="s">
        <v>13</v>
      </c>
      <c r="B2" s="1">
        <v>0.1</v>
      </c>
      <c r="C2" s="1">
        <v>0.25</v>
      </c>
      <c r="D2" s="1">
        <v>0.5</v>
      </c>
      <c r="E2" s="1">
        <v>0.5</v>
      </c>
      <c r="F2" s="1">
        <v>0.5</v>
      </c>
      <c r="G2" s="1">
        <v>0.5</v>
      </c>
      <c r="H2" s="1">
        <v>0.5</v>
      </c>
      <c r="I2" s="1">
        <v>0.5</v>
      </c>
      <c r="J2" s="1">
        <v>0.5</v>
      </c>
    </row>
    <row r="3" spans="1:10" x14ac:dyDescent="0.3">
      <c r="A3" s="3" t="s">
        <v>50</v>
      </c>
      <c r="B3" s="1">
        <v>0.1</v>
      </c>
      <c r="C3" s="1">
        <v>0.25</v>
      </c>
      <c r="D3" s="1">
        <v>0.5</v>
      </c>
      <c r="E3" s="1">
        <v>0.5</v>
      </c>
      <c r="F3" s="1">
        <v>0.5</v>
      </c>
      <c r="G3" s="1">
        <v>0.5</v>
      </c>
      <c r="H3" s="1">
        <v>0.5</v>
      </c>
      <c r="I3" s="1">
        <v>0.5</v>
      </c>
      <c r="J3" s="1">
        <v>0.5</v>
      </c>
    </row>
    <row r="4" spans="1:10" x14ac:dyDescent="0.3">
      <c r="A4" s="3" t="s">
        <v>14</v>
      </c>
      <c r="B4" s="1">
        <v>0.1</v>
      </c>
      <c r="C4" s="1">
        <v>0.5</v>
      </c>
      <c r="D4" s="1">
        <v>0.75</v>
      </c>
      <c r="E4" s="1">
        <v>0.75</v>
      </c>
      <c r="F4" s="1">
        <v>0.75</v>
      </c>
      <c r="G4" s="1">
        <v>0.75</v>
      </c>
      <c r="H4" s="1">
        <v>0.75</v>
      </c>
      <c r="I4" s="1">
        <v>0.75</v>
      </c>
      <c r="J4" s="1">
        <v>0.75</v>
      </c>
    </row>
    <row r="5" spans="1:10" x14ac:dyDescent="0.3">
      <c r="A5" s="3" t="s">
        <v>49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</row>
    <row r="6" spans="1:10" x14ac:dyDescent="0.3">
      <c r="A6" s="3" t="s">
        <v>16</v>
      </c>
      <c r="B6" s="1">
        <v>0.5</v>
      </c>
      <c r="C6" s="1">
        <v>0.5</v>
      </c>
      <c r="D6" s="1">
        <v>0.5</v>
      </c>
      <c r="E6" s="1">
        <v>0.5</v>
      </c>
      <c r="F6" s="1">
        <v>0.5</v>
      </c>
      <c r="G6" s="1">
        <v>0.5</v>
      </c>
      <c r="H6" s="1">
        <v>0.5</v>
      </c>
      <c r="I6" s="1">
        <v>0.5</v>
      </c>
      <c r="J6" s="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425D-7A5D-4340-9D26-949CA9157B9C}">
  <dimension ref="A1:J20"/>
  <sheetViews>
    <sheetView tabSelected="1" workbookViewId="0">
      <selection activeCell="J15" sqref="J15"/>
    </sheetView>
  </sheetViews>
  <sheetFormatPr defaultColWidth="11.44140625" defaultRowHeight="14.4" x14ac:dyDescent="0.3"/>
  <cols>
    <col min="1" max="1" width="11.44140625" style="2"/>
    <col min="2" max="16384" width="11.44140625" style="1"/>
  </cols>
  <sheetData>
    <row r="1" spans="1:10" x14ac:dyDescent="0.3">
      <c r="A1" s="2" t="str">
        <f>+EpiParameters!B3</f>
        <v>fhn_t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3">
      <c r="A2" s="2" t="str">
        <f>+EpiParameters!B4</f>
        <v>fs_ps</v>
      </c>
      <c r="B2" s="33">
        <v>0.66268962276815679</v>
      </c>
      <c r="C2" s="33">
        <v>0.66268962276815679</v>
      </c>
      <c r="D2" s="33">
        <v>0.66268962276815679</v>
      </c>
      <c r="E2" s="33">
        <v>0.66268962276815679</v>
      </c>
      <c r="F2" s="33">
        <v>0.66268962276815679</v>
      </c>
      <c r="G2" s="33">
        <v>0.66268962276815679</v>
      </c>
      <c r="H2" s="33">
        <v>0.66268962276815679</v>
      </c>
      <c r="I2" s="33">
        <v>0.66268962276815679</v>
      </c>
      <c r="J2" s="33">
        <v>0.66268962276815679</v>
      </c>
    </row>
    <row r="3" spans="1:10" x14ac:dyDescent="0.3">
      <c r="A3" s="2" t="str">
        <f>+EpiParameters!B5</f>
        <v>fsh_s</v>
      </c>
      <c r="B3" s="33">
        <v>5.5887664421766549E-3</v>
      </c>
      <c r="C3" s="33">
        <v>3.4365006532077135E-3</v>
      </c>
      <c r="D3" s="33">
        <v>1.5004850377271114E-2</v>
      </c>
      <c r="E3" s="33">
        <v>3.2393906396271772E-2</v>
      </c>
      <c r="F3" s="33">
        <v>4.6246821855809493E-2</v>
      </c>
      <c r="G3" s="33">
        <v>7.8805948982227161E-2</v>
      </c>
      <c r="H3" s="33">
        <v>0.12662900866796728</v>
      </c>
      <c r="I3" s="33">
        <v>0.19210219097661696</v>
      </c>
      <c r="J3" s="33">
        <v>0.37591272907291162</v>
      </c>
    </row>
    <row r="4" spans="1:10" x14ac:dyDescent="0.3">
      <c r="A4" s="2" t="str">
        <f>+EpiParameters!B6</f>
        <v>fsc_sh</v>
      </c>
      <c r="B4" s="33">
        <v>0.13978494623655913</v>
      </c>
      <c r="C4" s="33">
        <v>8.3032490974729242E-2</v>
      </c>
      <c r="D4" s="33">
        <v>6.0298102981029812E-2</v>
      </c>
      <c r="E4" s="33">
        <v>7.19915922228061E-2</v>
      </c>
      <c r="F4" s="33">
        <v>8.5391183937225945E-2</v>
      </c>
      <c r="G4" s="33">
        <v>0.11099268102039365</v>
      </c>
      <c r="H4" s="33">
        <v>0.14681344148319814</v>
      </c>
      <c r="I4" s="33">
        <v>0.25884497509200793</v>
      </c>
      <c r="J4" s="33">
        <v>0.47990092810619828</v>
      </c>
    </row>
    <row r="5" spans="1:10" x14ac:dyDescent="0.3">
      <c r="A5" s="2" t="str">
        <f>+EpiParameters!B7</f>
        <v>fd_sc</v>
      </c>
      <c r="B5" s="33">
        <v>5.128205128205128E-2</v>
      </c>
      <c r="C5" s="33">
        <v>0.21739130434782608</v>
      </c>
      <c r="D5" s="33">
        <v>0.25842696629213485</v>
      </c>
      <c r="E5" s="33">
        <v>0.22992700729927007</v>
      </c>
      <c r="F5" s="33">
        <v>0.27162162162162162</v>
      </c>
      <c r="G5" s="33">
        <v>0.39116517285531371</v>
      </c>
      <c r="H5" s="33">
        <v>0.66890292028413578</v>
      </c>
      <c r="I5" s="33">
        <v>0.86086885537953195</v>
      </c>
      <c r="J5" s="33">
        <v>0.98936759511915096</v>
      </c>
    </row>
    <row r="6" spans="1:10" x14ac:dyDescent="0.3">
      <c r="A6" s="2" t="str">
        <f>+EpiParameters!B8</f>
        <v>fr_ps</v>
      </c>
      <c r="B6" s="33">
        <v>0.33731037723184321</v>
      </c>
      <c r="C6" s="33">
        <v>0.33731037723184321</v>
      </c>
      <c r="D6" s="33">
        <v>0.33731037723184321</v>
      </c>
      <c r="E6" s="33">
        <v>0.33731037723184321</v>
      </c>
      <c r="F6" s="33">
        <v>0.33731037723184321</v>
      </c>
      <c r="G6" s="33">
        <v>0.33731037723184321</v>
      </c>
      <c r="H6" s="33">
        <v>0.33731037723184321</v>
      </c>
      <c r="I6" s="33">
        <v>0.33731037723184321</v>
      </c>
      <c r="J6" s="33">
        <v>0.33731037723184321</v>
      </c>
    </row>
    <row r="7" spans="1:10" x14ac:dyDescent="0.3">
      <c r="A7" s="2" t="str">
        <f>+EpiParameters!B9</f>
        <v>fr_s</v>
      </c>
      <c r="B7" s="33">
        <v>0.99441123355782335</v>
      </c>
      <c r="C7" s="33">
        <v>0.99656349934679234</v>
      </c>
      <c r="D7" s="33">
        <v>0.98499514962272894</v>
      </c>
      <c r="E7" s="33">
        <v>0.96760609360372818</v>
      </c>
      <c r="F7" s="33">
        <v>0.95375317814419047</v>
      </c>
      <c r="G7" s="33">
        <v>0.92119405101777285</v>
      </c>
      <c r="H7" s="33">
        <v>0.87337099133203266</v>
      </c>
      <c r="I7" s="33">
        <v>0.80789780902338304</v>
      </c>
      <c r="J7" s="33">
        <v>0.62408727092708838</v>
      </c>
    </row>
    <row r="8" spans="1:10" x14ac:dyDescent="0.3">
      <c r="A8" s="2" t="str">
        <f>+EpiParameters!B10</f>
        <v>fr_sh</v>
      </c>
      <c r="B8" s="33">
        <v>0.86021505376344087</v>
      </c>
      <c r="C8" s="33">
        <v>0.9169675090252708</v>
      </c>
      <c r="D8" s="33">
        <v>0.93970189701897022</v>
      </c>
      <c r="E8" s="33">
        <v>0.92800840777719396</v>
      </c>
      <c r="F8" s="33">
        <v>0.91460881606277411</v>
      </c>
      <c r="G8" s="33">
        <v>0.88900731897960639</v>
      </c>
      <c r="H8" s="33">
        <v>0.85318655851680192</v>
      </c>
      <c r="I8" s="33">
        <v>0.74115502490799212</v>
      </c>
      <c r="J8" s="33">
        <v>0.52009907189380167</v>
      </c>
    </row>
    <row r="9" spans="1:10" x14ac:dyDescent="0.3">
      <c r="A9" s="2" t="str">
        <f>+EpiParameters!B11</f>
        <v>fr_sc</v>
      </c>
      <c r="B9" s="33">
        <v>0.94871794871794868</v>
      </c>
      <c r="C9" s="33">
        <v>0.78260869565217395</v>
      </c>
      <c r="D9" s="33">
        <v>0.7415730337078652</v>
      </c>
      <c r="E9" s="33">
        <v>0.77007299270072993</v>
      </c>
      <c r="F9" s="33">
        <v>0.72837837837837838</v>
      </c>
      <c r="G9" s="33">
        <v>0.60883482714468629</v>
      </c>
      <c r="H9" s="33">
        <v>0.33109707971586422</v>
      </c>
      <c r="I9" s="33">
        <v>0.13913114462046805</v>
      </c>
      <c r="J9" s="33">
        <v>1.0632404880849045E-2</v>
      </c>
    </row>
    <row r="10" spans="1:10" x14ac:dyDescent="0.3">
      <c r="A10" s="2" t="str">
        <f>+EpiParameters!B12</f>
        <v>ts_ps</v>
      </c>
      <c r="B10" s="1">
        <v>5.5</v>
      </c>
      <c r="C10" s="1">
        <v>5.5</v>
      </c>
      <c r="D10" s="1">
        <v>5.5</v>
      </c>
      <c r="E10" s="1">
        <v>5.5</v>
      </c>
      <c r="F10" s="1">
        <v>5.5</v>
      </c>
      <c r="G10" s="1">
        <v>5.5</v>
      </c>
      <c r="H10" s="1">
        <v>5.5</v>
      </c>
      <c r="I10" s="1">
        <v>5.5</v>
      </c>
      <c r="J10" s="1">
        <v>5.5</v>
      </c>
    </row>
    <row r="11" spans="1:10" x14ac:dyDescent="0.3">
      <c r="A11" s="2" t="str">
        <f>+EpiParameters!B13</f>
        <v>tsh_s</v>
      </c>
      <c r="B11" s="1">
        <f>+EpiParameters!C13</f>
        <v>7</v>
      </c>
      <c r="C11" s="1">
        <f>+EpiParameters!D13</f>
        <v>7</v>
      </c>
      <c r="D11" s="1">
        <f>+EpiParameters!E13</f>
        <v>7</v>
      </c>
      <c r="E11" s="1">
        <f>+EpiParameters!F13</f>
        <v>7</v>
      </c>
      <c r="F11" s="1">
        <f>+EpiParameters!G13</f>
        <v>7</v>
      </c>
      <c r="G11" s="1">
        <f>+EpiParameters!H13</f>
        <v>7</v>
      </c>
      <c r="H11" s="1">
        <f>+EpiParameters!I13</f>
        <v>7</v>
      </c>
      <c r="I11" s="1">
        <f>+EpiParameters!J13</f>
        <v>7</v>
      </c>
      <c r="J11" s="1">
        <f>+EpiParameters!K13</f>
        <v>7</v>
      </c>
    </row>
    <row r="12" spans="1:10" x14ac:dyDescent="0.3">
      <c r="A12" s="2" t="str">
        <f>+EpiParameters!B14</f>
        <v>tsc_sh</v>
      </c>
      <c r="B12" s="1">
        <f>+EpiParameters!C14</f>
        <v>5</v>
      </c>
      <c r="C12" s="1">
        <f>+EpiParameters!D14</f>
        <v>5</v>
      </c>
      <c r="D12" s="1">
        <f>+EpiParameters!E14</f>
        <v>5</v>
      </c>
      <c r="E12" s="1">
        <f>+EpiParameters!F14</f>
        <v>5</v>
      </c>
      <c r="F12" s="1">
        <f>+EpiParameters!G14</f>
        <v>5</v>
      </c>
      <c r="G12" s="1">
        <f>+EpiParameters!H14</f>
        <v>5</v>
      </c>
      <c r="H12" s="1">
        <f>+EpiParameters!I14</f>
        <v>5</v>
      </c>
      <c r="I12" s="1">
        <f>+EpiParameters!J14</f>
        <v>5</v>
      </c>
      <c r="J12" s="1">
        <f>+EpiParameters!K14</f>
        <v>5</v>
      </c>
    </row>
    <row r="13" spans="1:10" x14ac:dyDescent="0.3">
      <c r="A13" s="2" t="str">
        <f>+EpiParameters!B15</f>
        <v>td_sc</v>
      </c>
      <c r="B13" s="1">
        <v>11</v>
      </c>
      <c r="C13" s="1">
        <v>11</v>
      </c>
      <c r="D13" s="1">
        <v>11</v>
      </c>
      <c r="E13" s="1">
        <v>11</v>
      </c>
      <c r="F13" s="1">
        <v>11</v>
      </c>
      <c r="G13" s="1">
        <v>11</v>
      </c>
      <c r="H13" s="1">
        <v>11</v>
      </c>
      <c r="I13" s="1">
        <v>11</v>
      </c>
      <c r="J13" s="1">
        <v>11</v>
      </c>
    </row>
    <row r="14" spans="1:10" x14ac:dyDescent="0.3">
      <c r="A14" s="2" t="str">
        <f>+EpiParameters!B16</f>
        <v>td_nc</v>
      </c>
      <c r="B14" s="1">
        <f>+EpiParameters!C16</f>
        <v>1</v>
      </c>
      <c r="C14" s="1">
        <f>+EpiParameters!D16</f>
        <v>1</v>
      </c>
      <c r="D14" s="1">
        <f>+EpiParameters!E16</f>
        <v>1</v>
      </c>
      <c r="E14" s="1">
        <f>+EpiParameters!F16</f>
        <v>1</v>
      </c>
      <c r="F14" s="1">
        <f>+EpiParameters!G16</f>
        <v>1</v>
      </c>
      <c r="G14" s="1">
        <f>+EpiParameters!H16</f>
        <v>1</v>
      </c>
      <c r="H14" s="1">
        <f>+EpiParameters!I16</f>
        <v>1</v>
      </c>
      <c r="I14" s="1">
        <f>+EpiParameters!J16</f>
        <v>1</v>
      </c>
      <c r="J14" s="1">
        <f>+EpiParameters!K16</f>
        <v>1</v>
      </c>
    </row>
    <row r="15" spans="1:10" x14ac:dyDescent="0.3">
      <c r="A15" s="2" t="str">
        <f>+EpiParameters!B17</f>
        <v>tr_ps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</row>
    <row r="16" spans="1:10" x14ac:dyDescent="0.3">
      <c r="A16" s="2" t="str">
        <f>+EpiParameters!B18</f>
        <v>tr_s</v>
      </c>
      <c r="B16" s="1">
        <v>9</v>
      </c>
      <c r="C16" s="1">
        <f>+EpiParameters!D18</f>
        <v>9</v>
      </c>
      <c r="D16" s="1">
        <f>+EpiParameters!E18</f>
        <v>9</v>
      </c>
      <c r="E16" s="1">
        <f>+EpiParameters!F18</f>
        <v>9</v>
      </c>
      <c r="F16" s="1">
        <f>+EpiParameters!G18</f>
        <v>9</v>
      </c>
      <c r="G16" s="1">
        <f>+EpiParameters!H18</f>
        <v>9</v>
      </c>
      <c r="H16" s="1">
        <f>+EpiParameters!I18</f>
        <v>9</v>
      </c>
      <c r="I16" s="1">
        <f>+EpiParameters!J18</f>
        <v>9</v>
      </c>
      <c r="J16" s="1">
        <f>+EpiParameters!K18</f>
        <v>9</v>
      </c>
    </row>
    <row r="17" spans="1:10" x14ac:dyDescent="0.3">
      <c r="A17" s="2" t="str">
        <f>+EpiParameters!B19</f>
        <v>tr_sh</v>
      </c>
      <c r="B17" s="1">
        <f>+EpiParameters!C19</f>
        <v>14</v>
      </c>
      <c r="C17" s="1">
        <f>+EpiParameters!D19</f>
        <v>14</v>
      </c>
      <c r="D17" s="1">
        <f>+EpiParameters!E19</f>
        <v>14</v>
      </c>
      <c r="E17" s="1">
        <f>+EpiParameters!F19</f>
        <v>14</v>
      </c>
      <c r="F17" s="1">
        <f>+EpiParameters!G19</f>
        <v>14</v>
      </c>
      <c r="G17" s="1">
        <f>+EpiParameters!H19</f>
        <v>14</v>
      </c>
      <c r="H17" s="1">
        <f>+EpiParameters!I19</f>
        <v>14</v>
      </c>
      <c r="I17" s="1">
        <f>+EpiParameters!J19</f>
        <v>14</v>
      </c>
      <c r="J17" s="1">
        <f>+EpiParameters!K19</f>
        <v>14</v>
      </c>
    </row>
    <row r="18" spans="1:10" x14ac:dyDescent="0.3">
      <c r="A18" s="2" t="str">
        <f>+EpiParameters!B20</f>
        <v>tr_sc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1">
        <v>10</v>
      </c>
    </row>
    <row r="19" spans="1:10" x14ac:dyDescent="0.3">
      <c r="A19" s="2" t="s">
        <v>12</v>
      </c>
      <c r="B19" s="1">
        <v>10</v>
      </c>
      <c r="C19" s="1">
        <v>10</v>
      </c>
      <c r="D19" s="1">
        <v>10</v>
      </c>
      <c r="E19" s="1">
        <v>10</v>
      </c>
      <c r="F19" s="1">
        <v>10</v>
      </c>
      <c r="G19" s="1">
        <v>10</v>
      </c>
      <c r="H19" s="1">
        <v>10</v>
      </c>
      <c r="I19" s="1">
        <v>10</v>
      </c>
      <c r="J19" s="1">
        <v>10</v>
      </c>
    </row>
    <row r="20" spans="1:10" x14ac:dyDescent="0.3">
      <c r="A20" s="14" t="s">
        <v>15</v>
      </c>
      <c r="B20" s="15">
        <f>+EpiParameters!C25/SUM(EpiParameters!$C$25:$K$25)*100</f>
        <v>10.967385074596271</v>
      </c>
      <c r="C20" s="15">
        <f>+EpiParameters!D25/SUM(EpiParameters!$C$25:$K$25)*100</f>
        <v>11.271394075510944</v>
      </c>
      <c r="D20" s="15">
        <f>+EpiParameters!E25/SUM(EpiParameters!$C$25:$K$25)*100</f>
        <v>6.9139151978546449</v>
      </c>
      <c r="E20" s="15">
        <f>+EpiParameters!F25/SUM(EpiParameters!$C$25:$K$25)*100</f>
        <v>15.796069638063978</v>
      </c>
      <c r="F20" s="15">
        <f>+EpiParameters!G25/SUM(EpiParameters!$C$25:$K$25)*100</f>
        <v>19.017936861678219</v>
      </c>
      <c r="G20" s="15">
        <f>+EpiParameters!H25/SUM(EpiParameters!$C$25:$K$25)*100</f>
        <v>15.645205791280544</v>
      </c>
      <c r="H20" s="15">
        <f>+EpiParameters!I25/SUM(EpiParameters!$C$25:$K$25)*100</f>
        <v>11.337948737701398</v>
      </c>
      <c r="I20" s="15">
        <f>+EpiParameters!J25/SUM(EpiParameters!$C$25:$K$25)*100</f>
        <v>5.1237832407557873</v>
      </c>
      <c r="J20" s="15">
        <f>+EpiParameters!K25/SUM(EpiParameters!$C$25:$K$25)*100</f>
        <v>3.9263613825582153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E6EF-E0E2-4B04-9783-F851D4C0351E}">
  <dimension ref="B1:Y26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C3" sqref="C3:K20"/>
    </sheetView>
  </sheetViews>
  <sheetFormatPr defaultColWidth="11.44140625" defaultRowHeight="14.4" x14ac:dyDescent="0.3"/>
  <cols>
    <col min="1" max="1" width="5.109375" style="1" customWidth="1"/>
    <col min="2" max="12" width="11.44140625" style="1"/>
    <col min="13" max="13" width="11" style="1" customWidth="1"/>
    <col min="14" max="14" width="7.33203125" style="1" customWidth="1"/>
    <col min="15" max="15" width="6.44140625" style="1" bestFit="1" customWidth="1"/>
    <col min="16" max="24" width="7.5546875" style="1" customWidth="1"/>
    <col min="25" max="16384" width="11.44140625" style="1"/>
  </cols>
  <sheetData>
    <row r="1" spans="2:25" ht="15" thickBot="1" x14ac:dyDescent="0.35">
      <c r="B1" s="5"/>
      <c r="M1" s="11" t="s">
        <v>55</v>
      </c>
      <c r="P1" s="2" t="s">
        <v>43</v>
      </c>
    </row>
    <row r="2" spans="2:25" ht="16.2" thickBot="1" x14ac:dyDescent="0.35">
      <c r="B2" s="6" t="s">
        <v>18</v>
      </c>
      <c r="C2" s="6" t="s">
        <v>4</v>
      </c>
      <c r="D2" s="8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4" t="s">
        <v>33</v>
      </c>
      <c r="L2" s="11" t="s">
        <v>37</v>
      </c>
      <c r="N2" s="11"/>
      <c r="P2" s="22">
        <v>5.3999999999999999E-2</v>
      </c>
    </row>
    <row r="3" spans="2:25" ht="15.6" x14ac:dyDescent="0.3">
      <c r="B3" s="3" t="s">
        <v>19</v>
      </c>
      <c r="C3" s="12">
        <v>0.1</v>
      </c>
      <c r="D3" s="5">
        <v>0.1</v>
      </c>
      <c r="E3" s="5">
        <v>0.1</v>
      </c>
      <c r="F3" s="5">
        <v>0.1</v>
      </c>
      <c r="G3" s="5">
        <v>0.1</v>
      </c>
      <c r="H3" s="5">
        <v>0.1</v>
      </c>
      <c r="I3" s="5">
        <v>0.1</v>
      </c>
      <c r="J3" s="5">
        <v>0.1</v>
      </c>
      <c r="K3" s="9">
        <v>0.1</v>
      </c>
      <c r="L3" s="1" t="s">
        <v>42</v>
      </c>
      <c r="M3" s="1">
        <f>+SUMPRODUCT($C$26:$K$26,C3:K3)</f>
        <v>0.1</v>
      </c>
    </row>
    <row r="4" spans="2:25" ht="15.6" x14ac:dyDescent="0.3">
      <c r="B4" s="3" t="s">
        <v>51</v>
      </c>
      <c r="C4" s="12">
        <f>1-0.308</f>
        <v>0.69199999999999995</v>
      </c>
      <c r="D4" s="5">
        <f t="shared" ref="D4:K4" si="0">1-0.308</f>
        <v>0.69199999999999995</v>
      </c>
      <c r="E4" s="5">
        <f t="shared" si="0"/>
        <v>0.69199999999999995</v>
      </c>
      <c r="F4" s="5">
        <f t="shared" si="0"/>
        <v>0.69199999999999995</v>
      </c>
      <c r="G4" s="5">
        <f t="shared" si="0"/>
        <v>0.69199999999999995</v>
      </c>
      <c r="H4" s="5">
        <f t="shared" si="0"/>
        <v>0.69199999999999995</v>
      </c>
      <c r="I4" s="5">
        <f t="shared" si="0"/>
        <v>0.69199999999999995</v>
      </c>
      <c r="J4" s="5">
        <f t="shared" si="0"/>
        <v>0.69199999999999995</v>
      </c>
      <c r="K4" s="9">
        <f t="shared" si="0"/>
        <v>0.69199999999999995</v>
      </c>
      <c r="L4" s="1" t="s">
        <v>38</v>
      </c>
      <c r="M4" s="1">
        <f t="shared" ref="M4:M20" si="1">+SUMPRODUCT($C$26:$K$26,C4:K4)</f>
        <v>0.69199999999999995</v>
      </c>
      <c r="O4" s="5"/>
      <c r="P4" s="20" t="s">
        <v>4</v>
      </c>
      <c r="Q4" s="20" t="s">
        <v>5</v>
      </c>
      <c r="R4" s="20" t="s">
        <v>6</v>
      </c>
      <c r="S4" s="20" t="s">
        <v>7</v>
      </c>
      <c r="T4" s="20" t="s">
        <v>8</v>
      </c>
      <c r="U4" s="20" t="s">
        <v>9</v>
      </c>
      <c r="V4" s="20" t="s">
        <v>10</v>
      </c>
      <c r="W4" s="20" t="s">
        <v>11</v>
      </c>
      <c r="X4" s="20" t="s">
        <v>33</v>
      </c>
      <c r="Y4" s="2" t="s">
        <v>56</v>
      </c>
    </row>
    <row r="5" spans="2:25" ht="15.6" x14ac:dyDescent="0.3">
      <c r="B5" s="3" t="s">
        <v>20</v>
      </c>
      <c r="C5" s="12">
        <f>+P10</f>
        <v>1.850199203187251E-2</v>
      </c>
      <c r="D5" s="5">
        <f t="shared" ref="D5" si="2">+Q10</f>
        <v>9.4651685393258422E-3</v>
      </c>
      <c r="E5" s="5">
        <f t="shared" ref="E5" si="3">+R10</f>
        <v>8.2135445111960678E-3</v>
      </c>
      <c r="F5" s="5">
        <f t="shared" ref="F5" si="4">+S10</f>
        <v>1.0889524081749322E-2</v>
      </c>
      <c r="G5" s="5">
        <f t="shared" ref="G5" si="5">+T10</f>
        <v>1.5654428850264895E-2</v>
      </c>
      <c r="H5" s="5">
        <f t="shared" ref="H5" si="6">+U10</f>
        <v>2.0571230555983366E-2</v>
      </c>
      <c r="I5" s="5">
        <f t="shared" ref="I5" si="7">+V10</f>
        <v>3.042508593946508E-2</v>
      </c>
      <c r="J5" s="5">
        <f t="shared" ref="J5" si="8">+W10</f>
        <v>3.8761134995700774E-2</v>
      </c>
      <c r="K5" s="9">
        <f t="shared" ref="K5" si="9">+X10</f>
        <v>3.4477924669493641E-2</v>
      </c>
      <c r="L5" s="1" t="s">
        <v>42</v>
      </c>
      <c r="M5" s="1">
        <f t="shared" si="1"/>
        <v>1.8368941322901483E-2</v>
      </c>
      <c r="O5" s="18" t="s">
        <v>40</v>
      </c>
      <c r="P5" s="10">
        <f t="shared" ref="P5:X5" si="10">+P6/$P$2</f>
        <v>4648.1481481481478</v>
      </c>
      <c r="Q5" s="10">
        <f t="shared" si="10"/>
        <v>8240.7407407407409</v>
      </c>
      <c r="R5" s="10">
        <f t="shared" si="10"/>
        <v>67814.814814814818</v>
      </c>
      <c r="S5" s="10">
        <f t="shared" si="10"/>
        <v>129574.07407407407</v>
      </c>
      <c r="T5" s="10">
        <f t="shared" si="10"/>
        <v>199240.74074074073</v>
      </c>
      <c r="U5" s="10">
        <f t="shared" si="10"/>
        <v>240481.48148148149</v>
      </c>
      <c r="V5" s="10">
        <f t="shared" si="10"/>
        <v>220870.37037037036</v>
      </c>
      <c r="W5" s="10">
        <f t="shared" si="10"/>
        <v>215370.37037037036</v>
      </c>
      <c r="X5" s="10">
        <f t="shared" si="10"/>
        <v>222722.22222222222</v>
      </c>
      <c r="Y5" s="1">
        <f>+SUM(P5:X5)</f>
        <v>1308962.9629629629</v>
      </c>
    </row>
    <row r="6" spans="2:25" ht="15.6" x14ac:dyDescent="0.3">
      <c r="B6" s="3" t="s">
        <v>21</v>
      </c>
      <c r="C6" s="12">
        <f>+P11</f>
        <v>0.05</v>
      </c>
      <c r="D6" s="5">
        <f t="shared" ref="D6" si="11">+Q11</f>
        <v>0.05</v>
      </c>
      <c r="E6" s="5">
        <f t="shared" ref="E6" si="12">+R11</f>
        <v>0.05</v>
      </c>
      <c r="F6" s="5">
        <f t="shared" ref="F6" si="13">+S11</f>
        <v>0.05</v>
      </c>
      <c r="G6" s="5">
        <f t="shared" ref="G6" si="14">+T11</f>
        <v>6.3E-2</v>
      </c>
      <c r="H6" s="5">
        <f t="shared" ref="H6" si="15">+U11</f>
        <v>0.122</v>
      </c>
      <c r="I6" s="5">
        <f t="shared" ref="I6" si="16">+V11</f>
        <v>0.27400000000000002</v>
      </c>
      <c r="J6" s="5">
        <f t="shared" ref="J6" si="17">+W11</f>
        <v>0.432</v>
      </c>
      <c r="K6" s="9">
        <f t="shared" ref="K6" si="18">+X11</f>
        <v>0.70899999999999996</v>
      </c>
      <c r="L6" s="1" t="s">
        <v>41</v>
      </c>
      <c r="M6" s="1">
        <f t="shared" si="1"/>
        <v>0.13458145862493703</v>
      </c>
      <c r="O6" s="18" t="s">
        <v>39</v>
      </c>
      <c r="P6" s="21">
        <v>251</v>
      </c>
      <c r="Q6" s="21">
        <v>445</v>
      </c>
      <c r="R6" s="21">
        <v>3662</v>
      </c>
      <c r="S6" s="21">
        <v>6997</v>
      </c>
      <c r="T6" s="21">
        <v>10759</v>
      </c>
      <c r="U6" s="21">
        <v>12986</v>
      </c>
      <c r="V6" s="21">
        <v>11927</v>
      </c>
      <c r="W6" s="21">
        <v>11630</v>
      </c>
      <c r="X6" s="21">
        <v>12027</v>
      </c>
      <c r="Y6" s="1">
        <f t="shared" ref="Y6:Y9" si="19">+SUM(P6:X6)</f>
        <v>70684</v>
      </c>
    </row>
    <row r="7" spans="2:25" ht="15.6" x14ac:dyDescent="0.3">
      <c r="B7" s="3" t="s">
        <v>22</v>
      </c>
      <c r="C7" s="12">
        <f>+P12</f>
        <v>0</v>
      </c>
      <c r="D7" s="5">
        <f t="shared" ref="D7:K7" si="20">+Q12</f>
        <v>0.25641025641025639</v>
      </c>
      <c r="E7" s="5">
        <f t="shared" si="20"/>
        <v>0.21543985637342908</v>
      </c>
      <c r="F7" s="5">
        <f t="shared" si="20"/>
        <v>0.26931254429482632</v>
      </c>
      <c r="G7" s="5">
        <f t="shared" si="20"/>
        <v>0.24427853860364282</v>
      </c>
      <c r="H7" s="5">
        <f t="shared" si="20"/>
        <v>0.22036869505280565</v>
      </c>
      <c r="I7" s="5">
        <f t="shared" si="20"/>
        <v>0.21017987486965586</v>
      </c>
      <c r="J7" s="5">
        <f t="shared" si="20"/>
        <v>0.34328470780315534</v>
      </c>
      <c r="K7" s="9">
        <f t="shared" si="20"/>
        <v>0.49794183429575767</v>
      </c>
      <c r="L7" s="1" t="s">
        <v>41</v>
      </c>
      <c r="M7" s="1">
        <f t="shared" si="1"/>
        <v>0.22824125722733413</v>
      </c>
      <c r="O7" s="18" t="s">
        <v>34</v>
      </c>
      <c r="P7" s="21">
        <v>86</v>
      </c>
      <c r="Q7" s="21">
        <v>78</v>
      </c>
      <c r="R7" s="21">
        <v>557</v>
      </c>
      <c r="S7" s="21">
        <v>1411</v>
      </c>
      <c r="T7" s="21">
        <v>3119</v>
      </c>
      <c r="U7" s="21">
        <v>4947</v>
      </c>
      <c r="V7" s="21">
        <v>6720</v>
      </c>
      <c r="W7" s="21">
        <v>8348</v>
      </c>
      <c r="X7" s="21">
        <v>7679</v>
      </c>
      <c r="Y7" s="1">
        <f t="shared" si="19"/>
        <v>32945</v>
      </c>
    </row>
    <row r="8" spans="2:25" ht="15.6" x14ac:dyDescent="0.3">
      <c r="B8" s="3" t="s">
        <v>52</v>
      </c>
      <c r="C8" s="23">
        <f t="shared" ref="C8:K8" si="21">1-C4</f>
        <v>0.30800000000000005</v>
      </c>
      <c r="D8" s="24">
        <f t="shared" si="21"/>
        <v>0.30800000000000005</v>
      </c>
      <c r="E8" s="24">
        <f t="shared" si="21"/>
        <v>0.30800000000000005</v>
      </c>
      <c r="F8" s="24">
        <f t="shared" si="21"/>
        <v>0.30800000000000005</v>
      </c>
      <c r="G8" s="24">
        <f t="shared" si="21"/>
        <v>0.30800000000000005</v>
      </c>
      <c r="H8" s="24">
        <f t="shared" si="21"/>
        <v>0.30800000000000005</v>
      </c>
      <c r="I8" s="24">
        <f t="shared" si="21"/>
        <v>0.30800000000000005</v>
      </c>
      <c r="J8" s="24">
        <f t="shared" si="21"/>
        <v>0.30800000000000005</v>
      </c>
      <c r="K8" s="25">
        <f t="shared" si="21"/>
        <v>0.30800000000000005</v>
      </c>
      <c r="L8" s="1" t="s">
        <v>41</v>
      </c>
      <c r="M8" s="1">
        <f t="shared" si="1"/>
        <v>0.30800000000000005</v>
      </c>
      <c r="O8" s="18" t="s">
        <v>35</v>
      </c>
      <c r="P8" s="21">
        <v>7</v>
      </c>
      <c r="Q8" s="21">
        <v>3</v>
      </c>
      <c r="R8" s="21">
        <v>30</v>
      </c>
      <c r="S8" s="21">
        <v>89</v>
      </c>
      <c r="T8" s="21">
        <v>227</v>
      </c>
      <c r="U8" s="21">
        <v>453</v>
      </c>
      <c r="V8" s="21">
        <v>823</v>
      </c>
      <c r="W8" s="21">
        <v>859</v>
      </c>
      <c r="X8" s="21">
        <v>100</v>
      </c>
      <c r="Y8" s="1">
        <f t="shared" si="19"/>
        <v>2591</v>
      </c>
    </row>
    <row r="9" spans="2:25" ht="15.6" x14ac:dyDescent="0.3">
      <c r="B9" s="3" t="s">
        <v>23</v>
      </c>
      <c r="C9" s="23">
        <f t="shared" ref="C9:K9" si="22">1-C5</f>
        <v>0.98149800796812747</v>
      </c>
      <c r="D9" s="24">
        <f t="shared" si="22"/>
        <v>0.99053483146067411</v>
      </c>
      <c r="E9" s="24">
        <f t="shared" si="22"/>
        <v>0.99178645548880395</v>
      </c>
      <c r="F9" s="24">
        <f t="shared" si="22"/>
        <v>0.98911047591825063</v>
      </c>
      <c r="G9" s="24">
        <f t="shared" si="22"/>
        <v>0.98434557114973509</v>
      </c>
      <c r="H9" s="24">
        <f t="shared" si="22"/>
        <v>0.97942876944401669</v>
      </c>
      <c r="I9" s="24">
        <f t="shared" si="22"/>
        <v>0.96957491406053498</v>
      </c>
      <c r="J9" s="24">
        <f t="shared" si="22"/>
        <v>0.96123886500429923</v>
      </c>
      <c r="K9" s="25">
        <f t="shared" si="22"/>
        <v>0.96552207533050638</v>
      </c>
      <c r="L9" s="1" t="s">
        <v>41</v>
      </c>
      <c r="M9" s="1">
        <f t="shared" si="1"/>
        <v>0.98163105867709843</v>
      </c>
      <c r="O9" s="18" t="s">
        <v>36</v>
      </c>
      <c r="P9" s="21">
        <v>0</v>
      </c>
      <c r="Q9" s="21">
        <v>1</v>
      </c>
      <c r="R9" s="21">
        <v>6</v>
      </c>
      <c r="S9" s="21">
        <v>19</v>
      </c>
      <c r="T9" s="21">
        <v>48</v>
      </c>
      <c r="U9" s="21">
        <v>133</v>
      </c>
      <c r="V9" s="21">
        <v>387</v>
      </c>
      <c r="W9" s="21">
        <v>1238</v>
      </c>
      <c r="X9" s="21">
        <v>2711</v>
      </c>
      <c r="Y9" s="1">
        <f t="shared" si="19"/>
        <v>4543</v>
      </c>
    </row>
    <row r="10" spans="2:25" ht="15.6" x14ac:dyDescent="0.3">
      <c r="B10" s="3" t="s">
        <v>24</v>
      </c>
      <c r="C10" s="23">
        <f t="shared" ref="C10:K10" si="23">1-C6</f>
        <v>0.95</v>
      </c>
      <c r="D10" s="24">
        <f t="shared" si="23"/>
        <v>0.95</v>
      </c>
      <c r="E10" s="24">
        <f t="shared" si="23"/>
        <v>0.95</v>
      </c>
      <c r="F10" s="24">
        <f t="shared" si="23"/>
        <v>0.95</v>
      </c>
      <c r="G10" s="24">
        <f t="shared" si="23"/>
        <v>0.93700000000000006</v>
      </c>
      <c r="H10" s="24">
        <f t="shared" si="23"/>
        <v>0.878</v>
      </c>
      <c r="I10" s="24">
        <f t="shared" si="23"/>
        <v>0.72599999999999998</v>
      </c>
      <c r="J10" s="24">
        <f t="shared" si="23"/>
        <v>0.56800000000000006</v>
      </c>
      <c r="K10" s="25">
        <f t="shared" si="23"/>
        <v>0.29100000000000004</v>
      </c>
      <c r="L10" s="1" t="s">
        <v>41</v>
      </c>
      <c r="M10" s="1">
        <f t="shared" si="1"/>
        <v>0.86541854137506302</v>
      </c>
      <c r="O10" s="18" t="s">
        <v>1</v>
      </c>
      <c r="P10" s="10">
        <f t="shared" ref="P10:X10" si="24">+P7/P5</f>
        <v>1.850199203187251E-2</v>
      </c>
      <c r="Q10" s="10">
        <f t="shared" si="24"/>
        <v>9.4651685393258422E-3</v>
      </c>
      <c r="R10" s="10">
        <f t="shared" si="24"/>
        <v>8.2135445111960678E-3</v>
      </c>
      <c r="S10" s="10">
        <f t="shared" si="24"/>
        <v>1.0889524081749322E-2</v>
      </c>
      <c r="T10" s="10">
        <f t="shared" si="24"/>
        <v>1.5654428850264895E-2</v>
      </c>
      <c r="U10" s="10">
        <f t="shared" si="24"/>
        <v>2.0571230555983366E-2</v>
      </c>
      <c r="V10" s="10">
        <f t="shared" si="24"/>
        <v>3.042508593946508E-2</v>
      </c>
      <c r="W10" s="10">
        <f t="shared" si="24"/>
        <v>3.8761134995700774E-2</v>
      </c>
      <c r="X10" s="10">
        <f t="shared" si="24"/>
        <v>3.4477924669493641E-2</v>
      </c>
    </row>
    <row r="11" spans="2:25" ht="15.6" x14ac:dyDescent="0.3">
      <c r="B11" s="3" t="s">
        <v>25</v>
      </c>
      <c r="C11" s="23">
        <f>1-C7</f>
        <v>1</v>
      </c>
      <c r="D11" s="24">
        <f t="shared" ref="D11:K11" si="25">1-D7</f>
        <v>0.74358974358974361</v>
      </c>
      <c r="E11" s="24">
        <f t="shared" si="25"/>
        <v>0.78456014362657089</v>
      </c>
      <c r="F11" s="24">
        <f t="shared" si="25"/>
        <v>0.73068745570517368</v>
      </c>
      <c r="G11" s="24">
        <f t="shared" si="25"/>
        <v>0.75572146139635721</v>
      </c>
      <c r="H11" s="24">
        <f t="shared" si="25"/>
        <v>0.77963130494719435</v>
      </c>
      <c r="I11" s="24">
        <f t="shared" si="25"/>
        <v>0.78982012513034416</v>
      </c>
      <c r="J11" s="24">
        <f t="shared" si="25"/>
        <v>0.65671529219684466</v>
      </c>
      <c r="K11" s="25">
        <f t="shared" si="25"/>
        <v>0.50205816570424233</v>
      </c>
      <c r="L11" s="1" t="s">
        <v>41</v>
      </c>
      <c r="M11" s="1">
        <f t="shared" si="1"/>
        <v>0.77175874277266598</v>
      </c>
      <c r="O11" s="18" t="s">
        <v>2</v>
      </c>
      <c r="P11" s="10">
        <v>0.05</v>
      </c>
      <c r="Q11" s="10">
        <v>0.05</v>
      </c>
      <c r="R11" s="10">
        <v>0.05</v>
      </c>
      <c r="S11" s="10">
        <v>0.05</v>
      </c>
      <c r="T11" s="10">
        <v>6.3E-2</v>
      </c>
      <c r="U11" s="10">
        <v>0.122</v>
      </c>
      <c r="V11" s="10">
        <v>0.27400000000000002</v>
      </c>
      <c r="W11" s="10">
        <v>0.432</v>
      </c>
      <c r="X11" s="10">
        <v>0.70899999999999996</v>
      </c>
    </row>
    <row r="12" spans="2:25" ht="15.6" x14ac:dyDescent="0.3">
      <c r="B12" s="3" t="s">
        <v>53</v>
      </c>
      <c r="C12" s="26">
        <v>5.0999999999999996</v>
      </c>
      <c r="D12" s="27">
        <v>5.0999999999999996</v>
      </c>
      <c r="E12" s="27">
        <v>5.0999999999999996</v>
      </c>
      <c r="F12" s="27">
        <v>5.0999999999999996</v>
      </c>
      <c r="G12" s="27">
        <v>5.0999999999999996</v>
      </c>
      <c r="H12" s="27">
        <v>5.0999999999999996</v>
      </c>
      <c r="I12" s="27">
        <v>5.0999999999999996</v>
      </c>
      <c r="J12" s="27">
        <v>5.0999999999999996</v>
      </c>
      <c r="K12" s="28">
        <v>5.0999999999999996</v>
      </c>
      <c r="L12" s="1" t="s">
        <v>41</v>
      </c>
      <c r="M12" s="1">
        <f>+SUMPRODUCT($C$26:$K$26,C12:K12)</f>
        <v>5.1000000000000005</v>
      </c>
      <c r="O12" s="18" t="s">
        <v>3</v>
      </c>
      <c r="P12" s="5">
        <f t="shared" ref="P12:X12" si="26">+P13/P11</f>
        <v>0</v>
      </c>
      <c r="Q12" s="5">
        <f t="shared" si="26"/>
        <v>0.25641025641025639</v>
      </c>
      <c r="R12" s="5">
        <f t="shared" si="26"/>
        <v>0.21543985637342908</v>
      </c>
      <c r="S12" s="5">
        <f t="shared" si="26"/>
        <v>0.26931254429482632</v>
      </c>
      <c r="T12" s="5">
        <f t="shared" si="26"/>
        <v>0.24427853860364282</v>
      </c>
      <c r="U12" s="5">
        <f t="shared" si="26"/>
        <v>0.22036869505280565</v>
      </c>
      <c r="V12" s="5">
        <f t="shared" si="26"/>
        <v>0.21017987486965586</v>
      </c>
      <c r="W12" s="5">
        <f t="shared" si="26"/>
        <v>0.34328470780315534</v>
      </c>
      <c r="X12" s="5">
        <f t="shared" si="26"/>
        <v>0.49794183429575767</v>
      </c>
    </row>
    <row r="13" spans="2:25" ht="15.6" x14ac:dyDescent="0.3">
      <c r="B13" s="3" t="s">
        <v>26</v>
      </c>
      <c r="C13" s="26">
        <v>7</v>
      </c>
      <c r="D13" s="27">
        <v>7</v>
      </c>
      <c r="E13" s="27">
        <v>7</v>
      </c>
      <c r="F13" s="27">
        <v>7</v>
      </c>
      <c r="G13" s="27">
        <v>7</v>
      </c>
      <c r="H13" s="27">
        <v>7</v>
      </c>
      <c r="I13" s="27">
        <v>7</v>
      </c>
      <c r="J13" s="27">
        <v>7</v>
      </c>
      <c r="K13" s="28">
        <v>7</v>
      </c>
      <c r="L13" s="1" t="s">
        <v>41</v>
      </c>
      <c r="M13" s="1">
        <f t="shared" si="1"/>
        <v>7</v>
      </c>
      <c r="O13" s="19" t="s">
        <v>44</v>
      </c>
      <c r="P13" s="5">
        <f t="shared" ref="P13:X13" si="27">+P9/P7</f>
        <v>0</v>
      </c>
      <c r="Q13" s="5">
        <f t="shared" si="27"/>
        <v>1.282051282051282E-2</v>
      </c>
      <c r="R13" s="5">
        <f t="shared" si="27"/>
        <v>1.0771992818671455E-2</v>
      </c>
      <c r="S13" s="5">
        <f t="shared" si="27"/>
        <v>1.3465627214741318E-2</v>
      </c>
      <c r="T13" s="5">
        <f t="shared" si="27"/>
        <v>1.5389547932029497E-2</v>
      </c>
      <c r="U13" s="5">
        <f t="shared" si="27"/>
        <v>2.688498079644229E-2</v>
      </c>
      <c r="V13" s="5">
        <f t="shared" si="27"/>
        <v>5.7589285714285711E-2</v>
      </c>
      <c r="W13" s="5">
        <f t="shared" si="27"/>
        <v>0.14829899377096312</v>
      </c>
      <c r="X13" s="5">
        <f t="shared" si="27"/>
        <v>0.35304076051569216</v>
      </c>
    </row>
    <row r="14" spans="2:25" ht="15.6" x14ac:dyDescent="0.3">
      <c r="B14" s="3" t="s">
        <v>27</v>
      </c>
      <c r="C14" s="26">
        <v>5</v>
      </c>
      <c r="D14" s="27">
        <v>5</v>
      </c>
      <c r="E14" s="27">
        <v>5</v>
      </c>
      <c r="F14" s="27">
        <v>5</v>
      </c>
      <c r="G14" s="27">
        <v>5</v>
      </c>
      <c r="H14" s="27">
        <v>5</v>
      </c>
      <c r="I14" s="27">
        <v>5</v>
      </c>
      <c r="J14" s="27">
        <v>5</v>
      </c>
      <c r="K14" s="28">
        <v>5</v>
      </c>
      <c r="L14" s="1" t="s">
        <v>41</v>
      </c>
      <c r="M14" s="1">
        <f t="shared" si="1"/>
        <v>5</v>
      </c>
    </row>
    <row r="15" spans="2:25" ht="15.6" x14ac:dyDescent="0.3">
      <c r="B15" s="3" t="s">
        <v>28</v>
      </c>
      <c r="C15" s="26">
        <v>7.5</v>
      </c>
      <c r="D15" s="27">
        <v>7.5</v>
      </c>
      <c r="E15" s="27">
        <v>7.5</v>
      </c>
      <c r="F15" s="27">
        <v>7.5</v>
      </c>
      <c r="G15" s="27">
        <v>7.5</v>
      </c>
      <c r="H15" s="27">
        <v>7.5</v>
      </c>
      <c r="I15" s="27">
        <v>7.5</v>
      </c>
      <c r="J15" s="27">
        <v>7.5</v>
      </c>
      <c r="K15" s="28">
        <v>7.5</v>
      </c>
      <c r="L15" s="1" t="s">
        <v>41</v>
      </c>
      <c r="M15" s="1">
        <f t="shared" si="1"/>
        <v>7.5000000000000009</v>
      </c>
      <c r="P15"/>
      <c r="Q15"/>
      <c r="R15"/>
      <c r="S15"/>
      <c r="T15"/>
      <c r="U15"/>
      <c r="V15"/>
      <c r="W15"/>
      <c r="X15"/>
    </row>
    <row r="16" spans="2:25" ht="15.6" x14ac:dyDescent="0.3">
      <c r="B16" s="3" t="s">
        <v>29</v>
      </c>
      <c r="C16" s="26">
        <v>1</v>
      </c>
      <c r="D16" s="27">
        <v>1</v>
      </c>
      <c r="E16" s="27">
        <v>1</v>
      </c>
      <c r="F16" s="27">
        <v>1</v>
      </c>
      <c r="G16" s="27">
        <v>1</v>
      </c>
      <c r="H16" s="27">
        <v>1</v>
      </c>
      <c r="I16" s="27">
        <v>1</v>
      </c>
      <c r="J16" s="27">
        <v>1</v>
      </c>
      <c r="K16" s="28">
        <v>1</v>
      </c>
      <c r="L16" s="1" t="s">
        <v>41</v>
      </c>
      <c r="M16" s="1">
        <f t="shared" si="1"/>
        <v>1</v>
      </c>
      <c r="P16"/>
      <c r="Q16"/>
      <c r="R16"/>
      <c r="S16"/>
      <c r="T16"/>
      <c r="U16"/>
      <c r="V16"/>
      <c r="W16"/>
      <c r="X16"/>
    </row>
    <row r="17" spans="2:24" ht="15.6" x14ac:dyDescent="0.3">
      <c r="B17" s="3" t="s">
        <v>54</v>
      </c>
      <c r="C17" s="26">
        <v>14</v>
      </c>
      <c r="D17" s="27">
        <v>14</v>
      </c>
      <c r="E17" s="27">
        <v>14</v>
      </c>
      <c r="F17" s="27">
        <v>14</v>
      </c>
      <c r="G17" s="27">
        <v>14</v>
      </c>
      <c r="H17" s="27">
        <v>14</v>
      </c>
      <c r="I17" s="27">
        <v>14</v>
      </c>
      <c r="J17" s="27">
        <v>14</v>
      </c>
      <c r="K17" s="28">
        <v>14</v>
      </c>
      <c r="L17" s="1" t="s">
        <v>38</v>
      </c>
      <c r="M17" s="1">
        <f t="shared" si="1"/>
        <v>14</v>
      </c>
      <c r="P17"/>
      <c r="Q17"/>
      <c r="R17"/>
      <c r="S17"/>
      <c r="T17"/>
      <c r="U17"/>
      <c r="V17"/>
      <c r="W17"/>
      <c r="X17"/>
    </row>
    <row r="18" spans="2:24" ht="15.6" x14ac:dyDescent="0.3">
      <c r="B18" s="3" t="s">
        <v>30</v>
      </c>
      <c r="C18" s="26">
        <v>9</v>
      </c>
      <c r="D18" s="27">
        <v>9</v>
      </c>
      <c r="E18" s="27">
        <v>9</v>
      </c>
      <c r="F18" s="27">
        <v>9</v>
      </c>
      <c r="G18" s="27">
        <v>9</v>
      </c>
      <c r="H18" s="27">
        <v>9</v>
      </c>
      <c r="I18" s="27">
        <v>9</v>
      </c>
      <c r="J18" s="27">
        <v>9</v>
      </c>
      <c r="K18" s="28">
        <v>9</v>
      </c>
      <c r="L18" s="1" t="s">
        <v>38</v>
      </c>
      <c r="M18" s="1">
        <f t="shared" si="1"/>
        <v>9</v>
      </c>
      <c r="P18"/>
      <c r="Q18"/>
      <c r="R18"/>
      <c r="S18"/>
      <c r="T18"/>
      <c r="U18"/>
      <c r="V18"/>
      <c r="W18"/>
      <c r="X18"/>
    </row>
    <row r="19" spans="2:24" ht="15.6" x14ac:dyDescent="0.3">
      <c r="B19" s="3" t="s">
        <v>31</v>
      </c>
      <c r="C19" s="26">
        <v>14</v>
      </c>
      <c r="D19" s="27">
        <v>14</v>
      </c>
      <c r="E19" s="27">
        <v>14</v>
      </c>
      <c r="F19" s="27">
        <v>14</v>
      </c>
      <c r="G19" s="27">
        <v>14</v>
      </c>
      <c r="H19" s="27">
        <v>14</v>
      </c>
      <c r="I19" s="27">
        <v>14</v>
      </c>
      <c r="J19" s="27">
        <v>14</v>
      </c>
      <c r="K19" s="28">
        <v>14</v>
      </c>
      <c r="L19" s="1" t="s">
        <v>41</v>
      </c>
      <c r="M19" s="1">
        <f t="shared" si="1"/>
        <v>14</v>
      </c>
    </row>
    <row r="20" spans="2:24" ht="16.2" thickBot="1" x14ac:dyDescent="0.35">
      <c r="B20" s="3" t="s">
        <v>32</v>
      </c>
      <c r="C20" s="29">
        <v>6.5</v>
      </c>
      <c r="D20" s="30">
        <v>6.5</v>
      </c>
      <c r="E20" s="30">
        <v>6.5</v>
      </c>
      <c r="F20" s="30">
        <v>6.5</v>
      </c>
      <c r="G20" s="30">
        <v>6.5</v>
      </c>
      <c r="H20" s="30">
        <v>6.5</v>
      </c>
      <c r="I20" s="30">
        <v>6.5</v>
      </c>
      <c r="J20" s="30">
        <v>6.5</v>
      </c>
      <c r="K20" s="31">
        <v>6.5</v>
      </c>
      <c r="L20" s="1" t="s">
        <v>41</v>
      </c>
      <c r="M20" s="1">
        <f t="shared" si="1"/>
        <v>6.5</v>
      </c>
    </row>
    <row r="22" spans="2:24" x14ac:dyDescent="0.3">
      <c r="B22" s="11" t="s">
        <v>46</v>
      </c>
      <c r="C22" s="1">
        <f>+C5*C6</f>
        <v>9.2509960159362558E-4</v>
      </c>
      <c r="D22" s="1">
        <f t="shared" ref="D22:K22" si="28">+D5*D6</f>
        <v>4.7325842696629213E-4</v>
      </c>
      <c r="E22" s="1">
        <f t="shared" si="28"/>
        <v>4.1067722555980339E-4</v>
      </c>
      <c r="F22" s="1">
        <f t="shared" si="28"/>
        <v>5.4447620408746612E-4</v>
      </c>
      <c r="G22" s="1">
        <f t="shared" si="28"/>
        <v>9.8622901756668848E-4</v>
      </c>
      <c r="H22" s="1">
        <f t="shared" si="28"/>
        <v>2.5096901278299708E-3</v>
      </c>
      <c r="I22" s="1">
        <f t="shared" si="28"/>
        <v>8.3364735474134328E-3</v>
      </c>
      <c r="J22" s="1">
        <f t="shared" si="28"/>
        <v>1.6744810318142733E-2</v>
      </c>
      <c r="K22" s="1">
        <f t="shared" si="28"/>
        <v>2.4444848590670989E-2</v>
      </c>
      <c r="L22" s="2">
        <f>+SUMPRODUCT($C$22:$K$22,$C$26:$K$26)</f>
        <v>3.6123543477005948E-3</v>
      </c>
    </row>
    <row r="23" spans="2:24" x14ac:dyDescent="0.3">
      <c r="B23" s="2" t="s">
        <v>47</v>
      </c>
      <c r="C23" s="16">
        <f>+PRODUCT(C4:C7)</f>
        <v>0</v>
      </c>
      <c r="D23" s="16">
        <f t="shared" ref="D23:J23" si="29">+PRODUCT(D4:D7)</f>
        <v>8.3973033707865157E-5</v>
      </c>
      <c r="E23" s="16">
        <f t="shared" si="29"/>
        <v>6.1225559803386139E-5</v>
      </c>
      <c r="F23" s="16">
        <f t="shared" si="29"/>
        <v>1.0147091610690295E-4</v>
      </c>
      <c r="G23" s="16">
        <f t="shared" si="29"/>
        <v>1.6671289153267032E-4</v>
      </c>
      <c r="H23" s="16">
        <f t="shared" si="29"/>
        <v>3.8271553981210533E-4</v>
      </c>
      <c r="I23" s="16">
        <f t="shared" si="29"/>
        <v>1.2124940051982894E-3</v>
      </c>
      <c r="J23" s="16">
        <f t="shared" si="29"/>
        <v>3.9777802235597586E-3</v>
      </c>
      <c r="K23" s="16">
        <f>+PRODUCT(K4:K7)</f>
        <v>8.4231020204539788E-3</v>
      </c>
      <c r="L23" s="17">
        <f>+SUMPRODUCT($C$23:$K$23,$C$26:$K$26)</f>
        <v>7.9331462780251976E-4</v>
      </c>
    </row>
    <row r="25" spans="2:24" x14ac:dyDescent="0.3">
      <c r="B25" s="2" t="s">
        <v>45</v>
      </c>
      <c r="C25" s="32">
        <v>663435</v>
      </c>
      <c r="D25" s="32">
        <v>681825</v>
      </c>
      <c r="E25" s="32">
        <v>418234</v>
      </c>
      <c r="F25" s="32">
        <v>955530</v>
      </c>
      <c r="G25" s="32">
        <v>1150426</v>
      </c>
      <c r="H25" s="32">
        <v>946404</v>
      </c>
      <c r="I25" s="32">
        <v>685851</v>
      </c>
      <c r="J25" s="32">
        <v>309946</v>
      </c>
      <c r="K25" s="32">
        <v>237512</v>
      </c>
      <c r="L25" s="1">
        <f>+SUM(C25:K25)</f>
        <v>6049163</v>
      </c>
    </row>
    <row r="26" spans="2:24" x14ac:dyDescent="0.3">
      <c r="C26" s="1">
        <f>+C25/$L$25</f>
        <v>0.10967385074596271</v>
      </c>
      <c r="D26" s="1">
        <f t="shared" ref="D26:K26" si="30">+D25/$L$25</f>
        <v>0.11271394075510943</v>
      </c>
      <c r="E26" s="1">
        <f t="shared" si="30"/>
        <v>6.9139151978546448E-2</v>
      </c>
      <c r="F26" s="1">
        <f t="shared" si="30"/>
        <v>0.15796069638063978</v>
      </c>
      <c r="G26" s="1">
        <f t="shared" si="30"/>
        <v>0.1901793686167822</v>
      </c>
      <c r="H26" s="1">
        <f t="shared" si="30"/>
        <v>0.15645205791280545</v>
      </c>
      <c r="I26" s="1">
        <f t="shared" si="30"/>
        <v>0.11337948737701398</v>
      </c>
      <c r="J26" s="1">
        <f t="shared" si="30"/>
        <v>5.1237832407557873E-2</v>
      </c>
      <c r="K26" s="1">
        <f t="shared" si="30"/>
        <v>3.9263613825582154E-2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GenP</vt:lpstr>
      <vt:lpstr>IntP</vt:lpstr>
      <vt:lpstr>EpiP</vt:lpstr>
      <vt:lpstr>EpiParameters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Mauricio</cp:lastModifiedBy>
  <dcterms:created xsi:type="dcterms:W3CDTF">2020-03-20T07:10:13Z</dcterms:created>
  <dcterms:modified xsi:type="dcterms:W3CDTF">2020-06-25T08:08:26Z</dcterms:modified>
</cp:coreProperties>
</file>