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3.xml" ContentType="application/vnd.openxmlformats-officedocument.themeOverride+xml"/>
  <Override PartName="/xl/charts/chartEx8.xml" ContentType="application/vnd.ms-office.chartex+xml"/>
  <Override PartName="/xl/charts/style13.xml" ContentType="application/vnd.ms-office.chartstyle+xml"/>
  <Override PartName="/xl/charts/colors13.xml" ContentType="application/vnd.ms-office.chartcolorstyle+xml"/>
  <Override PartName="/xl/charts/chart6.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4.xml" ContentType="application/vnd.openxmlformats-officedocument.themeOverride+xml"/>
  <Override PartName="/xl/charts/chartEx9.xml" ContentType="application/vnd.ms-office.chartex+xml"/>
  <Override PartName="/xl/charts/style15.xml" ContentType="application/vnd.ms-office.chartstyle+xml"/>
  <Override PartName="/xl/charts/colors15.xml" ContentType="application/vnd.ms-office.chartcolorstyle+xml"/>
  <Override PartName="/xl/comments10.xml" ContentType="application/vnd.openxmlformats-officedocument.spreadsheetml.comments+xml"/>
  <Override PartName="/xl/drawings/drawing7.xml" ContentType="application/vnd.openxmlformats-officedocument.drawing+xml"/>
  <Override PartName="/xl/comments11.xml" ContentType="application/vnd.openxmlformats-officedocument.spreadsheetml.comments+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5.xml" ContentType="application/vnd.openxmlformats-officedocument.themeOverride+xml"/>
  <Override PartName="/xl/charts/chartEx10.xml" ContentType="application/vnd.ms-office.chartex+xml"/>
  <Override PartName="/xl/charts/style17.xml" ContentType="application/vnd.ms-office.chartstyle+xml"/>
  <Override PartName="/xl/charts/colors17.xml" ContentType="application/vnd.ms-office.chartcolorstyle+xml"/>
  <Override PartName="/xl/charts/chartEx11.xml" ContentType="application/vnd.ms-office.chartex+xml"/>
  <Override PartName="/xl/charts/style18.xml" ContentType="application/vnd.ms-office.chartstyle+xml"/>
  <Override PartName="/xl/charts/colors18.xml" ContentType="application/vnd.ms-office.chartcolorstyle+xml"/>
  <Override PartName="/xl/charts/chart8.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6.xml" ContentType="application/vnd.openxmlformats-officedocument.themeOverride+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charts/chart9.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7.xml" ContentType="application/vnd.openxmlformats-officedocument.themeOverride+xml"/>
  <Override PartName="/xl/charts/chartEx12.xml" ContentType="application/vnd.ms-office.chartex+xml"/>
  <Override PartName="/xl/charts/style21.xml" ContentType="application/vnd.ms-office.chartstyle+xml"/>
  <Override PartName="/xl/charts/colors21.xml" ContentType="application/vnd.ms-office.chartcolorstyle+xml"/>
  <Override PartName="/xl/charts/chartEx13.xml" ContentType="application/vnd.ms-office.chartex+xml"/>
  <Override PartName="/xl/charts/style22.xml" ContentType="application/vnd.ms-office.chartstyle+xml"/>
  <Override PartName="/xl/charts/colors22.xml" ContentType="application/vnd.ms-office.chartcolorstyle+xml"/>
  <Override PartName="/xl/comments14.xml" ContentType="application/vnd.openxmlformats-officedocument.spreadsheetml.comments+xml"/>
  <Override PartName="/xl/drawings/drawing9.xml" ContentType="application/vnd.openxmlformats-officedocument.drawing+xml"/>
  <Override PartName="/xl/comments15.xml" ContentType="application/vnd.openxmlformats-officedocument.spreadsheetml.comments+xml"/>
  <Override PartName="/xl/charts/chart10.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8.xml" ContentType="application/vnd.openxmlformats-officedocument.themeOverride+xml"/>
  <Override PartName="/xl/charts/chartEx14.xml" ContentType="application/vnd.ms-office.chartex+xml"/>
  <Override PartName="/xl/charts/style24.xml" ContentType="application/vnd.ms-office.chartstyle+xml"/>
  <Override PartName="/xl/charts/colors24.xml" ContentType="application/vnd.ms-office.chartcolorstyle+xml"/>
  <Override PartName="/xl/charts/chartEx15.xml" ContentType="application/vnd.ms-office.chartex+xml"/>
  <Override PartName="/xl/charts/style25.xml" ContentType="application/vnd.ms-office.chartstyle+xml"/>
  <Override PartName="/xl/charts/colors25.xml" ContentType="application/vnd.ms-office.chartcolorstyle+xml"/>
  <Override PartName="/xl/comments16.xml" ContentType="application/vnd.openxmlformats-officedocument.spreadsheetml.comments+xml"/>
  <Override PartName="/xl/drawings/drawing10.xml" ContentType="application/vnd.openxmlformats-officedocument.drawing+xml"/>
  <Override PartName="/xl/comments17.xml" ContentType="application/vnd.openxmlformats-officedocument.spreadsheetml.comments+xml"/>
  <Override PartName="/xl/charts/chart11.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9.xml" ContentType="application/vnd.openxmlformats-officedocument.themeOverride+xml"/>
  <Override PartName="/xl/charts/chartEx16.xml" ContentType="application/vnd.ms-office.chartex+xml"/>
  <Override PartName="/xl/charts/style27.xml" ContentType="application/vnd.ms-office.chartstyle+xml"/>
  <Override PartName="/xl/charts/colors27.xml" ContentType="application/vnd.ms-office.chartcolorstyle+xml"/>
  <Override PartName="/xl/charts/chartEx17.xml" ContentType="application/vnd.ms-office.chartex+xml"/>
  <Override PartName="/xl/charts/style28.xml" ContentType="application/vnd.ms-office.chartstyle+xml"/>
  <Override PartName="/xl/charts/colors28.xml" ContentType="application/vnd.ms-office.chartcolorstyle+xml"/>
  <Override PartName="/xl/comments18.xml" ContentType="application/vnd.openxmlformats-officedocument.spreadsheetml.comments+xml"/>
  <Override PartName="/xl/drawings/drawing11.xml" ContentType="application/vnd.openxmlformats-officedocument.drawing+xml"/>
  <Override PartName="/xl/comments19.xml" ContentType="application/vnd.openxmlformats-officedocument.spreadsheetml.comments+xml"/>
  <Override PartName="/xl/charts/chart12.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10.xml" ContentType="application/vnd.openxmlformats-officedocument.themeOverride+xml"/>
  <Override PartName="/xl/charts/chart13.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11.xml" ContentType="application/vnd.openxmlformats-officedocument.themeOverride+xml"/>
  <Override PartName="/xl/charts/chartEx18.xml" ContentType="application/vnd.ms-office.chartex+xml"/>
  <Override PartName="/xl/charts/style31.xml" ContentType="application/vnd.ms-office.chartstyle+xml"/>
  <Override PartName="/xl/charts/colors31.xml" ContentType="application/vnd.ms-office.chartcolorstyle+xml"/>
  <Override PartName="/xl/charts/chartEx19.xml" ContentType="application/vnd.ms-office.chartex+xml"/>
  <Override PartName="/xl/charts/style32.xml" ContentType="application/vnd.ms-office.chartstyle+xml"/>
  <Override PartName="/xl/charts/colors32.xml" ContentType="application/vnd.ms-office.chartcolorstyle+xml"/>
  <Override PartName="/xl/comments20.xml" ContentType="application/vnd.openxmlformats-officedocument.spreadsheetml.comments+xml"/>
  <Override PartName="/xl/drawings/drawing12.xml" ContentType="application/vnd.openxmlformats-officedocument.drawing+xml"/>
  <Override PartName="/xl/charts/chart14.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12.xml" ContentType="application/vnd.openxmlformats-officedocument.themeOverride+xml"/>
  <Override PartName="/xl/charts/chart15.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13.xml" ContentType="application/vnd.openxmlformats-officedocument.themeOverride+xml"/>
  <Override PartName="/xl/charts/chartEx20.xml" ContentType="application/vnd.ms-office.chartex+xml"/>
  <Override PartName="/xl/charts/style35.xml" ContentType="application/vnd.ms-office.chartstyle+xml"/>
  <Override PartName="/xl/charts/colors35.xml" ContentType="application/vnd.ms-office.chartcolorstyle+xml"/>
  <Override PartName="/xl/charts/chartEx21.xml" ContentType="application/vnd.ms-office.chartex+xml"/>
  <Override PartName="/xl/charts/style36.xml" ContentType="application/vnd.ms-office.chartstyle+xml"/>
  <Override PartName="/xl/charts/colors36.xml" ContentType="application/vnd.ms-office.chartcolorstyle+xml"/>
  <Override PartName="/xl/comments21.xml" ContentType="application/vnd.openxmlformats-officedocument.spreadsheetml.comments+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DieseArbeitsmappe" defaultThemeVersion="166925"/>
  <mc:AlternateContent xmlns:mc="http://schemas.openxmlformats.org/markup-compatibility/2006">
    <mc:Choice Requires="x15">
      <x15ac:absPath xmlns:x15ac="http://schemas.microsoft.com/office/spreadsheetml/2010/11/ac" url="C:\Users\jkochems\ER_Fundamental\Main\data\Inputlisten\renewables\"/>
    </mc:Choice>
  </mc:AlternateContent>
  <xr:revisionPtr revIDLastSave="0" documentId="13_ncr:1_{730E13A8-4BCC-4F26-B291-0D6DB18EE42A}" xr6:coauthVersionLast="45" xr6:coauthVersionMax="45" xr10:uidLastSave="{00000000-0000-0000-0000-000000000000}"/>
  <bookViews>
    <workbookView xWindow="-28920" yWindow="-120" windowWidth="29040" windowHeight="15840" tabRatio="601" firstSheet="6" activeTab="12" xr2:uid="{5FCAC2CD-6A6F-9F4B-B65A-D0D0AA3ADF3C}"/>
  </bookViews>
  <sheets>
    <sheet name="Deckblatt" sheetId="42" r:id="rId1"/>
    <sheet name="Inhalt" sheetId="41" r:id="rId2"/>
    <sheet name="Studienübersicht" sheetId="1" r:id="rId3"/>
    <sheet name="Synthese der Kostenpfade" sheetId="46" r:id="rId4"/>
    <sheet name="Wind Onshore" sheetId="10" r:id="rId5"/>
    <sheet name="Wind Onshore Diagramme" sheetId="23" r:id="rId6"/>
    <sheet name="Wind Offshore" sheetId="2" r:id="rId7"/>
    <sheet name="Wind Offshore Diagramme" sheetId="24" r:id="rId8"/>
    <sheet name="PV Gesamt" sheetId="44" r:id="rId9"/>
    <sheet name="PV Gesamt Diagramme" sheetId="45" r:id="rId10"/>
    <sheet name="PV Dach" sheetId="3" r:id="rId11"/>
    <sheet name="PV Dach Diagramme" sheetId="26" r:id="rId12"/>
    <sheet name="PV Freifläche" sheetId="11" r:id="rId13"/>
    <sheet name="PV Freifläche Diagramme" sheetId="27" r:id="rId14"/>
    <sheet name="Biomasse" sheetId="6" r:id="rId15"/>
    <sheet name="Biomasse Diagramme" sheetId="29" r:id="rId16"/>
    <sheet name="Wasserkraft" sheetId="7" r:id="rId17"/>
    <sheet name="Wasserkraft Diagramme" sheetId="32" r:id="rId18"/>
    <sheet name="Geothermie" sheetId="8" r:id="rId19"/>
    <sheet name="Geothermie Diagramme" sheetId="33" r:id="rId20"/>
    <sheet name="Li-Io Batteriespeicher" sheetId="4" r:id="rId21"/>
    <sheet name="Li-Io Batterie Diagramme" sheetId="36" r:id="rId22"/>
    <sheet name="PSW" sheetId="5" r:id="rId23"/>
    <sheet name="PSW Diagramme" sheetId="37" r:id="rId24"/>
    <sheet name="Bruttostromerzg. EE bis 2050" sheetId="12" r:id="rId25"/>
    <sheet name="Bruttoleistung EE bis 2050" sheetId="13" r:id="rId26"/>
    <sheet name="LR Modell Berechnung" sheetId="14" r:id="rId27"/>
    <sheet name="LCOE Berechnung" sheetId="17" r:id="rId28"/>
  </sheets>
  <definedNames>
    <definedName name="_xlnm._FilterDatabase" localSheetId="4" hidden="1">'Wind Onshore'!$A$4:$AA$59</definedName>
    <definedName name="_xlchart.v1.0" hidden="1">'Wind Onshore'!$J$7:$J$59</definedName>
    <definedName name="_xlchart.v1.1" hidden="1">'Wind Onshore Diagramme'!$A$52</definedName>
    <definedName name="_xlchart.v1.10" hidden="1">'Wind Onshore Diagramme'!$B$55:$R$55</definedName>
    <definedName name="_xlchart.v1.100" hidden="1">'Wasserkraft Diagramme'!$A$48</definedName>
    <definedName name="_xlchart.v1.101" hidden="1">'Wasserkraft Diagramme'!$A$49</definedName>
    <definedName name="_xlchart.v1.102" hidden="1">'Wasserkraft Diagramme'!$A$50</definedName>
    <definedName name="_xlchart.v1.103" hidden="1">'Wasserkraft Diagramme'!$B$45:$I$45</definedName>
    <definedName name="_xlchart.v1.104" hidden="1">'Wasserkraft Diagramme'!$B$46:$I$46</definedName>
    <definedName name="_xlchart.v1.105" hidden="1">'Wasserkraft Diagramme'!$B$48:$I$48</definedName>
    <definedName name="_xlchart.v1.106" hidden="1">'Wasserkraft Diagramme'!$B$49:$I$49</definedName>
    <definedName name="_xlchart.v1.107" hidden="1">'Wasserkraft Diagramme'!$B$50:$I$50</definedName>
    <definedName name="_xlchart.v1.108" hidden="1">Wasserkraft!$J$7:$J$42</definedName>
    <definedName name="_xlchart.v1.109" hidden="1">'Geothermie Diagramme'!$A$43</definedName>
    <definedName name="_xlchart.v1.11" hidden="1">'Wind Onshore Diagramme'!$B$56:$R$56</definedName>
    <definedName name="_xlchart.v1.110" hidden="1">'Geothermie Diagramme'!$A$44</definedName>
    <definedName name="_xlchart.v1.111" hidden="1">'Geothermie Diagramme'!$A$45</definedName>
    <definedName name="_xlchart.v1.112" hidden="1">'Geothermie Diagramme'!$A$46</definedName>
    <definedName name="_xlchart.v1.113" hidden="1">'Geothermie Diagramme'!$A$47</definedName>
    <definedName name="_xlchart.v1.114" hidden="1">'Geothermie Diagramme'!$B$43:$H$43</definedName>
    <definedName name="_xlchart.v1.115" hidden="1">'Geothermie Diagramme'!$B$44:$H$44</definedName>
    <definedName name="_xlchart.v1.116" hidden="1">'Geothermie Diagramme'!$B$45:$H$45</definedName>
    <definedName name="_xlchart.v1.117" hidden="1">'Geothermie Diagramme'!$B$46:$H$46</definedName>
    <definedName name="_xlchart.v1.118" hidden="1">'Geothermie Diagramme'!$B$47:$H$47</definedName>
    <definedName name="_xlchart.v1.119" hidden="1">Geothermie!$J$13:$J$38</definedName>
    <definedName name="_xlchart.v1.12" hidden="1">'Wind Onshore Diagramme'!$B$57:$R$57</definedName>
    <definedName name="_xlchart.v1.120" hidden="1">'Li-Io Batterie Diagramme'!$A$48</definedName>
    <definedName name="_xlchart.v1.121" hidden="1">'Li-Io Batterie Diagramme'!$A$49</definedName>
    <definedName name="_xlchart.v1.122" hidden="1">'Li-Io Batterie Diagramme'!$A$50</definedName>
    <definedName name="_xlchart.v1.123" hidden="1">'Li-Io Batterie Diagramme'!$A$51</definedName>
    <definedName name="_xlchart.v1.124" hidden="1">'Li-Io Batterie Diagramme'!$A$52</definedName>
    <definedName name="_xlchart.v1.125" hidden="1">'Li-Io Batterie Diagramme'!$B$48:$L$48</definedName>
    <definedName name="_xlchart.v1.126" hidden="1">'Li-Io Batterie Diagramme'!$B$49:$L$49</definedName>
    <definedName name="_xlchart.v1.127" hidden="1">'Li-Io Batterie Diagramme'!$B$50:$L$50</definedName>
    <definedName name="_xlchart.v1.128" hidden="1">'Li-Io Batterie Diagramme'!$B$51:$L$51</definedName>
    <definedName name="_xlchart.v1.129" hidden="1">'Li-Io Batterie Diagramme'!$B$52:$K$52</definedName>
    <definedName name="_xlchart.v1.13" hidden="1">'Wind Onshore Diagramme'!$B$58:$R$58</definedName>
    <definedName name="_xlchart.v1.130" hidden="1">'Li-Io Batteriespeicher'!$O$7:$O$35</definedName>
    <definedName name="_xlchart.v1.131" hidden="1">'PSW Diagramme'!$A$41</definedName>
    <definedName name="_xlchart.v1.132" hidden="1">'PSW Diagramme'!$B$41:$H$41</definedName>
    <definedName name="_xlchart.v1.133" hidden="1">PSW!$O$6:$O$32</definedName>
    <definedName name="_xlchart.v1.14" hidden="1">'Wind Onshore Diagramme'!$D$52:$R$52</definedName>
    <definedName name="_xlchart.v1.15" hidden="1">'Wind Offshore'!$J$7:$J$59</definedName>
    <definedName name="_xlchart.v1.16" hidden="1">'Wind Offshore Diagramme'!$A$49</definedName>
    <definedName name="_xlchart.v1.17" hidden="1">'Wind Offshore Diagramme'!$A$50</definedName>
    <definedName name="_xlchart.v1.18" hidden="1">'Wind Offshore Diagramme'!$A$51</definedName>
    <definedName name="_xlchart.v1.19" hidden="1">'Wind Offshore Diagramme'!$A$52</definedName>
    <definedName name="_xlchart.v1.2" hidden="1">'Wind Onshore Diagramme'!$A$53</definedName>
    <definedName name="_xlchart.v1.20" hidden="1">'Wind Offshore Diagramme'!$A$53</definedName>
    <definedName name="_xlchart.v1.21" hidden="1">'Wind Offshore Diagramme'!$A$54</definedName>
    <definedName name="_xlchart.v1.22" hidden="1">'Wind Offshore Diagramme'!$A$55</definedName>
    <definedName name="_xlchart.v1.23" hidden="1">'Wind Offshore Diagramme'!$B$50:$R$50</definedName>
    <definedName name="_xlchart.v1.24" hidden="1">'Wind Offshore Diagramme'!$B$51:$R$51</definedName>
    <definedName name="_xlchart.v1.25" hidden="1">'Wind Offshore Diagramme'!$B$52:$R$52</definedName>
    <definedName name="_xlchart.v1.26" hidden="1">'Wind Offshore Diagramme'!$B$53:$R$53</definedName>
    <definedName name="_xlchart.v1.27" hidden="1">'Wind Offshore Diagramme'!$B$54:$R$54</definedName>
    <definedName name="_xlchart.v1.28" hidden="1">'Wind Offshore Diagramme'!$B$55:$R$55</definedName>
    <definedName name="_xlchart.v1.29" hidden="1">'Wind Offshore Diagramme'!$D$49:$R$49</definedName>
    <definedName name="_xlchart.v1.3" hidden="1">'Wind Onshore Diagramme'!$A$54</definedName>
    <definedName name="_xlchart.v1.30" hidden="1">'Wind Offshore Diagramme'!$A$49</definedName>
    <definedName name="_xlchart.v1.31" hidden="1">'Wind Offshore Diagramme'!$A$50</definedName>
    <definedName name="_xlchart.v1.32" hidden="1">'Wind Offshore Diagramme'!$A$51</definedName>
    <definedName name="_xlchart.v1.33" hidden="1">'Wind Offshore Diagramme'!$A$52</definedName>
    <definedName name="_xlchart.v1.34" hidden="1">'Wind Offshore Diagramme'!$A$53</definedName>
    <definedName name="_xlchart.v1.35" hidden="1">'Wind Offshore Diagramme'!$A$54</definedName>
    <definedName name="_xlchart.v1.36" hidden="1">'Wind Offshore Diagramme'!$A$55</definedName>
    <definedName name="_xlchart.v1.37" hidden="1">'Wind Offshore Diagramme'!$B$50:$R$50</definedName>
    <definedName name="_xlchart.v1.38" hidden="1">'Wind Offshore Diagramme'!$B$51:$R$51</definedName>
    <definedName name="_xlchart.v1.39" hidden="1">'Wind Offshore Diagramme'!$B$52:$R$52</definedName>
    <definedName name="_xlchart.v1.4" hidden="1">'Wind Onshore Diagramme'!$A$55</definedName>
    <definedName name="_xlchart.v1.40" hidden="1">'Wind Offshore Diagramme'!$B$53:$R$53</definedName>
    <definedName name="_xlchart.v1.41" hidden="1">'Wind Offshore Diagramme'!$B$54:$R$54</definedName>
    <definedName name="_xlchart.v1.42" hidden="1">'Wind Offshore Diagramme'!$B$55:$R$55</definedName>
    <definedName name="_xlchart.v1.43" hidden="1">'Wind Offshore Diagramme'!$D$49:$R$49</definedName>
    <definedName name="_xlchart.v1.44" hidden="1">'PV Gesamt Diagramme'!$A$52</definedName>
    <definedName name="_xlchart.v1.45" hidden="1">'PV Gesamt Diagramme'!$A$53</definedName>
    <definedName name="_xlchart.v1.46" hidden="1">'PV Gesamt Diagramme'!$A$54</definedName>
    <definedName name="_xlchart.v1.47" hidden="1">'PV Gesamt Diagramme'!$A$55</definedName>
    <definedName name="_xlchart.v1.48" hidden="1">'PV Gesamt Diagramme'!$A$56</definedName>
    <definedName name="_xlchart.v1.49" hidden="1">'PV Gesamt Diagramme'!$A$57</definedName>
    <definedName name="_xlchart.v1.5" hidden="1">'Wind Onshore Diagramme'!$A$56</definedName>
    <definedName name="_xlchart.v1.50" hidden="1">'PV Gesamt Diagramme'!$B$52:$S$52</definedName>
    <definedName name="_xlchart.v1.51" hidden="1">'PV Gesamt Diagramme'!$B$53:$S$53</definedName>
    <definedName name="_xlchart.v1.52" hidden="1">'PV Gesamt Diagramme'!$B$54:$S$54</definedName>
    <definedName name="_xlchart.v1.53" hidden="1">'PV Gesamt Diagramme'!$B$55:$S$55</definedName>
    <definedName name="_xlchart.v1.54" hidden="1">'PV Gesamt Diagramme'!$B$56:$S$56</definedName>
    <definedName name="_xlchart.v1.55" hidden="1">'PV Gesamt Diagramme'!$B$57:$S$57</definedName>
    <definedName name="_xlchart.v1.56" hidden="1">'PV Gesamt'!$J$7:$J$60</definedName>
    <definedName name="_xlchart.v1.57" hidden="1">'PV Dach Diagramme'!$A$53</definedName>
    <definedName name="_xlchart.v1.58" hidden="1">'PV Dach Diagramme'!$A$54:$B$54</definedName>
    <definedName name="_xlchart.v1.59" hidden="1">'PV Dach Diagramme'!$A$55</definedName>
    <definedName name="_xlchart.v1.6" hidden="1">'Wind Onshore Diagramme'!$A$57</definedName>
    <definedName name="_xlchart.v1.60" hidden="1">'PV Dach Diagramme'!$A$56</definedName>
    <definedName name="_xlchart.v1.61" hidden="1">'PV Dach Diagramme'!$A$57</definedName>
    <definedName name="_xlchart.v1.62" hidden="1">'PV Dach Diagramme'!$A$58</definedName>
    <definedName name="_xlchart.v1.63" hidden="1">'PV Dach Diagramme'!$B$53:$I$53</definedName>
    <definedName name="_xlchart.v1.64" hidden="1">'PV Dach Diagramme'!$B$54:$I$54</definedName>
    <definedName name="_xlchart.v1.65" hidden="1">'PV Dach Diagramme'!$B$55:$I$55</definedName>
    <definedName name="_xlchart.v1.66" hidden="1">'PV Dach Diagramme'!$B$56:$I$56</definedName>
    <definedName name="_xlchart.v1.67" hidden="1">'PV Dach Diagramme'!$B$57:$I$57</definedName>
    <definedName name="_xlchart.v1.68" hidden="1">'PV Dach Diagramme'!$B$58:$I$58</definedName>
    <definedName name="_xlchart.v1.69" hidden="1">'PV Dach'!$J$7:$J$26</definedName>
    <definedName name="_xlchart.v1.7" hidden="1">'Wind Onshore Diagramme'!$A$58</definedName>
    <definedName name="_xlchart.v1.70" hidden="1">'PV Freifläche'!$J$7:$J$34</definedName>
    <definedName name="_xlchart.v1.71" hidden="1">'PV Freifläche Diagramme'!$A$49</definedName>
    <definedName name="_xlchart.v1.72" hidden="1">'PV Freifläche Diagramme'!$A$50</definedName>
    <definedName name="_xlchart.v1.73" hidden="1">'PV Freifläche Diagramme'!$A$51</definedName>
    <definedName name="_xlchart.v1.74" hidden="1">'PV Freifläche Diagramme'!$A$52</definedName>
    <definedName name="_xlchart.v1.75" hidden="1">'PV Freifläche Diagramme'!$A$53</definedName>
    <definedName name="_xlchart.v1.76" hidden="1">'PV Freifläche Diagramme'!$A$54</definedName>
    <definedName name="_xlchart.v1.77" hidden="1">'PV Freifläche Diagramme'!$A$55</definedName>
    <definedName name="_xlchart.v1.78" hidden="1">'PV Freifläche Diagramme'!$B$49:$K$49</definedName>
    <definedName name="_xlchart.v1.79" hidden="1">'PV Freifläche Diagramme'!$B$50:$K$50</definedName>
    <definedName name="_xlchart.v1.8" hidden="1">'Wind Onshore Diagramme'!$B$53:$R$53</definedName>
    <definedName name="_xlchart.v1.80" hidden="1">'PV Freifläche Diagramme'!$B$51:$K$51</definedName>
    <definedName name="_xlchart.v1.81" hidden="1">'PV Freifläche Diagramme'!$B$52:$K$52</definedName>
    <definedName name="_xlchart.v1.82" hidden="1">'PV Freifläche Diagramme'!$B$53:$K$53</definedName>
    <definedName name="_xlchart.v1.83" hidden="1">'PV Freifläche Diagramme'!$B$54:$K$54</definedName>
    <definedName name="_xlchart.v1.84" hidden="1">'PV Freifläche Diagramme'!$B$55:$K$55</definedName>
    <definedName name="_xlchart.v1.85" hidden="1">'Biomasse Diagramme'!$A$48</definedName>
    <definedName name="_xlchart.v1.86" hidden="1">'Biomasse Diagramme'!$A$49</definedName>
    <definedName name="_xlchart.v1.87" hidden="1">'Biomasse Diagramme'!$A$50</definedName>
    <definedName name="_xlchart.v1.88" hidden="1">'Biomasse Diagramme'!$A$51</definedName>
    <definedName name="_xlchart.v1.89" hidden="1">'Biomasse Diagramme'!$A$52</definedName>
    <definedName name="_xlchart.v1.9" hidden="1">'Wind Onshore Diagramme'!$B$54:$R$54</definedName>
    <definedName name="_xlchart.v1.90" hidden="1">'Biomasse Diagramme'!$A$53</definedName>
    <definedName name="_xlchart.v1.91" hidden="1">'Biomasse Diagramme'!$B$48:$R$48</definedName>
    <definedName name="_xlchart.v1.92" hidden="1">'Biomasse Diagramme'!$B$49:$R$49</definedName>
    <definedName name="_xlchart.v1.93" hidden="1">'Biomasse Diagramme'!$B$50:$R$50</definedName>
    <definedName name="_xlchart.v1.94" hidden="1">'Biomasse Diagramme'!$B$51:$R$51</definedName>
    <definedName name="_xlchart.v1.95" hidden="1">'Biomasse Diagramme'!$B$52:$R$52</definedName>
    <definedName name="_xlchart.v1.96" hidden="1">'Biomasse Diagramme'!$B$53:$R$53</definedName>
    <definedName name="_xlchart.v1.97" hidden="1">Biomasse!$I$7:$I$54</definedName>
    <definedName name="_xlchart.v1.98" hidden="1">'Wasserkraft Diagramme'!$A$45</definedName>
    <definedName name="_xlchart.v1.99" hidden="1">'Wasserkraft Diagramme'!$A$46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8" i="8" l="1"/>
  <c r="V38"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7" i="8"/>
  <c r="X38" i="7"/>
  <c r="X39" i="7"/>
  <c r="X40" i="7"/>
  <c r="X41" i="7"/>
  <c r="X42" i="7"/>
  <c r="X37" i="7"/>
  <c r="V38" i="7"/>
  <c r="V39" i="7"/>
  <c r="V40" i="7"/>
  <c r="V41" i="7"/>
  <c r="V42" i="7"/>
  <c r="V37" i="7"/>
  <c r="X8" i="7"/>
  <c r="X9" i="7"/>
  <c r="X10" i="7"/>
  <c r="X11" i="7"/>
  <c r="X12" i="7"/>
  <c r="X13" i="7"/>
  <c r="X7" i="7"/>
  <c r="V8" i="7"/>
  <c r="V9" i="7"/>
  <c r="V10" i="7"/>
  <c r="V11" i="7"/>
  <c r="V12" i="7"/>
  <c r="V13" i="7"/>
  <c r="V7"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X43" i="6"/>
  <c r="X44" i="6"/>
  <c r="X45" i="6"/>
  <c r="X46" i="6"/>
  <c r="X47" i="6"/>
  <c r="X48" i="6"/>
  <c r="X49" i="6"/>
  <c r="X50" i="6"/>
  <c r="X51" i="6"/>
  <c r="X52" i="6"/>
  <c r="X53" i="6"/>
  <c r="X54" i="6"/>
  <c r="X42" i="6"/>
  <c r="V43" i="6"/>
  <c r="V44" i="6"/>
  <c r="V45" i="6"/>
  <c r="V46" i="6"/>
  <c r="V47" i="6"/>
  <c r="V48" i="6"/>
  <c r="V49" i="6"/>
  <c r="V50" i="6"/>
  <c r="V51" i="6"/>
  <c r="V52" i="6"/>
  <c r="V53" i="6"/>
  <c r="V54" i="6"/>
  <c r="V42" i="6"/>
  <c r="W42" i="6"/>
  <c r="W43" i="6"/>
  <c r="W44" i="6"/>
  <c r="W45" i="6"/>
  <c r="W46" i="6"/>
  <c r="W47" i="6"/>
  <c r="W48" i="6"/>
  <c r="W49" i="6"/>
  <c r="W50" i="6"/>
  <c r="W51" i="6"/>
  <c r="W52" i="6"/>
  <c r="W53" i="6"/>
  <c r="W54" i="6"/>
  <c r="X22" i="6"/>
  <c r="X23" i="6"/>
  <c r="X24" i="6"/>
  <c r="X25" i="6"/>
  <c r="X26" i="6"/>
  <c r="X27" i="6"/>
  <c r="X31" i="6"/>
  <c r="X32" i="6"/>
  <c r="X33" i="6"/>
  <c r="X34" i="6"/>
  <c r="X21" i="6"/>
  <c r="V22" i="6"/>
  <c r="V23" i="6"/>
  <c r="V24" i="6"/>
  <c r="V25" i="6"/>
  <c r="V26" i="6"/>
  <c r="V27" i="6"/>
  <c r="V31" i="6"/>
  <c r="V32" i="6"/>
  <c r="V33" i="6"/>
  <c r="V34" i="6"/>
  <c r="V21" i="6"/>
  <c r="W22" i="6"/>
  <c r="W23" i="6"/>
  <c r="W24" i="6"/>
  <c r="W25" i="6"/>
  <c r="W26" i="6"/>
  <c r="W27" i="6"/>
  <c r="W28" i="6"/>
  <c r="W29" i="6"/>
  <c r="W30" i="6"/>
  <c r="W31" i="6"/>
  <c r="W32" i="6"/>
  <c r="W33" i="6"/>
  <c r="W34" i="6"/>
  <c r="W21" i="6"/>
  <c r="W8" i="6"/>
  <c r="W9" i="6"/>
  <c r="W10" i="6"/>
  <c r="W11" i="6"/>
  <c r="W12" i="6"/>
  <c r="W13" i="6"/>
  <c r="W14" i="6"/>
  <c r="W15" i="6"/>
  <c r="W7" i="6"/>
  <c r="X29" i="11"/>
  <c r="X30" i="11"/>
  <c r="X31" i="11"/>
  <c r="X32" i="11"/>
  <c r="X33" i="11"/>
  <c r="X28" i="11"/>
  <c r="V29" i="11"/>
  <c r="V30" i="11"/>
  <c r="V31" i="11"/>
  <c r="V32" i="11"/>
  <c r="V33" i="11"/>
  <c r="V28" i="11"/>
  <c r="W27" i="11"/>
  <c r="W28" i="11"/>
  <c r="W29" i="11"/>
  <c r="W30" i="11"/>
  <c r="W31" i="11"/>
  <c r="W32" i="11"/>
  <c r="W33" i="11"/>
  <c r="W34" i="11"/>
  <c r="W22" i="11"/>
  <c r="W23" i="11"/>
  <c r="W24" i="11"/>
  <c r="W25" i="11"/>
  <c r="W26" i="11"/>
  <c r="W21" i="11"/>
  <c r="W15" i="11"/>
  <c r="W16" i="11"/>
  <c r="W17" i="11"/>
  <c r="W18" i="11"/>
  <c r="W19" i="11"/>
  <c r="W14" i="11"/>
  <c r="W22" i="3"/>
  <c r="W23" i="3"/>
  <c r="W24" i="3"/>
  <c r="W25" i="3"/>
  <c r="W26" i="3"/>
  <c r="W21" i="3"/>
  <c r="W10" i="3"/>
  <c r="W11" i="3"/>
  <c r="W12" i="3"/>
  <c r="W13" i="3"/>
  <c r="W14" i="3"/>
  <c r="W9" i="3"/>
  <c r="X55" i="44"/>
  <c r="X54" i="44"/>
  <c r="V55" i="44"/>
  <c r="V54" i="44"/>
  <c r="W57" i="44"/>
  <c r="W58" i="44"/>
  <c r="W59" i="44"/>
  <c r="W60" i="44"/>
  <c r="W56" i="44"/>
  <c r="X38" i="44"/>
  <c r="X39" i="44"/>
  <c r="X40" i="44"/>
  <c r="X41" i="44"/>
  <c r="X42" i="44"/>
  <c r="X37" i="44"/>
  <c r="V38" i="44"/>
  <c r="V39" i="44"/>
  <c r="V40" i="44"/>
  <c r="V41" i="44"/>
  <c r="V42" i="44"/>
  <c r="V37" i="44"/>
  <c r="W37" i="44"/>
  <c r="W38" i="44"/>
  <c r="W39" i="44"/>
  <c r="W40" i="44"/>
  <c r="W41" i="44"/>
  <c r="W42" i="44"/>
  <c r="W25" i="44"/>
  <c r="W26" i="44"/>
  <c r="W27" i="44"/>
  <c r="W28" i="44"/>
  <c r="W29" i="44"/>
  <c r="W30" i="44"/>
  <c r="W31" i="44"/>
  <c r="X19" i="44"/>
  <c r="X20" i="44"/>
  <c r="X22" i="44"/>
  <c r="X23" i="44"/>
  <c r="X24" i="44"/>
  <c r="X21" i="44"/>
  <c r="V22" i="44"/>
  <c r="V23" i="44"/>
  <c r="V24" i="44"/>
  <c r="V21" i="44"/>
  <c r="W21" i="44"/>
  <c r="W22" i="44"/>
  <c r="W23" i="44"/>
  <c r="W24" i="44"/>
  <c r="X10" i="44"/>
  <c r="X11" i="44"/>
  <c r="X12" i="44"/>
  <c r="X13" i="44"/>
  <c r="X14" i="44"/>
  <c r="X9" i="44"/>
  <c r="V10" i="44"/>
  <c r="V11" i="44"/>
  <c r="V12" i="44"/>
  <c r="V13" i="44"/>
  <c r="V14" i="44"/>
  <c r="V9" i="44"/>
  <c r="X55" i="10"/>
  <c r="X56" i="10"/>
  <c r="X57" i="10"/>
  <c r="X58" i="10"/>
  <c r="X59" i="10"/>
  <c r="X54" i="10"/>
  <c r="X37" i="10"/>
  <c r="X38" i="10"/>
  <c r="X39" i="10"/>
  <c r="X36" i="10"/>
  <c r="W10" i="44"/>
  <c r="W11" i="44"/>
  <c r="W12" i="44"/>
  <c r="W13" i="44"/>
  <c r="W14" i="44"/>
  <c r="W9" i="44"/>
  <c r="X37" i="2"/>
  <c r="X38" i="2"/>
  <c r="X39" i="2"/>
  <c r="X36" i="2"/>
  <c r="V37" i="2"/>
  <c r="V38" i="2"/>
  <c r="V39" i="2"/>
  <c r="V36" i="2"/>
  <c r="W50" i="2"/>
  <c r="W51" i="2"/>
  <c r="W52" i="2"/>
  <c r="W53" i="2"/>
  <c r="W54" i="2"/>
  <c r="W55" i="2"/>
  <c r="W56" i="2"/>
  <c r="W57" i="2"/>
  <c r="W58" i="2"/>
  <c r="W59" i="2"/>
  <c r="W49" i="2"/>
  <c r="W35" i="2"/>
  <c r="W40" i="2"/>
  <c r="W41" i="2"/>
  <c r="W42" i="2"/>
  <c r="W43" i="2"/>
  <c r="W44" i="2"/>
  <c r="W45" i="2"/>
  <c r="W46" i="2"/>
  <c r="W34" i="2"/>
  <c r="W30" i="2"/>
  <c r="W29" i="2"/>
  <c r="X24" i="2"/>
  <c r="X25" i="2"/>
  <c r="X26" i="2"/>
  <c r="X27" i="2"/>
  <c r="X23" i="2"/>
  <c r="V24" i="2"/>
  <c r="V25" i="2"/>
  <c r="V26" i="2"/>
  <c r="V27" i="2"/>
  <c r="V23" i="2"/>
  <c r="W10" i="2"/>
  <c r="W11" i="2"/>
  <c r="W12" i="2"/>
  <c r="W13" i="2"/>
  <c r="W14" i="2"/>
  <c r="W15" i="2"/>
  <c r="W16" i="2"/>
  <c r="W17" i="2"/>
  <c r="W9" i="2"/>
  <c r="V59" i="10"/>
  <c r="V58" i="10"/>
  <c r="V57" i="10"/>
  <c r="V56" i="10"/>
  <c r="V55" i="10"/>
  <c r="V54" i="10"/>
  <c r="W49" i="10"/>
  <c r="W50" i="10"/>
  <c r="W51" i="10"/>
  <c r="W52" i="10"/>
  <c r="W53" i="10"/>
  <c r="W40" i="10"/>
  <c r="W41" i="10"/>
  <c r="W42" i="10"/>
  <c r="W43" i="10"/>
  <c r="W44" i="10"/>
  <c r="W45" i="10"/>
  <c r="W46" i="10"/>
  <c r="V37" i="10"/>
  <c r="V38" i="10"/>
  <c r="V39" i="10"/>
  <c r="V36" i="10"/>
  <c r="W35" i="10"/>
  <c r="W36" i="10"/>
  <c r="W37" i="10"/>
  <c r="W38" i="10"/>
  <c r="W39" i="10"/>
  <c r="W34" i="10"/>
  <c r="W24" i="10"/>
  <c r="W25" i="10"/>
  <c r="W26" i="10"/>
  <c r="W27" i="10"/>
  <c r="W23" i="10"/>
  <c r="W10" i="10"/>
  <c r="W11" i="10"/>
  <c r="W12" i="10"/>
  <c r="W13" i="10"/>
  <c r="W14" i="10"/>
  <c r="W15" i="10"/>
  <c r="W16" i="10"/>
  <c r="W17" i="10"/>
  <c r="W9" i="10"/>
  <c r="K46" i="32" l="1"/>
  <c r="K47" i="32"/>
  <c r="K48" i="32"/>
  <c r="K49" i="32"/>
  <c r="K50" i="32"/>
  <c r="K45" i="32"/>
  <c r="J43" i="6" l="1"/>
  <c r="J42" i="6"/>
  <c r="T49" i="29"/>
  <c r="T50" i="29"/>
  <c r="T51" i="29"/>
  <c r="T52" i="29"/>
  <c r="T53" i="29"/>
  <c r="T48" i="29"/>
  <c r="N11" i="29" l="1"/>
  <c r="N12" i="46" l="1"/>
  <c r="J12" i="46"/>
  <c r="H12" i="46"/>
  <c r="F12" i="46"/>
  <c r="D12" i="46"/>
  <c r="E12" i="46"/>
  <c r="G12" i="46"/>
  <c r="I12" i="46"/>
  <c r="K12" i="46"/>
  <c r="L12" i="46"/>
  <c r="M12" i="46"/>
  <c r="O12" i="46"/>
  <c r="P12" i="46"/>
  <c r="Q12" i="46"/>
  <c r="O5" i="36"/>
  <c r="O8" i="36"/>
  <c r="O13" i="36"/>
  <c r="O4" i="36"/>
  <c r="M11" i="36"/>
  <c r="I41" i="37"/>
  <c r="N10" i="26"/>
  <c r="S54" i="23" l="1"/>
  <c r="S55" i="23"/>
  <c r="S53" i="23"/>
  <c r="S56" i="23"/>
  <c r="S57" i="23"/>
  <c r="S58" i="23"/>
  <c r="S52" i="23"/>
  <c r="O4" i="23"/>
  <c r="O5" i="23"/>
  <c r="O6" i="23"/>
  <c r="O7" i="23"/>
  <c r="O8" i="23"/>
  <c r="O9" i="23"/>
  <c r="O10" i="23"/>
  <c r="O3" i="23"/>
  <c r="N4" i="23"/>
  <c r="N5" i="23"/>
  <c r="N6" i="23"/>
  <c r="N7" i="23"/>
  <c r="N8" i="23"/>
  <c r="N9" i="23"/>
  <c r="N10" i="23"/>
  <c r="N3" i="23"/>
  <c r="K11" i="23" l="1"/>
  <c r="H11" i="23"/>
  <c r="C12" i="46" l="1"/>
  <c r="B12" i="46"/>
  <c r="O14" i="36"/>
  <c r="N14" i="36"/>
  <c r="M5" i="36"/>
  <c r="M6" i="36"/>
  <c r="M7" i="36"/>
  <c r="M8" i="36"/>
  <c r="M9" i="36"/>
  <c r="M10" i="36"/>
  <c r="M13" i="36"/>
  <c r="M4" i="36"/>
  <c r="M49" i="36"/>
  <c r="M50" i="36"/>
  <c r="M51" i="36"/>
  <c r="M52" i="36"/>
  <c r="M48" i="36"/>
  <c r="S5" i="37"/>
  <c r="S6" i="37"/>
  <c r="S7" i="37"/>
  <c r="S8" i="37"/>
  <c r="S4" i="37"/>
  <c r="R5" i="37"/>
  <c r="R6" i="37"/>
  <c r="R7" i="37"/>
  <c r="R8" i="37"/>
  <c r="R4" i="37"/>
  <c r="H5" i="37"/>
  <c r="H6" i="37"/>
  <c r="H7" i="37"/>
  <c r="H8" i="37"/>
  <c r="H4" i="37"/>
  <c r="I44" i="33"/>
  <c r="I45" i="33"/>
  <c r="I46" i="33"/>
  <c r="I47" i="33"/>
  <c r="I43" i="33"/>
  <c r="I4" i="33"/>
  <c r="I5" i="33"/>
  <c r="I6" i="33"/>
  <c r="I7" i="33"/>
  <c r="I8" i="33"/>
  <c r="I9" i="33"/>
  <c r="I10" i="33"/>
  <c r="I3" i="33"/>
  <c r="H4" i="33"/>
  <c r="H5" i="33"/>
  <c r="H6" i="33"/>
  <c r="H7" i="33"/>
  <c r="H8" i="33"/>
  <c r="H9" i="33"/>
  <c r="H10" i="33"/>
  <c r="H3" i="33"/>
  <c r="J11" i="33"/>
  <c r="K11" i="32"/>
  <c r="J4" i="32"/>
  <c r="J5" i="32"/>
  <c r="J6" i="32"/>
  <c r="J7" i="32"/>
  <c r="J8" i="32"/>
  <c r="J9" i="32"/>
  <c r="J10" i="32"/>
  <c r="J3" i="32"/>
  <c r="I4" i="32"/>
  <c r="I5" i="32"/>
  <c r="I6" i="32"/>
  <c r="I7" i="32"/>
  <c r="I8" i="32"/>
  <c r="I9" i="32"/>
  <c r="I10" i="32"/>
  <c r="I3" i="32"/>
  <c r="I11" i="32" s="1"/>
  <c r="M4" i="29"/>
  <c r="M5" i="29"/>
  <c r="M6" i="29"/>
  <c r="M7" i="29"/>
  <c r="M8" i="29"/>
  <c r="M9" i="29"/>
  <c r="M10" i="29"/>
  <c r="M3" i="29"/>
  <c r="L4" i="29"/>
  <c r="L5" i="29"/>
  <c r="L6" i="29"/>
  <c r="L7" i="29"/>
  <c r="L8" i="29"/>
  <c r="L9" i="29"/>
  <c r="L10" i="29"/>
  <c r="L3" i="29"/>
  <c r="Q11" i="27"/>
  <c r="L50" i="27"/>
  <c r="L51" i="27"/>
  <c r="L52" i="27"/>
  <c r="L53" i="27"/>
  <c r="L54" i="27"/>
  <c r="L55" i="27"/>
  <c r="L49" i="27"/>
  <c r="P4" i="27"/>
  <c r="P5" i="27"/>
  <c r="P6" i="27"/>
  <c r="P7" i="27"/>
  <c r="P8" i="27"/>
  <c r="P9" i="27"/>
  <c r="P10" i="27"/>
  <c r="P3" i="27"/>
  <c r="O4" i="27"/>
  <c r="O5" i="27"/>
  <c r="O6" i="27"/>
  <c r="O7" i="27"/>
  <c r="O8" i="27"/>
  <c r="O9" i="27"/>
  <c r="O10" i="27"/>
  <c r="O3" i="27"/>
  <c r="O4" i="26"/>
  <c r="O5" i="26"/>
  <c r="O6" i="26"/>
  <c r="O7" i="26"/>
  <c r="O8" i="26"/>
  <c r="O10" i="26"/>
  <c r="O3" i="26"/>
  <c r="N4" i="26"/>
  <c r="N5" i="26"/>
  <c r="N6" i="26"/>
  <c r="N7" i="26"/>
  <c r="N8" i="26"/>
  <c r="N3" i="26"/>
  <c r="P11" i="26"/>
  <c r="J54" i="26"/>
  <c r="J55" i="26"/>
  <c r="J56" i="26"/>
  <c r="J57" i="26"/>
  <c r="J58" i="26"/>
  <c r="J53" i="26"/>
  <c r="T53" i="45"/>
  <c r="T54" i="45"/>
  <c r="T55" i="45"/>
  <c r="T56" i="45"/>
  <c r="T57" i="45"/>
  <c r="T52" i="45"/>
  <c r="P11" i="45"/>
  <c r="O10" i="45"/>
  <c r="N10" i="45"/>
  <c r="O9" i="45"/>
  <c r="N9" i="45"/>
  <c r="O8" i="45"/>
  <c r="N8" i="45"/>
  <c r="O7" i="45"/>
  <c r="N7" i="45"/>
  <c r="O6" i="45"/>
  <c r="N6" i="45"/>
  <c r="O5" i="45"/>
  <c r="N5" i="45"/>
  <c r="O4" i="45"/>
  <c r="N4" i="45"/>
  <c r="O3" i="45"/>
  <c r="N3" i="45"/>
  <c r="S50" i="24"/>
  <c r="S51" i="24"/>
  <c r="S52" i="24"/>
  <c r="S53" i="24"/>
  <c r="S54" i="24"/>
  <c r="S55" i="24"/>
  <c r="S49" i="24"/>
  <c r="P11" i="24"/>
  <c r="O4" i="24"/>
  <c r="O5" i="24"/>
  <c r="O6" i="24"/>
  <c r="O7" i="24"/>
  <c r="O8" i="24"/>
  <c r="O9" i="24"/>
  <c r="O10" i="24"/>
  <c r="O3" i="24"/>
  <c r="N4" i="24"/>
  <c r="N5" i="24"/>
  <c r="N6" i="24"/>
  <c r="N7" i="24"/>
  <c r="N8" i="24"/>
  <c r="N9" i="24"/>
  <c r="N10" i="24"/>
  <c r="N3" i="24"/>
  <c r="P11" i="23"/>
  <c r="O11" i="23"/>
  <c r="O11" i="27" l="1"/>
  <c r="L11" i="29"/>
  <c r="M14" i="36"/>
  <c r="H11" i="33"/>
  <c r="M11" i="29"/>
  <c r="N11" i="45"/>
  <c r="N11" i="24"/>
  <c r="O11" i="26"/>
  <c r="P11" i="27"/>
  <c r="I11" i="33"/>
  <c r="J11" i="32"/>
  <c r="N11" i="26"/>
  <c r="O11" i="45"/>
  <c r="O11" i="24"/>
  <c r="O65" i="13"/>
  <c r="O66" i="13"/>
  <c r="O64" i="13"/>
  <c r="O63" i="13"/>
  <c r="O59" i="13"/>
  <c r="O60" i="13"/>
  <c r="O61" i="13"/>
  <c r="O62" i="13"/>
  <c r="O58" i="13"/>
  <c r="N11" i="23" l="1"/>
  <c r="M11" i="23"/>
  <c r="M11" i="45" l="1"/>
  <c r="K11" i="45"/>
  <c r="I11" i="45"/>
  <c r="H11" i="45"/>
  <c r="D11" i="45"/>
  <c r="E11" i="45"/>
  <c r="F11" i="45"/>
  <c r="G11" i="45"/>
  <c r="J11" i="45"/>
  <c r="L11" i="45"/>
  <c r="C11" i="45"/>
  <c r="K38" i="44" l="1"/>
  <c r="K39" i="44"/>
  <c r="K40" i="44"/>
  <c r="K41" i="44"/>
  <c r="K42" i="44"/>
  <c r="K37" i="44"/>
  <c r="K55" i="44"/>
  <c r="K54" i="44"/>
  <c r="J51" i="44"/>
  <c r="W51" i="44" s="1"/>
  <c r="J50" i="44"/>
  <c r="W50" i="44" s="1"/>
  <c r="J49" i="44"/>
  <c r="W49" i="44" s="1"/>
  <c r="J48" i="44"/>
  <c r="W48" i="44" s="1"/>
  <c r="J47" i="44"/>
  <c r="W47" i="44" s="1"/>
  <c r="J46" i="44"/>
  <c r="W46" i="44" s="1"/>
  <c r="J45" i="44"/>
  <c r="W45" i="44" s="1"/>
  <c r="J44" i="44"/>
  <c r="W44" i="44" s="1"/>
  <c r="J43" i="44"/>
  <c r="W43" i="44" s="1"/>
  <c r="K31" i="44"/>
  <c r="K30" i="44"/>
  <c r="K29" i="44"/>
  <c r="K28" i="44"/>
  <c r="K27" i="44"/>
  <c r="K26" i="44"/>
  <c r="K25" i="44"/>
  <c r="I11" i="27"/>
  <c r="L14" i="36" l="1"/>
  <c r="K14" i="36"/>
  <c r="G14" i="36"/>
  <c r="E14" i="36"/>
  <c r="F14" i="36"/>
  <c r="H14" i="36"/>
  <c r="I14" i="36"/>
  <c r="J14" i="36"/>
  <c r="D14" i="36"/>
  <c r="C11" i="33"/>
  <c r="D11" i="33"/>
  <c r="E11" i="33"/>
  <c r="F11" i="33"/>
  <c r="G11" i="33"/>
  <c r="H11" i="32"/>
  <c r="C11" i="32"/>
  <c r="D11" i="32"/>
  <c r="E11" i="32"/>
  <c r="F11" i="32"/>
  <c r="G11" i="32"/>
  <c r="B11" i="32"/>
  <c r="K11" i="29"/>
  <c r="J11" i="29"/>
  <c r="H11" i="29"/>
  <c r="D11" i="29"/>
  <c r="E11" i="29"/>
  <c r="F11" i="29"/>
  <c r="G11" i="29"/>
  <c r="I11" i="29"/>
  <c r="C11" i="29"/>
  <c r="L11" i="23"/>
  <c r="I11" i="23"/>
  <c r="D11" i="23"/>
  <c r="E11" i="23"/>
  <c r="F11" i="23"/>
  <c r="G11" i="23"/>
  <c r="J11" i="23"/>
  <c r="C11" i="23"/>
  <c r="K11" i="24"/>
  <c r="M11" i="24"/>
  <c r="L11" i="24"/>
  <c r="I11" i="24"/>
  <c r="H11" i="24"/>
  <c r="D11" i="24"/>
  <c r="E11" i="24"/>
  <c r="F11" i="24"/>
  <c r="G11" i="24"/>
  <c r="J11" i="24"/>
  <c r="C11" i="24"/>
  <c r="M11" i="26"/>
  <c r="K11" i="26"/>
  <c r="J11" i="26"/>
  <c r="E11" i="26"/>
  <c r="I11" i="26"/>
  <c r="H11" i="26"/>
  <c r="D11" i="26"/>
  <c r="L11" i="26"/>
  <c r="G11" i="26"/>
  <c r="F11" i="26"/>
  <c r="C11" i="26"/>
  <c r="N11" i="27"/>
  <c r="L11" i="27"/>
  <c r="J11" i="27"/>
  <c r="E11" i="27"/>
  <c r="F11" i="27"/>
  <c r="G11" i="27"/>
  <c r="H11" i="27"/>
  <c r="K11" i="27"/>
  <c r="M11" i="27"/>
  <c r="D11" i="27"/>
  <c r="C11" i="27"/>
  <c r="E36" i="6" l="1"/>
  <c r="E37" i="6"/>
  <c r="E38" i="6"/>
  <c r="E39" i="6"/>
  <c r="E40" i="6"/>
  <c r="E41" i="6"/>
  <c r="E35" i="6"/>
  <c r="K28" i="11"/>
  <c r="K29" i="11"/>
  <c r="K30" i="11"/>
  <c r="K31" i="11"/>
  <c r="K32" i="11"/>
  <c r="K33" i="11"/>
  <c r="K34" i="11"/>
  <c r="K27" i="11"/>
  <c r="D8" i="11"/>
  <c r="D7" i="11"/>
  <c r="K22" i="3"/>
  <c r="K23" i="3"/>
  <c r="K24" i="3"/>
  <c r="K25" i="3"/>
  <c r="K26" i="3"/>
  <c r="K21" i="3"/>
  <c r="K17" i="3"/>
  <c r="K18" i="3"/>
  <c r="K19" i="3"/>
  <c r="K20" i="3"/>
  <c r="K16" i="3"/>
  <c r="L29" i="11"/>
  <c r="L30" i="11"/>
  <c r="L31" i="11"/>
  <c r="L32" i="11"/>
  <c r="L33" i="11"/>
  <c r="L28" i="11"/>
  <c r="D37" i="2" l="1"/>
  <c r="D38" i="2"/>
  <c r="D39" i="2"/>
  <c r="D36" i="2"/>
  <c r="D19" i="2"/>
  <c r="D20" i="2"/>
  <c r="D21" i="2"/>
  <c r="D22" i="2"/>
  <c r="D23" i="2"/>
  <c r="W23" i="2" s="1"/>
  <c r="D24" i="2"/>
  <c r="W24" i="2" s="1"/>
  <c r="D25" i="2"/>
  <c r="W25" i="2" s="1"/>
  <c r="D26" i="2"/>
  <c r="W26" i="2" s="1"/>
  <c r="D27" i="2"/>
  <c r="W27" i="2" s="1"/>
  <c r="D28" i="2"/>
  <c r="D18" i="2"/>
  <c r="D8" i="2"/>
  <c r="D7" i="2"/>
  <c r="K36" i="2" l="1"/>
  <c r="W36" i="2"/>
  <c r="K39" i="2"/>
  <c r="W39" i="2"/>
  <c r="K38" i="2"/>
  <c r="W38" i="2"/>
  <c r="K37" i="2"/>
  <c r="W37" i="2"/>
  <c r="O53" i="13"/>
  <c r="O54" i="13"/>
  <c r="O55" i="13"/>
  <c r="O56" i="13"/>
  <c r="O57" i="13"/>
  <c r="E54" i="13"/>
  <c r="E55" i="13"/>
  <c r="E56" i="13"/>
  <c r="E57" i="13"/>
  <c r="E53" i="13"/>
  <c r="H58" i="12" l="1"/>
  <c r="H59" i="12"/>
  <c r="H60" i="12"/>
  <c r="H61" i="12"/>
  <c r="H62" i="12"/>
  <c r="H63" i="12"/>
  <c r="H64" i="12"/>
  <c r="H57" i="12"/>
  <c r="O52" i="12"/>
  <c r="P52" i="12" s="1"/>
  <c r="O53" i="12"/>
  <c r="P53" i="12" s="1"/>
  <c r="O54" i="12"/>
  <c r="P54" i="12" s="1"/>
  <c r="O55" i="12"/>
  <c r="P55" i="12" s="1"/>
  <c r="O56" i="12"/>
  <c r="P56" i="12" s="1"/>
  <c r="O51" i="12"/>
  <c r="P51" i="12" s="1"/>
  <c r="D28" i="13" l="1"/>
  <c r="E64" i="12"/>
  <c r="E59" i="12"/>
  <c r="E60" i="12"/>
  <c r="E61" i="12"/>
  <c r="E62" i="12"/>
  <c r="E63" i="12"/>
  <c r="E57" i="12"/>
  <c r="D52" i="13" l="1"/>
  <c r="D51" i="13"/>
  <c r="D50" i="13"/>
  <c r="D49" i="13"/>
  <c r="O32" i="13" l="1"/>
  <c r="O33" i="13"/>
  <c r="O34" i="13"/>
  <c r="O35" i="13"/>
  <c r="O21" i="13"/>
  <c r="O22" i="13"/>
  <c r="O23" i="13"/>
  <c r="O24" i="13"/>
  <c r="O25" i="13"/>
  <c r="O20" i="13"/>
  <c r="O31" i="13"/>
  <c r="O30" i="13"/>
  <c r="D31" i="13"/>
  <c r="D32" i="13"/>
  <c r="D33" i="13"/>
  <c r="D34" i="13"/>
  <c r="D35" i="13"/>
  <c r="D30" i="13"/>
  <c r="D27" i="13"/>
  <c r="D26" i="13"/>
  <c r="B22" i="17" l="1"/>
  <c r="I21" i="17"/>
  <c r="B24" i="17"/>
  <c r="B25" i="17"/>
  <c r="B26" i="17"/>
  <c r="B27" i="17"/>
  <c r="B28" i="17"/>
  <c r="B29" i="17"/>
  <c r="B30" i="17"/>
  <c r="B31" i="17"/>
  <c r="B32" i="17"/>
  <c r="B33" i="17"/>
  <c r="B34" i="17"/>
  <c r="B35" i="17"/>
  <c r="B36" i="17"/>
  <c r="B37" i="17"/>
  <c r="B38" i="17"/>
  <c r="B39" i="17"/>
  <c r="B40" i="17"/>
  <c r="B41" i="17"/>
  <c r="B42" i="17"/>
  <c r="B43" i="17"/>
  <c r="B44" i="17"/>
  <c r="B45" i="17"/>
  <c r="B46" i="17"/>
  <c r="B47" i="17"/>
  <c r="B23" i="17"/>
  <c r="F21" i="17"/>
  <c r="B19" i="17"/>
  <c r="C37" i="17" l="1"/>
  <c r="C29" i="17"/>
  <c r="C32" i="17"/>
  <c r="C46" i="17"/>
  <c r="C30" i="17"/>
  <c r="C41" i="17"/>
  <c r="C40" i="17"/>
  <c r="C36" i="17"/>
  <c r="C35" i="17"/>
  <c r="C42" i="17"/>
  <c r="C33" i="17"/>
  <c r="C38" i="17"/>
  <c r="C45" i="17"/>
  <c r="C44" i="17"/>
  <c r="C28" i="17"/>
  <c r="C43" i="17"/>
  <c r="C34" i="17"/>
  <c r="C47" i="17"/>
  <c r="C39" i="17"/>
  <c r="C31" i="17"/>
  <c r="F13" i="17"/>
  <c r="C24" i="17"/>
  <c r="C27" i="17"/>
  <c r="C23" i="17"/>
  <c r="C22" i="17"/>
  <c r="C26" i="17"/>
  <c r="C25" i="17"/>
  <c r="F6" i="17"/>
  <c r="B13" i="17" s="1"/>
  <c r="C50" i="17" l="1"/>
  <c r="D44" i="13"/>
  <c r="D46" i="13"/>
  <c r="D47" i="13"/>
  <c r="D48" i="13"/>
  <c r="D45" i="13"/>
  <c r="P9" i="12" l="1"/>
  <c r="P10" i="12"/>
  <c r="P11" i="12"/>
  <c r="P12" i="12"/>
  <c r="P13" i="12"/>
  <c r="P14" i="12"/>
  <c r="P15" i="12"/>
  <c r="P16" i="12"/>
  <c r="P17" i="12"/>
  <c r="P18" i="12"/>
  <c r="P8" i="12"/>
  <c r="P7" i="12"/>
  <c r="E5" i="14" l="1"/>
  <c r="B10" i="14" s="1"/>
  <c r="B7" i="14" l="1"/>
  <c r="B8" i="14"/>
  <c r="B9" i="14"/>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5" authorId="0" shapeId="0" xr:uid="{7447E193-3516-4E9E-B38F-419F3CE644D7}">
      <text>
        <r>
          <rPr>
            <b/>
            <sz val="10"/>
            <color rgb="FF000000"/>
            <rFont val="Tahoma"/>
            <family val="2"/>
          </rPr>
          <t>Umrechnungskurs: 1 Euro = 1,33 US-Dollar</t>
        </r>
        <r>
          <rPr>
            <sz val="10"/>
            <color rgb="FF000000"/>
            <rFont val="Tahoma"/>
            <family val="2"/>
          </rPr>
          <t xml:space="preserve">
</t>
        </r>
      </text>
    </comment>
    <comment ref="I5" authorId="0" shapeId="0" xr:uid="{6B5A1ED0-2296-4E7E-9EDE-6A065ED30285}">
      <text>
        <r>
          <rPr>
            <b/>
            <sz val="10"/>
            <color rgb="FF000000"/>
            <rFont val="Tahoma"/>
            <family val="2"/>
          </rPr>
          <t>Keine Unterscheidung zwischen Dach und Freifläche - Zuordnung der Werte zu beiden Kategorien</t>
        </r>
      </text>
    </comment>
    <comment ref="N7" authorId="0" shapeId="0" xr:uid="{09EA21C7-B0CE-B447-9BFC-72E72CB98860}">
      <text>
        <r>
          <rPr>
            <b/>
            <sz val="10"/>
            <color rgb="FF000000"/>
            <rFont val="Tahoma"/>
            <family val="2"/>
          </rPr>
          <t>Betrachtung einer "generischen Batterie" - könnte z.B. Li-Io sein</t>
        </r>
        <r>
          <rPr>
            <sz val="10"/>
            <color rgb="FF000000"/>
            <rFont val="Tahoma"/>
            <family val="2"/>
          </rPr>
          <t xml:space="preserve">
</t>
        </r>
      </text>
    </comment>
    <comment ref="I8" authorId="0" shapeId="0" xr:uid="{29412991-68F2-BA44-B0CC-E2D90DE6E648}">
      <text>
        <r>
          <rPr>
            <b/>
            <sz val="10"/>
            <color rgb="FF000000"/>
            <rFont val="Tahoma"/>
            <family val="2"/>
          </rPr>
          <t>nur Freifläche wird betrachtet</t>
        </r>
      </text>
    </comment>
    <comment ref="I9" authorId="0" shapeId="0" xr:uid="{DCBF4E4F-7723-1441-9A9C-9A7843337C1D}">
      <text>
        <r>
          <rPr>
            <b/>
            <sz val="10"/>
            <color rgb="FF000000"/>
            <rFont val="Tahoma"/>
            <family val="2"/>
          </rPr>
          <t>Keine Unterscheidung zwischen Dach und Freifläche - Zuordnung der Werte zu beiden Kategorien</t>
        </r>
      </text>
    </comment>
    <comment ref="I10" authorId="0" shapeId="0" xr:uid="{BEF1E11F-DFAC-47F9-A664-E6DD1253940B}">
      <text>
        <r>
          <rPr>
            <b/>
            <sz val="10"/>
            <color rgb="FF000000"/>
            <rFont val="Tahoma"/>
            <family val="2"/>
          </rPr>
          <t>Keine Unterscheidung zwischen Dach und Freifläche - Zuordnung der Werte zu beiden Kategorien</t>
        </r>
      </text>
    </comment>
    <comment ref="R10" authorId="0" shapeId="0" xr:uid="{3C7232F9-BFD1-9D43-A668-E3E4C5BE1A6E}">
      <text>
        <r>
          <rPr>
            <b/>
            <sz val="10"/>
            <color rgb="FF000000"/>
            <rFont val="Tahoma"/>
            <family val="2"/>
          </rPr>
          <t>vielleicht bei Nitsch et al. 2010</t>
        </r>
        <r>
          <rPr>
            <sz val="10"/>
            <color rgb="FF000000"/>
            <rFont val="Tahoma"/>
            <family val="2"/>
          </rPr>
          <t xml:space="preserve">
</t>
        </r>
      </text>
    </comment>
    <comment ref="G11" authorId="0" shapeId="0" xr:uid="{B61B67B5-611F-E242-8298-D60D101DD440}">
      <text>
        <r>
          <rPr>
            <b/>
            <sz val="10"/>
            <color rgb="FF000000"/>
            <rFont val="Tahoma"/>
            <family val="2"/>
          </rPr>
          <t>Umrechnungskurs: 1 Euro = 1,18 US-Dollar</t>
        </r>
        <r>
          <rPr>
            <sz val="10"/>
            <color rgb="FF000000"/>
            <rFont val="Tahoma"/>
            <family val="2"/>
          </rPr>
          <t xml:space="preserve">
</t>
        </r>
      </text>
    </comment>
    <comment ref="I11" authorId="0" shapeId="0" xr:uid="{4D647100-FBF7-4024-AC7D-498BFDD55B0C}">
      <text>
        <r>
          <rPr>
            <b/>
            <sz val="10"/>
            <color rgb="FF000000"/>
            <rFont val="Tahoma"/>
            <family val="2"/>
          </rPr>
          <t>Keine Unterscheidung zwischen Dach und Freifläche - Zuordnung der Werte zu beiden Kategorien</t>
        </r>
      </text>
    </comment>
    <comment ref="K17" authorId="0" shapeId="0" xr:uid="{46AFCE69-EC30-5743-B92B-85A41597BCC6}">
      <text>
        <r>
          <rPr>
            <b/>
            <sz val="10"/>
            <color rgb="FF000000"/>
            <rFont val="Tahoma"/>
            <family val="2"/>
          </rPr>
          <t>Betrachtung ohne konkrete Werte</t>
        </r>
        <r>
          <rPr>
            <sz val="10"/>
            <color rgb="FF000000"/>
            <rFont val="Tahoma"/>
            <family val="2"/>
          </rPr>
          <t xml:space="preserve">
</t>
        </r>
      </text>
    </comment>
    <comment ref="M17" authorId="0" shapeId="0" xr:uid="{EF730FEC-5754-4049-811B-68FCA7B18E4B}">
      <text>
        <r>
          <rPr>
            <b/>
            <sz val="10"/>
            <color rgb="FF000000"/>
            <rFont val="Tahoma"/>
            <family val="2"/>
          </rPr>
          <t>Betrachtung ohne konkrete Werte</t>
        </r>
        <r>
          <rPr>
            <sz val="10"/>
            <color rgb="FF000000"/>
            <rFont val="Tahoma"/>
            <family val="2"/>
          </rPr>
          <t xml:space="preserve">
</t>
        </r>
      </text>
    </comment>
    <comment ref="I18" authorId="0" shapeId="0" xr:uid="{2B80640B-9C0D-4E96-9BFC-F2AEC687A3D0}">
      <text>
        <r>
          <rPr>
            <b/>
            <sz val="10"/>
            <color rgb="FF000000"/>
            <rFont val="Tahoma"/>
            <family val="2"/>
          </rPr>
          <t>Keine Unterscheidung zwischen Dach und Freifläche - Zuordnung der Werte zu beiden Kategorien</t>
        </r>
      </text>
    </comment>
    <comment ref="L18" authorId="0" shapeId="0" xr:uid="{9E057D0E-63B9-9E41-8B15-609AC327B63E}">
      <text>
        <r>
          <rPr>
            <b/>
            <sz val="10"/>
            <color rgb="FF000000"/>
            <rFont val="Tahoma"/>
            <family val="2"/>
          </rPr>
          <t>Geothermie in dieser Studie nur für Wärmenetze betrachtet</t>
        </r>
      </text>
    </comment>
    <comment ref="O18" authorId="0" shapeId="0" xr:uid="{D0D91348-3027-834C-9FAF-7CD82FB3B7DA}">
      <text>
        <r>
          <rPr>
            <b/>
            <sz val="10"/>
            <color rgb="FF000000"/>
            <rFont val="Tahoma"/>
            <family val="2"/>
          </rPr>
          <t>nur Anfangs- und Endjahr (2013; 2050) angegeben. Dazwischen Berechnung mit K-Exponent des Kurvenverlaufs möglich</t>
        </r>
        <r>
          <rPr>
            <sz val="10"/>
            <color rgb="FF000000"/>
            <rFont val="Tahoma"/>
            <family val="2"/>
          </rPr>
          <t xml:space="preserve">
</t>
        </r>
      </text>
    </comment>
    <comment ref="I19" authorId="0" shapeId="0" xr:uid="{3583C4F5-1DC7-4F3D-867B-0D6AB16873F8}">
      <text>
        <r>
          <rPr>
            <b/>
            <sz val="10"/>
            <color rgb="FF000000"/>
            <rFont val="Tahoma"/>
            <family val="2"/>
          </rPr>
          <t>Keine Unterscheidung zwischen Dach und Freifläche - Zuordnung der Werte zu beiden Kategorien</t>
        </r>
      </text>
    </comment>
    <comment ref="I20" authorId="0" shapeId="0" xr:uid="{B75FE510-266C-A64E-B37B-989128F1EC4F}">
      <text>
        <r>
          <rPr>
            <b/>
            <sz val="10"/>
            <color rgb="FF000000"/>
            <rFont val="Tahoma"/>
            <family val="2"/>
          </rPr>
          <t xml:space="preserve">Unterscheidung zwischen Dach, Freifläche und Mischpreis (2/3 Dach und 1/3 Freifläche)
</t>
        </r>
        <r>
          <rPr>
            <sz val="10"/>
            <color rgb="FF000000"/>
            <rFont val="Tahoma"/>
            <family val="2"/>
          </rPr>
          <t xml:space="preserve">
</t>
        </r>
      </text>
    </comment>
    <comment ref="F23" authorId="0" shapeId="0" xr:uid="{65FABAB4-CDCF-A440-B2D5-68A97BC7AF94}">
      <text>
        <r>
          <rPr>
            <b/>
            <sz val="10"/>
            <color rgb="FF000000"/>
            <rFont val="Tahoma"/>
            <family val="2"/>
          </rPr>
          <t>Weltweiter Bericht mit Unterteilung in verscheidene Bereiche: OECD Europe</t>
        </r>
        <r>
          <rPr>
            <sz val="10"/>
            <color rgb="FF000000"/>
            <rFont val="Tahoma"/>
            <family val="2"/>
          </rPr>
          <t xml:space="preserve">
</t>
        </r>
      </text>
    </comment>
    <comment ref="G23" authorId="0" shapeId="0" xr:uid="{ECE72DE3-BB91-F642-8AA1-B35C983F6259}">
      <text>
        <r>
          <rPr>
            <b/>
            <sz val="10"/>
            <color rgb="FF000000"/>
            <rFont val="Tahoma"/>
            <family val="2"/>
          </rPr>
          <t>Umrechnungskurs 2012: 1 Euro = 1,28 US-Dollar</t>
        </r>
      </text>
    </comment>
    <comment ref="I23" authorId="0" shapeId="0" xr:uid="{48BFBDB1-5AB3-44C3-921F-6B2835B52B35}">
      <text>
        <r>
          <rPr>
            <b/>
            <sz val="10"/>
            <color rgb="FF000000"/>
            <rFont val="Tahoma"/>
            <family val="2"/>
          </rPr>
          <t>Keine Unterscheidung zwischen Dach und Freifläche - Zuordnung der Werte zu beiden Kategorien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384DF646-A968-4E00-9F24-48783C8401FC}">
      <text>
        <r>
          <rPr>
            <b/>
            <sz val="9"/>
            <color indexed="81"/>
            <rFont val="Segoe UI"/>
            <family val="2"/>
          </rPr>
          <t>Mittelwerte nicht aus Studie, sondern nachträglich berechnet.</t>
        </r>
        <r>
          <rPr>
            <sz val="9"/>
            <color indexed="81"/>
            <rFont val="Segoe UI"/>
            <family val="2"/>
          </rPr>
          <t xml:space="preserve">
</t>
        </r>
      </text>
    </comment>
    <comment ref="F7" authorId="1" shapeId="0" xr:uid="{0E9A0EFD-8833-A647-8663-9316B461A892}">
      <text>
        <r>
          <rPr>
            <b/>
            <sz val="10"/>
            <color rgb="FF000000"/>
            <rFont val="Tahoma"/>
            <family val="2"/>
          </rPr>
          <t>Eur 2015</t>
        </r>
        <r>
          <rPr>
            <sz val="10"/>
            <color rgb="FF000000"/>
            <rFont val="Tahoma"/>
            <family val="2"/>
          </rPr>
          <t xml:space="preserve">
</t>
        </r>
      </text>
    </comment>
    <comment ref="H7" authorId="1" shapeId="0" xr:uid="{30B5064B-2712-C04E-AD13-87647264FFD9}">
      <text>
        <r>
          <rPr>
            <b/>
            <sz val="10"/>
            <color rgb="FF000000"/>
            <rFont val="Tahoma"/>
            <family val="2"/>
          </rPr>
          <t>Eur 2015</t>
        </r>
        <r>
          <rPr>
            <sz val="10"/>
            <color rgb="FF000000"/>
            <rFont val="Tahoma"/>
            <family val="2"/>
          </rPr>
          <t xml:space="preserve">
</t>
        </r>
      </text>
    </comment>
    <comment ref="K7" authorId="0" shapeId="0" xr:uid="{757EE774-8966-41BF-9185-07B92A4B3DC5}">
      <text>
        <r>
          <rPr>
            <b/>
            <sz val="9"/>
            <color indexed="81"/>
            <rFont val="Segoe UI"/>
            <family val="2"/>
          </rPr>
          <t>Werte nachträglich anhand der Prozentangaben berechnet.</t>
        </r>
      </text>
    </comment>
    <comment ref="D8" authorId="0" shapeId="0" xr:uid="{76FC5EE1-D3C0-4B26-999B-5F6232838B0F}">
      <text>
        <r>
          <rPr>
            <b/>
            <sz val="9"/>
            <color indexed="81"/>
            <rFont val="Segoe UI"/>
            <family val="2"/>
          </rPr>
          <t>Mittelwerte nicht aus Studie, sondern nachträglich berechnet.</t>
        </r>
        <r>
          <rPr>
            <sz val="9"/>
            <color indexed="81"/>
            <rFont val="Segoe UI"/>
            <family val="2"/>
          </rPr>
          <t xml:space="preserve">
</t>
        </r>
      </text>
    </comment>
    <comment ref="F8" authorId="1" shapeId="0" xr:uid="{F6861156-7CB2-BD42-8F9C-1ABD30F64AB3}">
      <text>
        <r>
          <rPr>
            <b/>
            <sz val="10"/>
            <color rgb="FF000000"/>
            <rFont val="Tahoma"/>
            <family val="2"/>
          </rPr>
          <t>Eur 2015</t>
        </r>
        <r>
          <rPr>
            <sz val="10"/>
            <color rgb="FF000000"/>
            <rFont val="Tahoma"/>
            <family val="2"/>
          </rPr>
          <t xml:space="preserve">
</t>
        </r>
      </text>
    </comment>
    <comment ref="H8" authorId="1" shapeId="0" xr:uid="{9BD5FA83-6FB6-754F-9C85-87D08594C454}">
      <text>
        <r>
          <rPr>
            <b/>
            <sz val="10"/>
            <color rgb="FF000000"/>
            <rFont val="Tahoma"/>
            <family val="2"/>
          </rPr>
          <t>Eur 2015</t>
        </r>
        <r>
          <rPr>
            <sz val="10"/>
            <color rgb="FF000000"/>
            <rFont val="Tahoma"/>
            <family val="2"/>
          </rPr>
          <t xml:space="preserve">
</t>
        </r>
      </text>
    </comment>
    <comment ref="K8" authorId="0" shapeId="0" xr:uid="{57B369BF-5D01-4B3E-A9F0-948C0B9B05AB}">
      <text>
        <r>
          <rPr>
            <b/>
            <sz val="9"/>
            <color indexed="81"/>
            <rFont val="Segoe UI"/>
            <family val="2"/>
          </rPr>
          <t>Werte nachträglich anhand der Prozentangaben berechnet.</t>
        </r>
      </text>
    </comment>
    <comment ref="D9" authorId="0" shapeId="0" xr:uid="{EE60C5D8-2A4A-437C-9E80-99DD7A0BCC5B}">
      <text>
        <r>
          <rPr>
            <b/>
            <sz val="9"/>
            <color indexed="81"/>
            <rFont val="Segoe UI"/>
            <family val="2"/>
          </rPr>
          <t>Mittelwerte nicht aus Studie, sondern nachträglich berechnet.</t>
        </r>
        <r>
          <rPr>
            <sz val="9"/>
            <color indexed="81"/>
            <rFont val="Segoe UI"/>
            <family val="2"/>
          </rPr>
          <t xml:space="preserve">
</t>
        </r>
      </text>
    </comment>
    <comment ref="F9" authorId="1" shapeId="0" xr:uid="{424CE7FA-006C-46FC-BA6F-67064597EAF3}">
      <text>
        <r>
          <rPr>
            <b/>
            <sz val="10"/>
            <color rgb="FF000000"/>
            <rFont val="Tahoma"/>
            <family val="2"/>
          </rPr>
          <t xml:space="preserve">in EUR 2018
</t>
        </r>
        <r>
          <rPr>
            <b/>
            <sz val="10"/>
            <color rgb="FF000000"/>
            <rFont val="Tahoma"/>
            <family val="2"/>
          </rPr>
          <t>für Großanlagen ab 2 MWp</t>
        </r>
      </text>
    </comment>
    <comment ref="H9" authorId="1" shapeId="0" xr:uid="{B5883C40-729D-43D2-8977-81E3ED0D4266}">
      <text>
        <r>
          <rPr>
            <b/>
            <sz val="10"/>
            <color rgb="FF000000"/>
            <rFont val="Tahoma"/>
            <family val="2"/>
          </rPr>
          <t xml:space="preserve">in EUR 2018
</t>
        </r>
        <r>
          <rPr>
            <b/>
            <sz val="10"/>
            <color rgb="FF000000"/>
            <rFont val="Tahoma"/>
            <family val="2"/>
          </rPr>
          <t>für große Dachanlagen 100 -1000 kWp</t>
        </r>
      </text>
    </comment>
    <comment ref="K9" authorId="0" shapeId="0" xr:uid="{92D233CF-01A3-4B5E-AA05-2BB381EC53A6}">
      <text>
        <r>
          <rPr>
            <b/>
            <sz val="9"/>
            <color indexed="81"/>
            <rFont val="Segoe UI"/>
            <family val="2"/>
          </rPr>
          <t>Werte nachträglich anhand der Prozentangaben berechnet.</t>
        </r>
      </text>
    </comment>
    <comment ref="O9" authorId="1" shapeId="0" xr:uid="{F074149D-52EC-4D06-92E0-E3AA9E95A3A4}">
      <text>
        <r>
          <rPr>
            <sz val="10"/>
            <color rgb="FF000000"/>
            <rFont val="Tahoma"/>
            <family val="2"/>
          </rPr>
          <t xml:space="preserve">Realer WACC um Inflation von 2% bereinigt; WACC nominal 4,1%
</t>
        </r>
      </text>
    </comment>
    <comment ref="D10" authorId="0" shapeId="0" xr:uid="{B973DB97-E31C-4D8B-B578-227292E47B24}">
      <text>
        <r>
          <rPr>
            <b/>
            <sz val="9"/>
            <color indexed="81"/>
            <rFont val="Segoe UI"/>
            <family val="2"/>
          </rPr>
          <t>Mittelwerte nicht aus Studie, sondern nachträglich berechnet.</t>
        </r>
        <r>
          <rPr>
            <sz val="9"/>
            <color indexed="81"/>
            <rFont val="Segoe UI"/>
            <family val="2"/>
          </rPr>
          <t xml:space="preserve">
</t>
        </r>
      </text>
    </comment>
    <comment ref="F10" authorId="1" shapeId="0" xr:uid="{6ADDCCF3-E048-A64A-96B9-5E596755776E}">
      <text>
        <r>
          <rPr>
            <b/>
            <sz val="10"/>
            <color rgb="FF000000"/>
            <rFont val="Tahoma"/>
            <family val="2"/>
          </rPr>
          <t>in EUR 2018
für Großanlagen ab 2 MWp, mittels LR 15 % und Ausbauszenario ( ISE 2018 Mittelwert Szenario, siehe Tabellenblatt "Bruttoleistung EE bis 2050") berechnet</t>
        </r>
      </text>
    </comment>
    <comment ref="H10" authorId="1" shapeId="0" xr:uid="{818E2DE3-E3B0-F949-80A6-03964859B7C6}">
      <text>
        <r>
          <rPr>
            <b/>
            <sz val="10"/>
            <color rgb="FF000000"/>
            <rFont val="Tahoma"/>
            <family val="2"/>
          </rPr>
          <t>in EUR 2018
für große Dachanlagen 100 -1000 kWp, mittels LR 15 % und Ausbauszenario ( ISE 2018 Mittelwert Szenario, siehe Tabellenblatt "Bruttoleistung EE bis 2050") berechnet</t>
        </r>
      </text>
    </comment>
    <comment ref="K10" authorId="0" shapeId="0" xr:uid="{A14D332B-8F5F-4937-B760-03967AFFF132}">
      <text>
        <r>
          <rPr>
            <b/>
            <sz val="9"/>
            <color indexed="81"/>
            <rFont val="Segoe UI"/>
            <family val="2"/>
          </rPr>
          <t>Werte nachträglich anhand der Prozentangaben berechnet.</t>
        </r>
      </text>
    </comment>
    <comment ref="O10" authorId="1" shapeId="0" xr:uid="{91A95CA8-65C0-F846-BFF5-28167CF6136F}">
      <text>
        <r>
          <rPr>
            <sz val="10"/>
            <color rgb="FF000000"/>
            <rFont val="Tahoma"/>
            <family val="2"/>
          </rPr>
          <t xml:space="preserve">Realer WACC um Inflation von 2% bereinigt; WACC nominal 4,1%
</t>
        </r>
      </text>
    </comment>
    <comment ref="D11" authorId="0" shapeId="0" xr:uid="{615F9CE5-3A0C-4CBE-8C7F-C03FEC674774}">
      <text>
        <r>
          <rPr>
            <b/>
            <sz val="9"/>
            <color indexed="81"/>
            <rFont val="Segoe UI"/>
            <family val="2"/>
          </rPr>
          <t>Mittelwerte nicht aus Studie, sondern nachträglich berechnet.</t>
        </r>
        <r>
          <rPr>
            <sz val="9"/>
            <color indexed="81"/>
            <rFont val="Segoe UI"/>
            <family val="2"/>
          </rPr>
          <t xml:space="preserve">
</t>
        </r>
      </text>
    </comment>
    <comment ref="F11" authorId="1" shapeId="0" xr:uid="{8C1221CD-6F71-45B4-A622-C8726EC35DB6}">
      <text>
        <r>
          <rPr>
            <b/>
            <sz val="10"/>
            <color rgb="FF000000"/>
            <rFont val="Tahoma"/>
            <family val="2"/>
          </rPr>
          <t>in EUR 2018
für Großanlagen ab 2 MWp, mittels LR 15 % und Ausbauszenario ( ISE 2018 Mittelwert Szenario, siehe Tabellenblatt "Bruttoleistung EE bis 2050") berechnet</t>
        </r>
      </text>
    </comment>
    <comment ref="H11" authorId="1" shapeId="0" xr:uid="{3CFDA7EE-FE97-48CD-9453-FD2968208589}">
      <text>
        <r>
          <rPr>
            <b/>
            <sz val="10"/>
            <color rgb="FF000000"/>
            <rFont val="Tahoma"/>
            <family val="2"/>
          </rPr>
          <t>in EUR 2018
für große Dachanlagen 100 -1000 kWp, mittels LR 15 % und Ausbauszenario ( ISE 2018 Mittelwert Szenario, siehe Tabellenblatt "Bruttoleistung EE bis 2050") berechnet</t>
        </r>
      </text>
    </comment>
    <comment ref="K11" authorId="0" shapeId="0" xr:uid="{1797AC9A-1E18-45C4-B9CE-A1A9B2AF2AD8}">
      <text>
        <r>
          <rPr>
            <b/>
            <sz val="9"/>
            <color indexed="81"/>
            <rFont val="Segoe UI"/>
            <family val="2"/>
          </rPr>
          <t>Werte nachträglich anhand der Prozentangaben berechnet.</t>
        </r>
      </text>
    </comment>
    <comment ref="O11" authorId="1" shapeId="0" xr:uid="{A8EA5A28-7E4D-6841-AA53-DE061419B9A6}">
      <text>
        <r>
          <rPr>
            <sz val="10"/>
            <color rgb="FF000000"/>
            <rFont val="Tahoma"/>
            <family val="2"/>
          </rPr>
          <t xml:space="preserve">Realer WACC um Inflation von 2% bereinigt; WACC nominal 4,1%
</t>
        </r>
      </text>
    </comment>
    <comment ref="D12" authorId="0" shapeId="0" xr:uid="{550EC748-6B66-4AEF-9EC3-ECD519EDCAA6}">
      <text>
        <r>
          <rPr>
            <b/>
            <sz val="9"/>
            <color indexed="81"/>
            <rFont val="Segoe UI"/>
            <family val="2"/>
          </rPr>
          <t>Mittelwerte nicht aus Studie, sondern nachträglich berechnet.</t>
        </r>
        <r>
          <rPr>
            <sz val="9"/>
            <color indexed="81"/>
            <rFont val="Segoe UI"/>
            <family val="2"/>
          </rPr>
          <t xml:space="preserve">
</t>
        </r>
      </text>
    </comment>
    <comment ref="F12" authorId="1" shapeId="0" xr:uid="{0D09978E-7FF3-403F-AC87-D98EB670F756}">
      <text>
        <r>
          <rPr>
            <b/>
            <sz val="10"/>
            <color rgb="FF000000"/>
            <rFont val="Tahoma"/>
            <family val="2"/>
          </rPr>
          <t>in EUR 2018
für Großanlagen ab 2 MWp, mittels LR 15 % und Ausbauszenario ( ISE 2018 Mittelwert Szenario, siehe Tabellenblatt "Bruttoleistung EE bis 2050") berechnet</t>
        </r>
      </text>
    </comment>
    <comment ref="H12" authorId="1" shapeId="0" xr:uid="{A2FAD00D-D2E2-44D0-8DB3-8A0DE29C56B8}">
      <text>
        <r>
          <rPr>
            <b/>
            <sz val="10"/>
            <color rgb="FF000000"/>
            <rFont val="Tahoma"/>
            <family val="2"/>
          </rPr>
          <t>in EUR 2018
für große Dachanlagen 100 -1000 kWp, mittels LR 15 % und Ausbauszenario ( ISE 2018 Mittelwert Szenario, siehe Tabellenblatt "Bruttoleistung EE bis 2050") berechnet</t>
        </r>
      </text>
    </comment>
    <comment ref="K12" authorId="0" shapeId="0" xr:uid="{1DF5DB21-62BA-46A2-A005-82D45EDFA411}">
      <text>
        <r>
          <rPr>
            <b/>
            <sz val="9"/>
            <color indexed="81"/>
            <rFont val="Segoe UI"/>
            <family val="2"/>
          </rPr>
          <t>Werte nachträglich anhand der Prozentangaben berechnet.</t>
        </r>
      </text>
    </comment>
    <comment ref="O12" authorId="1" shapeId="0" xr:uid="{5C19713B-F22D-AA45-9001-0B89D232A84E}">
      <text>
        <r>
          <rPr>
            <sz val="10"/>
            <color rgb="FF000000"/>
            <rFont val="Tahoma"/>
            <family val="2"/>
          </rPr>
          <t xml:space="preserve">Realer WACC um Inflation von 2% bereinigt; WACC nominal 4,1%
</t>
        </r>
      </text>
    </comment>
    <comment ref="D13" authorId="0" shapeId="0" xr:uid="{7A5B0B43-6F3A-4637-BC78-B7A348D20051}">
      <text>
        <r>
          <rPr>
            <b/>
            <sz val="9"/>
            <color indexed="81"/>
            <rFont val="Segoe UI"/>
            <family val="2"/>
          </rPr>
          <t>Mittelwerte nicht aus Studie, sondern nachträglich berechnet.</t>
        </r>
        <r>
          <rPr>
            <sz val="9"/>
            <color indexed="81"/>
            <rFont val="Segoe UI"/>
            <family val="2"/>
          </rPr>
          <t xml:space="preserve">
</t>
        </r>
      </text>
    </comment>
    <comment ref="F13" authorId="1" shapeId="0" xr:uid="{1F9FB1F8-B128-4E11-B611-8E0C77664E39}">
      <text>
        <r>
          <rPr>
            <b/>
            <sz val="10"/>
            <color rgb="FF000000"/>
            <rFont val="Tahoma"/>
            <family val="2"/>
          </rPr>
          <t>in EUR 2018
für Großanlagen ab 2 MWp, mittels LR 15 % und Ausbauszenario ( ISE 2018 Mittelwert Szenario, siehe Tabellenblatt "Bruttoleistung EE bis 2050") berechnet</t>
        </r>
      </text>
    </comment>
    <comment ref="H13" authorId="1" shapeId="0" xr:uid="{BB04673A-1046-4DAB-8D6F-822ADD64E78A}">
      <text>
        <r>
          <rPr>
            <b/>
            <sz val="10"/>
            <color rgb="FF000000"/>
            <rFont val="Tahoma"/>
            <family val="2"/>
          </rPr>
          <t>in EUR 2018
für große Dachanlagen 100 -1000 kWp, mittels LR 15 % und Ausbauszenario ( ISE 2018 Mittelwert Szenario, siehe Tabellenblatt "Bruttoleistung EE bis 2050") berechnet</t>
        </r>
      </text>
    </comment>
    <comment ref="K13" authorId="0" shapeId="0" xr:uid="{89F5C33E-F91F-4DBB-A5EE-F6B4F6271F01}">
      <text>
        <r>
          <rPr>
            <b/>
            <sz val="9"/>
            <color indexed="81"/>
            <rFont val="Segoe UI"/>
            <family val="2"/>
          </rPr>
          <t>Werte nachträglich anhand der Prozentangaben berechnet.</t>
        </r>
      </text>
    </comment>
    <comment ref="O13" authorId="1" shapeId="0" xr:uid="{F974E7B4-DF92-0047-BC37-4FE67B8061F9}">
      <text>
        <r>
          <rPr>
            <sz val="10"/>
            <color rgb="FF000000"/>
            <rFont val="Tahoma"/>
            <family val="2"/>
          </rPr>
          <t xml:space="preserve">Realer WACC um Inflation von 2% bereinigt; WACC nominal 4,1%
</t>
        </r>
      </text>
    </comment>
    <comment ref="G14" authorId="1" shapeId="0" xr:uid="{3EDDF4C4-D86A-4418-9A30-4727206A3955}">
      <text>
        <r>
          <rPr>
            <b/>
            <sz val="10"/>
            <color rgb="FF000000"/>
            <rFont val="Tahoma"/>
            <family val="2"/>
          </rPr>
          <t>in Eur 2013</t>
        </r>
        <r>
          <rPr>
            <sz val="10"/>
            <color rgb="FF000000"/>
            <rFont val="Tahoma"/>
            <family val="2"/>
          </rPr>
          <t xml:space="preserve">
</t>
        </r>
      </text>
    </comment>
    <comment ref="J14" authorId="0" shapeId="0" xr:uid="{5F26ADDD-C2BC-46A8-ACE4-55C8A2FC7007}">
      <text>
        <r>
          <rPr>
            <b/>
            <sz val="9"/>
            <color indexed="81"/>
            <rFont val="Segoe UI"/>
            <family val="2"/>
          </rPr>
          <t>In Studie als 1 - 2 % angegeben</t>
        </r>
        <r>
          <rPr>
            <sz val="9"/>
            <color indexed="81"/>
            <rFont val="Segoe UI"/>
            <family val="2"/>
          </rPr>
          <t xml:space="preserve">
</t>
        </r>
      </text>
    </comment>
    <comment ref="K14" authorId="0" shapeId="0" xr:uid="{6F452127-8CD4-4E52-B05B-AFF22F2FD929}">
      <text>
        <r>
          <rPr>
            <b/>
            <sz val="9"/>
            <color indexed="81"/>
            <rFont val="Segoe UI"/>
            <family val="2"/>
          </rPr>
          <t>Werte nachträglich anhand der Prozentangaben berechnet.</t>
        </r>
      </text>
    </comment>
    <comment ref="G15" authorId="1" shapeId="0" xr:uid="{16359D1F-C503-44AE-B58B-4EBD4D4BDFC5}">
      <text>
        <r>
          <rPr>
            <b/>
            <sz val="10"/>
            <color rgb="FF000000"/>
            <rFont val="Tahoma"/>
            <family val="2"/>
          </rPr>
          <t>in Eur 2013</t>
        </r>
        <r>
          <rPr>
            <sz val="10"/>
            <color rgb="FF000000"/>
            <rFont val="Tahoma"/>
            <family val="2"/>
          </rPr>
          <t xml:space="preserve">
</t>
        </r>
      </text>
    </comment>
    <comment ref="J15" authorId="0" shapeId="0" xr:uid="{E01632F9-F4DF-4D2E-B247-2CD45EB7ECE1}">
      <text>
        <r>
          <rPr>
            <b/>
            <sz val="9"/>
            <color indexed="81"/>
            <rFont val="Segoe UI"/>
            <family val="2"/>
          </rPr>
          <t>In Studie als 1 - 2 % angegeben</t>
        </r>
        <r>
          <rPr>
            <sz val="9"/>
            <color indexed="81"/>
            <rFont val="Segoe UI"/>
            <family val="2"/>
          </rPr>
          <t xml:space="preserve">
</t>
        </r>
      </text>
    </comment>
    <comment ref="K15" authorId="0" shapeId="0" xr:uid="{2CE02689-20FC-4369-9FF0-85E4C5E4D58E}">
      <text>
        <r>
          <rPr>
            <b/>
            <sz val="9"/>
            <color indexed="81"/>
            <rFont val="Segoe UI"/>
            <family val="2"/>
          </rPr>
          <t>Werte nachträglich anhand der Prozentangaben berechnet.</t>
        </r>
      </text>
    </comment>
    <comment ref="G16" authorId="1" shapeId="0" xr:uid="{80AC1661-3C4B-47E4-87BA-3D3901238398}">
      <text>
        <r>
          <rPr>
            <b/>
            <sz val="10"/>
            <color rgb="FF000000"/>
            <rFont val="Tahoma"/>
            <family val="2"/>
          </rPr>
          <t>in Eur 2013</t>
        </r>
        <r>
          <rPr>
            <sz val="10"/>
            <color rgb="FF000000"/>
            <rFont val="Tahoma"/>
            <family val="2"/>
          </rPr>
          <t xml:space="preserve">
</t>
        </r>
      </text>
    </comment>
    <comment ref="J16" authorId="0" shapeId="0" xr:uid="{1B673ED8-C2DD-43A8-960F-90117E781BDF}">
      <text>
        <r>
          <rPr>
            <b/>
            <sz val="9"/>
            <color indexed="81"/>
            <rFont val="Segoe UI"/>
            <family val="2"/>
          </rPr>
          <t>In Studie als 1 - 2 % angegeben</t>
        </r>
        <r>
          <rPr>
            <sz val="9"/>
            <color indexed="81"/>
            <rFont val="Segoe UI"/>
            <family val="2"/>
          </rPr>
          <t xml:space="preserve">
</t>
        </r>
      </text>
    </comment>
    <comment ref="K16" authorId="0" shapeId="0" xr:uid="{5967AA0A-9DBB-4AD9-9B8B-18C60D11EDB0}">
      <text>
        <r>
          <rPr>
            <b/>
            <sz val="9"/>
            <color indexed="81"/>
            <rFont val="Segoe UI"/>
            <family val="2"/>
          </rPr>
          <t>Werte nachträglich anhand der Prozentangaben berechnet.</t>
        </r>
      </text>
    </comment>
    <comment ref="G17" authorId="1" shapeId="0" xr:uid="{927BE6E3-4DB1-4B0D-8492-16E4BECFDE17}">
      <text>
        <r>
          <rPr>
            <b/>
            <sz val="10"/>
            <color rgb="FF000000"/>
            <rFont val="Tahoma"/>
            <family val="2"/>
          </rPr>
          <t>in Eur 2013</t>
        </r>
        <r>
          <rPr>
            <sz val="10"/>
            <color rgb="FF000000"/>
            <rFont val="Tahoma"/>
            <family val="2"/>
          </rPr>
          <t xml:space="preserve">
</t>
        </r>
      </text>
    </comment>
    <comment ref="J17" authorId="0" shapeId="0" xr:uid="{8E441CE5-9D38-45CF-8EA5-F263A3F75B0A}">
      <text>
        <r>
          <rPr>
            <b/>
            <sz val="9"/>
            <color indexed="81"/>
            <rFont val="Segoe UI"/>
            <family val="2"/>
          </rPr>
          <t>In Studie als 1 - 2 % angegeben</t>
        </r>
        <r>
          <rPr>
            <sz val="9"/>
            <color indexed="81"/>
            <rFont val="Segoe UI"/>
            <family val="2"/>
          </rPr>
          <t xml:space="preserve">
</t>
        </r>
      </text>
    </comment>
    <comment ref="K17" authorId="0" shapeId="0" xr:uid="{15BA6A00-F837-449D-94AF-787B652A8223}">
      <text>
        <r>
          <rPr>
            <b/>
            <sz val="9"/>
            <color indexed="81"/>
            <rFont val="Segoe UI"/>
            <family val="2"/>
          </rPr>
          <t>Werte nachträglich anhand der Prozentangaben berechnet.</t>
        </r>
      </text>
    </comment>
    <comment ref="G18" authorId="1" shapeId="0" xr:uid="{FD0C5437-38F9-4E54-9BFB-E654E0CBA986}">
      <text>
        <r>
          <rPr>
            <b/>
            <sz val="10"/>
            <color rgb="FF000000"/>
            <rFont val="Tahoma"/>
            <family val="2"/>
          </rPr>
          <t>in Eur 2013</t>
        </r>
        <r>
          <rPr>
            <sz val="10"/>
            <color rgb="FF000000"/>
            <rFont val="Tahoma"/>
            <family val="2"/>
          </rPr>
          <t xml:space="preserve">
</t>
        </r>
      </text>
    </comment>
    <comment ref="J18" authorId="0" shapeId="0" xr:uid="{EC89C1EA-BCDD-4B2C-A297-D3B8E44C633A}">
      <text>
        <r>
          <rPr>
            <b/>
            <sz val="9"/>
            <color indexed="81"/>
            <rFont val="Segoe UI"/>
            <family val="2"/>
          </rPr>
          <t>In Studie als 1 - 2 % angegeben</t>
        </r>
        <r>
          <rPr>
            <sz val="9"/>
            <color indexed="81"/>
            <rFont val="Segoe UI"/>
            <family val="2"/>
          </rPr>
          <t xml:space="preserve">
</t>
        </r>
      </text>
    </comment>
    <comment ref="K18" authorId="0" shapeId="0" xr:uid="{95F45F98-4A6C-4BC9-B2C1-BE01601D6806}">
      <text>
        <r>
          <rPr>
            <b/>
            <sz val="9"/>
            <color indexed="81"/>
            <rFont val="Segoe UI"/>
            <family val="2"/>
          </rPr>
          <t>Werte nachträglich anhand der Prozentangaben berechnet.</t>
        </r>
      </text>
    </comment>
    <comment ref="G19" authorId="1" shapeId="0" xr:uid="{79ED6C8B-A317-43B9-9272-22726BA48C66}">
      <text>
        <r>
          <rPr>
            <b/>
            <sz val="10"/>
            <color rgb="FF000000"/>
            <rFont val="Tahoma"/>
            <family val="2"/>
          </rPr>
          <t>in Eur 2013</t>
        </r>
        <r>
          <rPr>
            <sz val="10"/>
            <color rgb="FF000000"/>
            <rFont val="Tahoma"/>
            <family val="2"/>
          </rPr>
          <t xml:space="preserve">
</t>
        </r>
      </text>
    </comment>
    <comment ref="J19" authorId="0" shapeId="0" xr:uid="{6596E89E-3286-4792-A855-E21C376ED04F}">
      <text>
        <r>
          <rPr>
            <b/>
            <sz val="9"/>
            <color indexed="81"/>
            <rFont val="Segoe UI"/>
            <family val="2"/>
          </rPr>
          <t>In Studie als 1 - 2 % angegeben</t>
        </r>
        <r>
          <rPr>
            <sz val="9"/>
            <color indexed="81"/>
            <rFont val="Segoe UI"/>
            <family val="2"/>
          </rPr>
          <t xml:space="preserve">
</t>
        </r>
      </text>
    </comment>
    <comment ref="K19" authorId="0" shapeId="0" xr:uid="{3E228073-F9CE-4B8C-BE32-60DEFAEAFE93}">
      <text>
        <r>
          <rPr>
            <b/>
            <sz val="9"/>
            <color indexed="81"/>
            <rFont val="Segoe UI"/>
            <family val="2"/>
          </rPr>
          <t>Werte nachträglich anhand der Prozentangaben berechnet.</t>
        </r>
      </text>
    </comment>
    <comment ref="D20" authorId="0" shapeId="0" xr:uid="{2DF52548-CC63-4EF7-98BE-B0D8DB4D55AC}">
      <text>
        <r>
          <rPr>
            <b/>
            <sz val="9"/>
            <color indexed="81"/>
            <rFont val="Segoe UI"/>
            <family val="2"/>
          </rPr>
          <t>Mittelwerte nicht aus Studie, sondern nachträglich berechnet.</t>
        </r>
        <r>
          <rPr>
            <sz val="9"/>
            <color indexed="81"/>
            <rFont val="Segoe UI"/>
            <family val="2"/>
          </rPr>
          <t xml:space="preserve">
</t>
        </r>
      </text>
    </comment>
    <comment ref="F20" authorId="1" shapeId="0" xr:uid="{059A6C9C-5586-5640-92DA-FF3DDFE54048}">
      <text>
        <r>
          <rPr>
            <b/>
            <sz val="10"/>
            <color rgb="FF000000"/>
            <rFont val="Tahoma"/>
            <family val="2"/>
          </rPr>
          <t>EUR 2015</t>
        </r>
      </text>
    </comment>
    <comment ref="H20" authorId="1" shapeId="0" xr:uid="{197F54CF-E092-774D-AFF3-227A09EAEC68}">
      <text>
        <r>
          <rPr>
            <b/>
            <sz val="10"/>
            <color rgb="FF000000"/>
            <rFont val="Tahoma"/>
            <family val="2"/>
          </rPr>
          <t>EUR 2015</t>
        </r>
      </text>
    </comment>
    <comment ref="G21" authorId="1" shapeId="0" xr:uid="{9A7EB685-4ECB-4B02-AB27-54CA953E914F}">
      <text>
        <r>
          <rPr>
            <sz val="10"/>
            <color rgb="FF000000"/>
            <rFont val="Tahoma"/>
            <family val="2"/>
          </rPr>
          <t>in EUR 2011</t>
        </r>
      </text>
    </comment>
    <comment ref="G22" authorId="1" shapeId="0" xr:uid="{7086FA72-4DCB-40D8-AF22-7FC7C315131A}">
      <text>
        <r>
          <rPr>
            <sz val="10"/>
            <color rgb="FF000000"/>
            <rFont val="Tahoma"/>
            <family val="2"/>
          </rPr>
          <t>in EUR 2011</t>
        </r>
      </text>
    </comment>
    <comment ref="G23" authorId="1" shapeId="0" xr:uid="{E0FEC021-DE7A-4B02-A2DD-B413C8D6FFBA}">
      <text>
        <r>
          <rPr>
            <sz val="10"/>
            <color rgb="FF000000"/>
            <rFont val="Tahoma"/>
            <family val="2"/>
          </rPr>
          <t>in EUR 2011</t>
        </r>
      </text>
    </comment>
    <comment ref="G24" authorId="1" shapeId="0" xr:uid="{65E093E8-A6AB-47D6-8469-701EA18D4497}">
      <text>
        <r>
          <rPr>
            <sz val="10"/>
            <color rgb="FF000000"/>
            <rFont val="Tahoma"/>
            <family val="2"/>
          </rPr>
          <t>in EUR 2011</t>
        </r>
      </text>
    </comment>
    <comment ref="G25" authorId="1" shapeId="0" xr:uid="{C148CFCB-362A-474E-8A71-341B3CD3D24C}">
      <text>
        <r>
          <rPr>
            <sz val="10"/>
            <color rgb="FF000000"/>
            <rFont val="Tahoma"/>
            <family val="2"/>
          </rPr>
          <t>in EUR 2011</t>
        </r>
      </text>
    </comment>
    <comment ref="G26" authorId="1" shapeId="0" xr:uid="{39763994-2996-431F-AF97-CDC6D4FDBD13}">
      <text>
        <r>
          <rPr>
            <sz val="10"/>
            <color rgb="FF000000"/>
            <rFont val="Tahoma"/>
            <family val="2"/>
          </rPr>
          <t>in EUR 2011</t>
        </r>
      </text>
    </comment>
    <comment ref="F27" authorId="0" shapeId="0" xr:uid="{A36E7507-5F3C-4B2F-B067-5C71F3184249}">
      <text>
        <r>
          <rPr>
            <b/>
            <sz val="9"/>
            <color indexed="81"/>
            <rFont val="Segoe UI"/>
            <family val="2"/>
          </rPr>
          <t>Euro 2014</t>
        </r>
        <r>
          <rPr>
            <sz val="9"/>
            <color indexed="81"/>
            <rFont val="Segoe UI"/>
            <family val="2"/>
          </rPr>
          <t xml:space="preserve">
</t>
        </r>
      </text>
    </comment>
    <comment ref="G27" authorId="0" shapeId="0" xr:uid="{70D12B7F-6436-434C-B048-EC73EC4D27C9}">
      <text>
        <r>
          <rPr>
            <b/>
            <sz val="9"/>
            <color indexed="81"/>
            <rFont val="Segoe UI"/>
            <family val="2"/>
          </rPr>
          <t>Euro 2014</t>
        </r>
        <r>
          <rPr>
            <sz val="9"/>
            <color indexed="81"/>
            <rFont val="Segoe UI"/>
            <family val="2"/>
          </rPr>
          <t xml:space="preserve">
</t>
        </r>
      </text>
    </comment>
    <comment ref="H27" authorId="0" shapeId="0" xr:uid="{8459184A-19F9-448C-A1CD-D041029F948E}">
      <text>
        <r>
          <rPr>
            <b/>
            <sz val="9"/>
            <color indexed="81"/>
            <rFont val="Segoe UI"/>
            <family val="2"/>
          </rPr>
          <t>Euro 2014</t>
        </r>
        <r>
          <rPr>
            <sz val="9"/>
            <color indexed="81"/>
            <rFont val="Segoe UI"/>
            <family val="2"/>
          </rPr>
          <t xml:space="preserve">
</t>
        </r>
      </text>
    </comment>
    <comment ref="J27" authorId="0" shapeId="0" xr:uid="{D4F91B14-31CB-4904-B0B1-198465AF611C}">
      <text>
        <r>
          <rPr>
            <b/>
            <sz val="9"/>
            <color rgb="FF000000"/>
            <rFont val="Segoe UI"/>
            <family val="2"/>
          </rPr>
          <t>Keine Prozentangaben in Studie angegeben. Werte nachträglich berechnet und Anstieg linear über den Zeitraum verteilt</t>
        </r>
        <r>
          <rPr>
            <sz val="9"/>
            <color rgb="FF000000"/>
            <rFont val="Segoe UI"/>
            <family val="2"/>
          </rPr>
          <t xml:space="preserve">
</t>
        </r>
      </text>
    </comment>
    <comment ref="F28" authorId="0" shapeId="0" xr:uid="{29FE4B7B-1D39-442D-B7DD-486169868F64}">
      <text>
        <r>
          <rPr>
            <b/>
            <sz val="9"/>
            <color indexed="81"/>
            <rFont val="Segoe UI"/>
            <family val="2"/>
          </rPr>
          <t>Euro 2014</t>
        </r>
        <r>
          <rPr>
            <sz val="9"/>
            <color indexed="81"/>
            <rFont val="Segoe UI"/>
            <family val="2"/>
          </rPr>
          <t xml:space="preserve">
</t>
        </r>
      </text>
    </comment>
    <comment ref="G28" authorId="0" shapeId="0" xr:uid="{19510AA1-D104-4174-BEB9-90981AA5BB18}">
      <text>
        <r>
          <rPr>
            <b/>
            <sz val="9"/>
            <color indexed="81"/>
            <rFont val="Segoe UI"/>
            <family val="2"/>
          </rPr>
          <t>Euro 2014</t>
        </r>
        <r>
          <rPr>
            <sz val="9"/>
            <color indexed="81"/>
            <rFont val="Segoe UI"/>
            <family val="2"/>
          </rPr>
          <t xml:space="preserve">
</t>
        </r>
      </text>
    </comment>
    <comment ref="H28" authorId="0" shapeId="0" xr:uid="{6FBDA4F2-C0C8-406E-BE04-1464894B4D5B}">
      <text>
        <r>
          <rPr>
            <b/>
            <sz val="9"/>
            <color indexed="81"/>
            <rFont val="Segoe UI"/>
            <family val="2"/>
          </rPr>
          <t>Euro 2014</t>
        </r>
        <r>
          <rPr>
            <sz val="9"/>
            <color indexed="81"/>
            <rFont val="Segoe UI"/>
            <family val="2"/>
          </rPr>
          <t xml:space="preserve">
</t>
        </r>
      </text>
    </comment>
    <comment ref="J28" authorId="0" shapeId="0" xr:uid="{CDFD9409-4D18-4F09-B52C-A5533F4717BB}">
      <text>
        <r>
          <rPr>
            <b/>
            <sz val="9"/>
            <color indexed="81"/>
            <rFont val="Segoe UI"/>
            <family val="2"/>
          </rPr>
          <t>Keine Prozentangaben in Studie angegeben. Werte nachträglich berechnet und Anstieg linear über den Zeitraum verteilt</t>
        </r>
        <r>
          <rPr>
            <sz val="9"/>
            <color indexed="81"/>
            <rFont val="Segoe UI"/>
            <family val="2"/>
          </rPr>
          <t xml:space="preserve">
</t>
        </r>
      </text>
    </comment>
    <comment ref="L28" authorId="0" shapeId="0" xr:uid="{14246EDE-EEDB-4470-9589-DBDB38A9EF0B}">
      <text>
        <r>
          <rPr>
            <sz val="9"/>
            <color indexed="81"/>
            <rFont val="Segoe UI"/>
            <family val="2"/>
          </rPr>
          <t xml:space="preserve">Nur Werte für 2014 und 2050 in Studie angegeben. Zeitraum dazwischen mit nachträglich berechnet.
</t>
        </r>
      </text>
    </comment>
    <comment ref="F29" authorId="0" shapeId="0" xr:uid="{10A133ED-FE9B-4FCB-89C8-01638F973680}">
      <text>
        <r>
          <rPr>
            <b/>
            <sz val="9"/>
            <color indexed="81"/>
            <rFont val="Segoe UI"/>
            <family val="2"/>
          </rPr>
          <t>Euro 2014</t>
        </r>
        <r>
          <rPr>
            <sz val="9"/>
            <color indexed="81"/>
            <rFont val="Segoe UI"/>
            <family val="2"/>
          </rPr>
          <t xml:space="preserve">
</t>
        </r>
      </text>
    </comment>
    <comment ref="G29" authorId="0" shapeId="0" xr:uid="{58228659-5BF7-4CF8-B06D-1DA2C717D3DC}">
      <text>
        <r>
          <rPr>
            <b/>
            <sz val="9"/>
            <color indexed="81"/>
            <rFont val="Segoe UI"/>
            <family val="2"/>
          </rPr>
          <t>Euro 2014</t>
        </r>
        <r>
          <rPr>
            <sz val="9"/>
            <color indexed="81"/>
            <rFont val="Segoe UI"/>
            <family val="2"/>
          </rPr>
          <t xml:space="preserve">
</t>
        </r>
      </text>
    </comment>
    <comment ref="H29" authorId="0" shapeId="0" xr:uid="{B4BA5D89-5268-43BB-8BB4-28B6FBD565D4}">
      <text>
        <r>
          <rPr>
            <b/>
            <sz val="9"/>
            <color indexed="81"/>
            <rFont val="Segoe UI"/>
            <family val="2"/>
          </rPr>
          <t>Euro 2014</t>
        </r>
        <r>
          <rPr>
            <sz val="9"/>
            <color indexed="81"/>
            <rFont val="Segoe UI"/>
            <family val="2"/>
          </rPr>
          <t xml:space="preserve">
</t>
        </r>
      </text>
    </comment>
    <comment ref="J29" authorId="0" shapeId="0" xr:uid="{1335F854-E982-4E10-9132-F2ADB0FCA156}">
      <text>
        <r>
          <rPr>
            <b/>
            <sz val="9"/>
            <color rgb="FF000000"/>
            <rFont val="Segoe UI"/>
            <family val="2"/>
          </rPr>
          <t>Keine Prozentangaben in Studie angegeben. Werte nachträglich berechnet und Anstieg linear über den Zeitraum verteilt</t>
        </r>
        <r>
          <rPr>
            <sz val="9"/>
            <color rgb="FF000000"/>
            <rFont val="Segoe UI"/>
            <family val="2"/>
          </rPr>
          <t xml:space="preserve">
</t>
        </r>
      </text>
    </comment>
    <comment ref="L29" authorId="0" shapeId="0" xr:uid="{63217D8B-D0B3-4F42-A552-5647B2CD4AE4}">
      <text>
        <r>
          <rPr>
            <sz val="9"/>
            <color indexed="81"/>
            <rFont val="Segoe UI"/>
            <family val="2"/>
          </rPr>
          <t xml:space="preserve">Nur Werte für 2014 und 2050 in Studie angegeben. Zeitraum dazwischen mit nachträglich berechnet.
</t>
        </r>
      </text>
    </comment>
    <comment ref="F30" authorId="0" shapeId="0" xr:uid="{00E2ED1E-A865-45C9-9B47-B6AA8688F2A8}">
      <text>
        <r>
          <rPr>
            <b/>
            <sz val="9"/>
            <color indexed="81"/>
            <rFont val="Segoe UI"/>
            <family val="2"/>
          </rPr>
          <t>Euro 2014</t>
        </r>
        <r>
          <rPr>
            <sz val="9"/>
            <color indexed="81"/>
            <rFont val="Segoe UI"/>
            <family val="2"/>
          </rPr>
          <t xml:space="preserve">
</t>
        </r>
      </text>
    </comment>
    <comment ref="G30" authorId="0" shapeId="0" xr:uid="{BF2921BA-6A50-4ADB-99AD-A4B8F9F2D24E}">
      <text>
        <r>
          <rPr>
            <b/>
            <sz val="9"/>
            <color indexed="81"/>
            <rFont val="Segoe UI"/>
            <family val="2"/>
          </rPr>
          <t>Euro 2014</t>
        </r>
        <r>
          <rPr>
            <sz val="9"/>
            <color indexed="81"/>
            <rFont val="Segoe UI"/>
            <family val="2"/>
          </rPr>
          <t xml:space="preserve">
</t>
        </r>
      </text>
    </comment>
    <comment ref="H30" authorId="0" shapeId="0" xr:uid="{6F47C424-DEC7-4FEB-973E-FACAE2A91B99}">
      <text>
        <r>
          <rPr>
            <b/>
            <sz val="9"/>
            <color indexed="81"/>
            <rFont val="Segoe UI"/>
            <family val="2"/>
          </rPr>
          <t>Euro 2014</t>
        </r>
        <r>
          <rPr>
            <sz val="9"/>
            <color indexed="81"/>
            <rFont val="Segoe UI"/>
            <family val="2"/>
          </rPr>
          <t xml:space="preserve">
</t>
        </r>
      </text>
    </comment>
    <comment ref="J30" authorId="0" shapeId="0" xr:uid="{5CE95878-0C27-4EB3-A269-EB54229E3224}">
      <text>
        <r>
          <rPr>
            <b/>
            <sz val="9"/>
            <color indexed="81"/>
            <rFont val="Segoe UI"/>
            <family val="2"/>
          </rPr>
          <t>Keine Prozentangaben in Studie angegeben. Werte nachträglich berechnet und Anstieg linear über den Zeitraum verteilt</t>
        </r>
        <r>
          <rPr>
            <sz val="9"/>
            <color indexed="81"/>
            <rFont val="Segoe UI"/>
            <family val="2"/>
          </rPr>
          <t xml:space="preserve">
</t>
        </r>
      </text>
    </comment>
    <comment ref="L30" authorId="0" shapeId="0" xr:uid="{F034DB96-BA54-46B0-906A-8664C0F2DDD1}">
      <text>
        <r>
          <rPr>
            <sz val="9"/>
            <color rgb="FF000000"/>
            <rFont val="Segoe UI"/>
            <family val="2"/>
          </rPr>
          <t xml:space="preserve">Nur Werte für 2014 und 2050 in Studie angegeben. Zeitraum dazwischen mit nachträglich berechnet.
</t>
        </r>
      </text>
    </comment>
    <comment ref="F31" authorId="0" shapeId="0" xr:uid="{6B957F46-2C38-4788-AB18-DFAFAC41426D}">
      <text>
        <r>
          <rPr>
            <b/>
            <sz val="9"/>
            <color indexed="81"/>
            <rFont val="Segoe UI"/>
            <family val="2"/>
          </rPr>
          <t>Euro 2014</t>
        </r>
        <r>
          <rPr>
            <sz val="9"/>
            <color indexed="81"/>
            <rFont val="Segoe UI"/>
            <family val="2"/>
          </rPr>
          <t xml:space="preserve">
</t>
        </r>
      </text>
    </comment>
    <comment ref="G31" authorId="0" shapeId="0" xr:uid="{AF92255C-5AB3-4B47-AB40-EF4A2B166B4B}">
      <text>
        <r>
          <rPr>
            <b/>
            <sz val="9"/>
            <color indexed="81"/>
            <rFont val="Segoe UI"/>
            <family val="2"/>
          </rPr>
          <t>Euro 2014</t>
        </r>
        <r>
          <rPr>
            <sz val="9"/>
            <color indexed="81"/>
            <rFont val="Segoe UI"/>
            <family val="2"/>
          </rPr>
          <t xml:space="preserve">
</t>
        </r>
      </text>
    </comment>
    <comment ref="H31" authorId="0" shapeId="0" xr:uid="{2B7E798C-D2F0-4F79-BFC9-C98FD4CF1F7A}">
      <text>
        <r>
          <rPr>
            <b/>
            <sz val="9"/>
            <color indexed="81"/>
            <rFont val="Segoe UI"/>
            <family val="2"/>
          </rPr>
          <t>Euro 2014</t>
        </r>
        <r>
          <rPr>
            <sz val="9"/>
            <color indexed="81"/>
            <rFont val="Segoe UI"/>
            <family val="2"/>
          </rPr>
          <t xml:space="preserve">
</t>
        </r>
      </text>
    </comment>
    <comment ref="J31" authorId="0" shapeId="0" xr:uid="{973A509F-0800-4534-A399-F386D5AAED8D}">
      <text>
        <r>
          <rPr>
            <b/>
            <sz val="9"/>
            <color rgb="FF000000"/>
            <rFont val="Segoe UI"/>
            <family val="2"/>
          </rPr>
          <t>Keine Prozentangaben in Studie angegeben. Werte nachträglich berechnet und Anstieg linear über den Zeitraum verteilt</t>
        </r>
        <r>
          <rPr>
            <sz val="9"/>
            <color rgb="FF000000"/>
            <rFont val="Segoe UI"/>
            <family val="2"/>
          </rPr>
          <t xml:space="preserve">
</t>
        </r>
      </text>
    </comment>
    <comment ref="L31" authorId="0" shapeId="0" xr:uid="{159606DE-E8E2-4442-ABFE-7853F47AAB10}">
      <text>
        <r>
          <rPr>
            <sz val="9"/>
            <color indexed="81"/>
            <rFont val="Segoe UI"/>
            <family val="2"/>
          </rPr>
          <t xml:space="preserve">Nur Werte für 2014 und 2050 in Studie angegeben. Zeitraum dazwischen mit nachträglich berechnet.
</t>
        </r>
      </text>
    </comment>
    <comment ref="F32" authorId="0" shapeId="0" xr:uid="{8BB06DDC-C82D-4E4F-983E-5AD01F4C60D1}">
      <text>
        <r>
          <rPr>
            <b/>
            <sz val="9"/>
            <color indexed="81"/>
            <rFont val="Segoe UI"/>
            <family val="2"/>
          </rPr>
          <t>Euro 2014</t>
        </r>
        <r>
          <rPr>
            <sz val="9"/>
            <color indexed="81"/>
            <rFont val="Segoe UI"/>
            <family val="2"/>
          </rPr>
          <t xml:space="preserve">
</t>
        </r>
      </text>
    </comment>
    <comment ref="G32" authorId="0" shapeId="0" xr:uid="{10780C17-16ED-4DCF-BD6C-FD695429C038}">
      <text>
        <r>
          <rPr>
            <b/>
            <sz val="9"/>
            <color indexed="81"/>
            <rFont val="Segoe UI"/>
            <family val="2"/>
          </rPr>
          <t>Euro 2014</t>
        </r>
        <r>
          <rPr>
            <sz val="9"/>
            <color indexed="81"/>
            <rFont val="Segoe UI"/>
            <family val="2"/>
          </rPr>
          <t xml:space="preserve">
</t>
        </r>
      </text>
    </comment>
    <comment ref="H32" authorId="0" shapeId="0" xr:uid="{D96CACBD-D5CB-4698-AA73-E464E7F129B8}">
      <text>
        <r>
          <rPr>
            <b/>
            <sz val="9"/>
            <color indexed="81"/>
            <rFont val="Segoe UI"/>
            <family val="2"/>
          </rPr>
          <t>Euro 2014</t>
        </r>
        <r>
          <rPr>
            <sz val="9"/>
            <color indexed="81"/>
            <rFont val="Segoe UI"/>
            <family val="2"/>
          </rPr>
          <t xml:space="preserve">
</t>
        </r>
      </text>
    </comment>
    <comment ref="J32" authorId="0" shapeId="0" xr:uid="{0AF136FF-2107-4518-8337-E8AF8044FD18}">
      <text>
        <r>
          <rPr>
            <b/>
            <sz val="9"/>
            <color indexed="81"/>
            <rFont val="Segoe UI"/>
            <family val="2"/>
          </rPr>
          <t>Keine Prozentangaben in Studie angegeben. Werte nachträglich berechnet und Anstieg linear über den Zeitraum verteilt</t>
        </r>
        <r>
          <rPr>
            <sz val="9"/>
            <color indexed="81"/>
            <rFont val="Segoe UI"/>
            <family val="2"/>
          </rPr>
          <t xml:space="preserve">
</t>
        </r>
      </text>
    </comment>
    <comment ref="L32" authorId="0" shapeId="0" xr:uid="{64E6AC0E-B988-43E3-961F-E904040D1AC4}">
      <text>
        <r>
          <rPr>
            <sz val="9"/>
            <color indexed="81"/>
            <rFont val="Segoe UI"/>
            <family val="2"/>
          </rPr>
          <t xml:space="preserve">Nur Werte für 2014 und 2050 in Studie angegeben. Zeitraum dazwischen mit nachträglich berechnet.
</t>
        </r>
      </text>
    </comment>
    <comment ref="F33" authorId="0" shapeId="0" xr:uid="{3EA76168-1EB6-48D0-BED5-51BE1DB8684C}">
      <text>
        <r>
          <rPr>
            <b/>
            <sz val="9"/>
            <color indexed="81"/>
            <rFont val="Segoe UI"/>
            <family val="2"/>
          </rPr>
          <t>Euro 2014</t>
        </r>
        <r>
          <rPr>
            <sz val="9"/>
            <color indexed="81"/>
            <rFont val="Segoe UI"/>
            <family val="2"/>
          </rPr>
          <t xml:space="preserve">
</t>
        </r>
      </text>
    </comment>
    <comment ref="G33" authorId="0" shapeId="0" xr:uid="{D7A4B652-FBCA-4578-8A59-B92379857843}">
      <text>
        <r>
          <rPr>
            <b/>
            <sz val="9"/>
            <color indexed="81"/>
            <rFont val="Segoe UI"/>
            <family val="2"/>
          </rPr>
          <t>Euro 2014</t>
        </r>
        <r>
          <rPr>
            <sz val="9"/>
            <color indexed="81"/>
            <rFont val="Segoe UI"/>
            <family val="2"/>
          </rPr>
          <t xml:space="preserve">
</t>
        </r>
      </text>
    </comment>
    <comment ref="H33" authorId="0" shapeId="0" xr:uid="{0A0F10AF-612C-4DF8-9012-6FC9FACC3926}">
      <text>
        <r>
          <rPr>
            <b/>
            <sz val="9"/>
            <color rgb="FF000000"/>
            <rFont val="Segoe UI"/>
            <family val="2"/>
          </rPr>
          <t>Euro 2014</t>
        </r>
        <r>
          <rPr>
            <sz val="9"/>
            <color rgb="FF000000"/>
            <rFont val="Segoe UI"/>
            <family val="2"/>
          </rPr>
          <t xml:space="preserve">
</t>
        </r>
      </text>
    </comment>
    <comment ref="J33" authorId="0" shapeId="0" xr:uid="{5D44F185-B49C-4C27-832C-22A9E5573573}">
      <text>
        <r>
          <rPr>
            <b/>
            <sz val="9"/>
            <color rgb="FF000000"/>
            <rFont val="Segoe UI"/>
            <family val="2"/>
          </rPr>
          <t>Keine Prozentangaben in Studie angegeben. Werte nachträglich berechnet und Anstieg linear über den Zeitraum verteilt</t>
        </r>
        <r>
          <rPr>
            <sz val="9"/>
            <color rgb="FF000000"/>
            <rFont val="Segoe UI"/>
            <family val="2"/>
          </rPr>
          <t xml:space="preserve">
</t>
        </r>
      </text>
    </comment>
    <comment ref="L33" authorId="0" shapeId="0" xr:uid="{E5BC8E5C-5BED-4AFA-A684-FAF3A1106A6C}">
      <text>
        <r>
          <rPr>
            <sz val="9"/>
            <color indexed="81"/>
            <rFont val="Segoe UI"/>
            <family val="2"/>
          </rPr>
          <t xml:space="preserve">Nur Werte für 2014 und 2050 in Studie angegeben. Zeitraum dazwischen mit nachträglich berechnet.
</t>
        </r>
      </text>
    </comment>
    <comment ref="F34" authorId="0" shapeId="0" xr:uid="{35EECE30-3B73-48C4-ABFB-52044C943CF7}">
      <text>
        <r>
          <rPr>
            <b/>
            <sz val="9"/>
            <color indexed="81"/>
            <rFont val="Segoe UI"/>
            <family val="2"/>
          </rPr>
          <t>Euro 2014</t>
        </r>
        <r>
          <rPr>
            <sz val="9"/>
            <color indexed="81"/>
            <rFont val="Segoe UI"/>
            <family val="2"/>
          </rPr>
          <t xml:space="preserve">
</t>
        </r>
      </text>
    </comment>
    <comment ref="G34" authorId="0" shapeId="0" xr:uid="{6F53060E-6B3A-4925-978F-2D90E221C997}">
      <text>
        <r>
          <rPr>
            <b/>
            <sz val="9"/>
            <color indexed="81"/>
            <rFont val="Segoe UI"/>
            <family val="2"/>
          </rPr>
          <t>Euro 2014</t>
        </r>
        <r>
          <rPr>
            <sz val="9"/>
            <color indexed="81"/>
            <rFont val="Segoe UI"/>
            <family val="2"/>
          </rPr>
          <t xml:space="preserve">
</t>
        </r>
      </text>
    </comment>
    <comment ref="H34" authorId="0" shapeId="0" xr:uid="{62B40038-ACFC-429D-971D-FF88E2008899}">
      <text>
        <r>
          <rPr>
            <b/>
            <sz val="9"/>
            <color indexed="81"/>
            <rFont val="Segoe UI"/>
            <family val="2"/>
          </rPr>
          <t>Euro 2014</t>
        </r>
        <r>
          <rPr>
            <sz val="9"/>
            <color indexed="81"/>
            <rFont val="Segoe UI"/>
            <family val="2"/>
          </rPr>
          <t xml:space="preserve">
</t>
        </r>
      </text>
    </comment>
    <comment ref="J34" authorId="0" shapeId="0" xr:uid="{A6FEEAFD-608D-47C5-AFDC-02E09A419295}">
      <text>
        <r>
          <rPr>
            <b/>
            <sz val="9"/>
            <color indexed="81"/>
            <rFont val="Segoe UI"/>
            <family val="2"/>
          </rPr>
          <t>Keine Prozentangaben in Studie angegeben. Werte nachträglich berechnet und Anstieg linear über den Zeitraum verteilt</t>
        </r>
        <r>
          <rPr>
            <sz val="9"/>
            <color indexed="81"/>
            <rFont val="Segoe UI"/>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I11" authorId="0" shapeId="0" xr:uid="{9F4D9837-4C75-482E-9DD5-BF70E12B2215}">
      <text>
        <r>
          <rPr>
            <b/>
            <sz val="9"/>
            <color indexed="81"/>
            <rFont val="Segoe UI"/>
            <family val="2"/>
          </rPr>
          <t>bis 2035</t>
        </r>
        <r>
          <rPr>
            <sz val="9"/>
            <color indexed="81"/>
            <rFont val="Segoe UI"/>
            <family val="2"/>
          </rPr>
          <t xml:space="preserve">
</t>
        </r>
      </text>
    </comment>
    <comment ref="J11" authorId="0" shapeId="0" xr:uid="{602561B6-B056-418F-9964-64111E7D81CE}">
      <text>
        <r>
          <rPr>
            <b/>
            <sz val="9"/>
            <color indexed="81"/>
            <rFont val="Segoe UI"/>
            <family val="2"/>
          </rPr>
          <t>bis 2030</t>
        </r>
        <r>
          <rPr>
            <sz val="9"/>
            <color indexed="81"/>
            <rFont val="Segoe UI"/>
            <family val="2"/>
          </rPr>
          <t xml:space="preserve">
</t>
        </r>
      </text>
    </comment>
    <comment ref="N11" authorId="0" shapeId="0" xr:uid="{D4CD2ACB-43DB-4176-8ABC-8CF48DF35615}">
      <text>
        <r>
          <rPr>
            <b/>
            <sz val="9"/>
            <color indexed="81"/>
            <rFont val="Segoe UI"/>
            <family val="2"/>
          </rPr>
          <t>bis 2040</t>
        </r>
        <r>
          <rPr>
            <sz val="9"/>
            <color indexed="81"/>
            <rFont val="Segoe UI"/>
            <family val="2"/>
          </rPr>
          <t xml:space="preserve">
</t>
        </r>
      </text>
    </comment>
    <comment ref="J53" authorId="0" shapeId="0" xr:uid="{0229A5B5-DC22-48B7-9B11-AD57A7D3C334}">
      <text>
        <r>
          <rPr>
            <b/>
            <sz val="9"/>
            <color indexed="81"/>
            <rFont val="Segoe UI"/>
            <family val="2"/>
          </rPr>
          <t>werte nachträglich anhand der Trendlinie ermittelt</t>
        </r>
        <r>
          <rPr>
            <sz val="9"/>
            <color indexed="81"/>
            <rFont val="Segoe UI"/>
            <family val="2"/>
          </rPr>
          <t xml:space="preserve">
</t>
        </r>
      </text>
    </comment>
    <comment ref="K55" authorId="0" shapeId="0" xr:uid="{24CE06AC-93B5-4335-9E61-943AD08BA94B}">
      <text>
        <r>
          <rPr>
            <b/>
            <sz val="9"/>
            <color rgb="FF000000"/>
            <rFont val="Segoe UI"/>
            <family val="2"/>
          </rPr>
          <t>werte nachträglich anhand der Trendlinie ermittelt</t>
        </r>
        <r>
          <rPr>
            <sz val="9"/>
            <color rgb="FF000000"/>
            <rFont val="Segoe UI"/>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Microsoft Office User</author>
    <author>Nicklisch, Conrad (F-D)</author>
  </authors>
  <commentList>
    <comment ref="G7" authorId="0" shapeId="0" xr:uid="{5E79F483-2A5E-41DE-9448-CBDE36C62580}">
      <text>
        <r>
          <rPr>
            <b/>
            <sz val="10"/>
            <color rgb="FF000000"/>
            <rFont val="Tahoma"/>
            <family val="2"/>
          </rPr>
          <t>in EUR 2010</t>
        </r>
      </text>
    </comment>
    <comment ref="I7" authorId="1" shapeId="0" xr:uid="{0180A34C-116F-4B78-A9C6-8F86E0CA3AF7}">
      <text>
        <r>
          <rPr>
            <b/>
            <sz val="9"/>
            <color indexed="81"/>
            <rFont val="Segoe UI"/>
            <family val="2"/>
          </rPr>
          <t>Keine Prozentangaben in Studie angegeben. Werte nachträglich berechnet.</t>
        </r>
        <r>
          <rPr>
            <sz val="9"/>
            <color indexed="81"/>
            <rFont val="Segoe UI"/>
            <family val="2"/>
          </rPr>
          <t xml:space="preserve">
</t>
        </r>
      </text>
    </comment>
    <comment ref="K7" authorId="0" shapeId="0" xr:uid="{E5BA7444-F012-C345-AD0A-280F40980D58}">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8" authorId="0" shapeId="0" xr:uid="{68AFFC0A-03B3-486A-89D2-5A9BF86E5D43}">
      <text>
        <r>
          <rPr>
            <b/>
            <sz val="10"/>
            <color rgb="FF000000"/>
            <rFont val="Tahoma"/>
            <family val="2"/>
          </rPr>
          <t>in EUR 2010</t>
        </r>
      </text>
    </comment>
    <comment ref="I8" authorId="1" shapeId="0" xr:uid="{8549132F-2555-4448-9222-9EE084265D4D}">
      <text>
        <r>
          <rPr>
            <b/>
            <sz val="9"/>
            <color indexed="81"/>
            <rFont val="Segoe UI"/>
            <family val="2"/>
          </rPr>
          <t>Keine Prozentangaben in Studie angegeben. Werte nachträglich berechnet.</t>
        </r>
        <r>
          <rPr>
            <sz val="9"/>
            <color indexed="81"/>
            <rFont val="Segoe UI"/>
            <family val="2"/>
          </rPr>
          <t xml:space="preserve">
</t>
        </r>
      </text>
    </comment>
    <comment ref="K8" authorId="0" shapeId="0" xr:uid="{51A5A051-B75F-2843-978D-08F1E641178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9" authorId="0" shapeId="0" xr:uid="{357EB69C-6C3B-41EC-8B6C-19B49014BE34}">
      <text>
        <r>
          <rPr>
            <b/>
            <sz val="10"/>
            <color rgb="FF000000"/>
            <rFont val="Tahoma"/>
            <family val="2"/>
          </rPr>
          <t>in EUR 2010</t>
        </r>
      </text>
    </comment>
    <comment ref="I9" authorId="1" shapeId="0" xr:uid="{273EB32E-E4F1-4C52-AE46-BCB212272D0B}">
      <text>
        <r>
          <rPr>
            <b/>
            <sz val="9"/>
            <color indexed="81"/>
            <rFont val="Segoe UI"/>
            <family val="2"/>
          </rPr>
          <t>Keine Prozentangaben in Studie angegeben. Werte nachträglich berechnet.</t>
        </r>
        <r>
          <rPr>
            <sz val="9"/>
            <color indexed="81"/>
            <rFont val="Segoe UI"/>
            <family val="2"/>
          </rPr>
          <t xml:space="preserve">
</t>
        </r>
      </text>
    </comment>
    <comment ref="K9" authorId="0" shapeId="0" xr:uid="{2171E5E2-50BC-1E46-BBCF-BD319C621222}">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0" authorId="0" shapeId="0" xr:uid="{7670BE5C-4DBD-4B0C-8282-82BD9587BA74}">
      <text>
        <r>
          <rPr>
            <b/>
            <sz val="10"/>
            <color rgb="FF000000"/>
            <rFont val="Tahoma"/>
            <family val="2"/>
          </rPr>
          <t>in EUR 2010</t>
        </r>
      </text>
    </comment>
    <comment ref="I10" authorId="1" shapeId="0" xr:uid="{CF99E26D-BCEC-4627-8026-AC7157810818}">
      <text>
        <r>
          <rPr>
            <b/>
            <sz val="9"/>
            <color indexed="81"/>
            <rFont val="Segoe UI"/>
            <family val="2"/>
          </rPr>
          <t>Keine Prozentangaben in Studie angegeben. Werte nachträglich berechnet.</t>
        </r>
        <r>
          <rPr>
            <sz val="9"/>
            <color indexed="81"/>
            <rFont val="Segoe UI"/>
            <family val="2"/>
          </rPr>
          <t xml:space="preserve">
</t>
        </r>
      </text>
    </comment>
    <comment ref="K10" authorId="0" shapeId="0" xr:uid="{F2F52158-5E2F-E44E-80D0-95F9CDBFA645}">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1" authorId="0" shapeId="0" xr:uid="{5AFCE408-C590-4ED8-9E38-4DAC11FC1F37}">
      <text>
        <r>
          <rPr>
            <b/>
            <sz val="10"/>
            <color rgb="FF000000"/>
            <rFont val="Tahoma"/>
            <family val="2"/>
          </rPr>
          <t>in EUR 2010</t>
        </r>
      </text>
    </comment>
    <comment ref="I11" authorId="1" shapeId="0" xr:uid="{99CDBC9C-9DB5-49DD-BE25-CCFFC84F544A}">
      <text>
        <r>
          <rPr>
            <b/>
            <sz val="9"/>
            <color indexed="81"/>
            <rFont val="Segoe UI"/>
            <family val="2"/>
          </rPr>
          <t>Keine Prozentangaben in Studie angegeben. Werte nachträglich berechnet.</t>
        </r>
        <r>
          <rPr>
            <sz val="9"/>
            <color indexed="81"/>
            <rFont val="Segoe UI"/>
            <family val="2"/>
          </rPr>
          <t xml:space="preserve">
</t>
        </r>
      </text>
    </comment>
    <comment ref="K11" authorId="0" shapeId="0" xr:uid="{74ECB56F-9CE5-434E-B3D4-F8B1CA71EE47}">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2" authorId="0" shapeId="0" xr:uid="{419F4FD1-660F-4369-9108-585579A2B6C5}">
      <text>
        <r>
          <rPr>
            <b/>
            <sz val="10"/>
            <color rgb="FF000000"/>
            <rFont val="Tahoma"/>
            <family val="2"/>
          </rPr>
          <t>in EUR 2010</t>
        </r>
      </text>
    </comment>
    <comment ref="I12" authorId="1" shapeId="0" xr:uid="{33FF1A6C-2E6B-4D3E-8190-6E3103932F00}">
      <text>
        <r>
          <rPr>
            <b/>
            <sz val="9"/>
            <color indexed="81"/>
            <rFont val="Segoe UI"/>
            <family val="2"/>
          </rPr>
          <t>Keine Prozentangaben in Studie angegeben. Werte nachträglich berechnet.</t>
        </r>
        <r>
          <rPr>
            <sz val="9"/>
            <color indexed="81"/>
            <rFont val="Segoe UI"/>
            <family val="2"/>
          </rPr>
          <t xml:space="preserve">
</t>
        </r>
      </text>
    </comment>
    <comment ref="K12" authorId="0" shapeId="0" xr:uid="{961B8317-BC07-9F48-A7CD-9B3CFCB2131E}">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3" authorId="0" shapeId="0" xr:uid="{776F273E-5021-4BD3-B118-27B44DD1372C}">
      <text>
        <r>
          <rPr>
            <b/>
            <sz val="10"/>
            <color rgb="FF000000"/>
            <rFont val="Tahoma"/>
            <family val="2"/>
          </rPr>
          <t>in EUR 2010</t>
        </r>
      </text>
    </comment>
    <comment ref="I13" authorId="1" shapeId="0" xr:uid="{2BB50E34-0429-4399-9BA7-874ACE542437}">
      <text>
        <r>
          <rPr>
            <b/>
            <sz val="9"/>
            <color indexed="81"/>
            <rFont val="Segoe UI"/>
            <family val="2"/>
          </rPr>
          <t>Keine Prozentangaben in Studie angegeben. Werte nachträglich berechnet.</t>
        </r>
        <r>
          <rPr>
            <sz val="9"/>
            <color indexed="81"/>
            <rFont val="Segoe UI"/>
            <family val="2"/>
          </rPr>
          <t xml:space="preserve">
</t>
        </r>
      </text>
    </comment>
    <comment ref="K13" authorId="0" shapeId="0" xr:uid="{0888F76E-9354-A543-99D7-8BB559C5FE39}">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4" authorId="0" shapeId="0" xr:uid="{D44872E8-65AE-45DF-9715-601DA43D202E}">
      <text>
        <r>
          <rPr>
            <b/>
            <sz val="10"/>
            <color rgb="FF000000"/>
            <rFont val="Tahoma"/>
            <family val="2"/>
          </rPr>
          <t>in EUR 2010</t>
        </r>
      </text>
    </comment>
    <comment ref="I14" authorId="1" shapeId="0" xr:uid="{330F163C-34D7-4779-89D2-C07CEB6AE205}">
      <text>
        <r>
          <rPr>
            <b/>
            <sz val="9"/>
            <color indexed="81"/>
            <rFont val="Segoe UI"/>
            <family val="2"/>
          </rPr>
          <t>Keine Prozentangaben in Studie angegeben. Werte nachträglich berechnet.</t>
        </r>
        <r>
          <rPr>
            <sz val="9"/>
            <color indexed="81"/>
            <rFont val="Segoe UI"/>
            <family val="2"/>
          </rPr>
          <t xml:space="preserve">
</t>
        </r>
      </text>
    </comment>
    <comment ref="K14" authorId="0" shapeId="0" xr:uid="{908CADD2-21B9-8843-A1BD-714F004857A8}">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15" authorId="0" shapeId="0" xr:uid="{418B2E2D-8E45-4E72-B6EA-AE8EBF738EB2}">
      <text>
        <r>
          <rPr>
            <b/>
            <sz val="10"/>
            <color rgb="FF000000"/>
            <rFont val="Tahoma"/>
            <family val="2"/>
          </rPr>
          <t>in EUR 2010</t>
        </r>
      </text>
    </comment>
    <comment ref="I15" authorId="1" shapeId="0" xr:uid="{FE133A47-A8D0-4095-BC1E-0198D6F8A302}">
      <text>
        <r>
          <rPr>
            <b/>
            <sz val="9"/>
            <color indexed="81"/>
            <rFont val="Segoe UI"/>
            <family val="2"/>
          </rPr>
          <t>Keine Prozentangaben in Studie angegeben. Werte nachträglich berechnet.</t>
        </r>
        <r>
          <rPr>
            <sz val="9"/>
            <color indexed="81"/>
            <rFont val="Segoe UI"/>
            <family val="2"/>
          </rPr>
          <t xml:space="preserve">
</t>
        </r>
      </text>
    </comment>
    <comment ref="K15" authorId="0" shapeId="0" xr:uid="{F878D701-4439-C84E-84AF-634F3584D462}">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D16" authorId="1" shapeId="0" xr:uid="{D35F104A-8B96-4C31-9A39-3D3538911C95}">
      <text>
        <r>
          <rPr>
            <b/>
            <sz val="9"/>
            <color indexed="81"/>
            <rFont val="Segoe UI"/>
            <family val="2"/>
          </rPr>
          <t>Mittelwerte nicht aus Studie, sondern nachträglich berechnet.</t>
        </r>
        <r>
          <rPr>
            <sz val="9"/>
            <color indexed="81"/>
            <rFont val="Segoe UI"/>
            <family val="2"/>
          </rPr>
          <t xml:space="preserve">
</t>
        </r>
      </text>
    </comment>
    <comment ref="F16" authorId="0" shapeId="0" xr:uid="{A7932A38-BF63-B841-8131-71CCCFDB916D}">
      <text>
        <r>
          <rPr>
            <b/>
            <sz val="10"/>
            <color rgb="FF000000"/>
            <rFont val="Tahoma"/>
            <family val="2"/>
          </rPr>
          <t xml:space="preserve">Biogasanlage &gt; 500 kW für Scweinegülle und Biomais;
</t>
        </r>
        <r>
          <rPr>
            <b/>
            <sz val="10"/>
            <color rgb="FF000000"/>
            <rFont val="Tahoma"/>
            <family val="2"/>
          </rPr>
          <t>in EUR 2018</t>
        </r>
      </text>
    </comment>
    <comment ref="H16" authorId="0" shapeId="0" xr:uid="{515E2B31-87D0-B742-8962-E2402B8AA346}">
      <text>
        <r>
          <rPr>
            <b/>
            <sz val="10"/>
            <color rgb="FF000000"/>
            <rFont val="Tahoma"/>
            <family val="2"/>
          </rPr>
          <t xml:space="preserve">Biogasanlage &gt; 500 kW für Scweinegülle und Biomais;
</t>
        </r>
        <r>
          <rPr>
            <b/>
            <sz val="10"/>
            <color rgb="FF000000"/>
            <rFont val="Tahoma"/>
            <family val="2"/>
          </rPr>
          <t>in EUR 2018</t>
        </r>
      </text>
    </comment>
    <comment ref="J16" authorId="1" shapeId="0" xr:uid="{1C804EDC-25DD-4910-B749-D37AA347BA14}">
      <text>
        <r>
          <rPr>
            <b/>
            <sz val="9"/>
            <color indexed="81"/>
            <rFont val="Segoe UI"/>
            <family val="2"/>
          </rPr>
          <t>Werte nachträglich anhand der Prozentangaben berechnet.</t>
        </r>
      </text>
    </comment>
    <comment ref="D17" authorId="1" shapeId="0" xr:uid="{7213EF5A-7796-464D-BB73-434E68FAD265}">
      <text>
        <r>
          <rPr>
            <b/>
            <sz val="9"/>
            <color indexed="81"/>
            <rFont val="Segoe UI"/>
            <family val="2"/>
          </rPr>
          <t>Mittelwerte nicht aus Studie, sondern nachträglich berechnet.</t>
        </r>
        <r>
          <rPr>
            <sz val="9"/>
            <color indexed="81"/>
            <rFont val="Segoe UI"/>
            <family val="2"/>
          </rPr>
          <t xml:space="preserve">
</t>
        </r>
      </text>
    </comment>
    <comment ref="F17" authorId="0" shapeId="0" xr:uid="{4231F7E7-5C57-F048-9F59-F38C59A5A61F}">
      <text>
        <r>
          <rPr>
            <b/>
            <sz val="10"/>
            <color rgb="FF000000"/>
            <rFont val="Tahoma"/>
            <family val="2"/>
          </rPr>
          <t xml:space="preserve">Biogasanlage &gt; 500 kW für Scweinegülle und Biomais;
</t>
        </r>
        <r>
          <rPr>
            <b/>
            <sz val="10"/>
            <color rgb="FF000000"/>
            <rFont val="Tahoma"/>
            <family val="2"/>
          </rPr>
          <t>in EUR 2018</t>
        </r>
      </text>
    </comment>
    <comment ref="H17" authorId="0" shapeId="0" xr:uid="{0C28B25F-7F31-8248-AE12-8691B2E3F3A4}">
      <text>
        <r>
          <rPr>
            <b/>
            <sz val="10"/>
            <color rgb="FF000000"/>
            <rFont val="Tahoma"/>
            <family val="2"/>
          </rPr>
          <t xml:space="preserve">Biogasanlage &gt; 500 kW für Scweinegülle und Biomais;
</t>
        </r>
        <r>
          <rPr>
            <b/>
            <sz val="10"/>
            <color rgb="FF000000"/>
            <rFont val="Tahoma"/>
            <family val="2"/>
          </rPr>
          <t>in EUR 2018</t>
        </r>
      </text>
    </comment>
    <comment ref="J17" authorId="1" shapeId="0" xr:uid="{EE53A1DE-E15E-4AB5-B483-B12B2B85F8A7}">
      <text>
        <r>
          <rPr>
            <b/>
            <sz val="9"/>
            <color indexed="81"/>
            <rFont val="Segoe UI"/>
            <family val="2"/>
          </rPr>
          <t>Werte nachträglich anhand der Prozentangaben berechnet.</t>
        </r>
      </text>
    </comment>
    <comment ref="D18" authorId="1" shapeId="0" xr:uid="{3D63D104-4854-426C-9240-A1F3C36FCC49}">
      <text>
        <r>
          <rPr>
            <b/>
            <sz val="9"/>
            <color rgb="FF000000"/>
            <rFont val="Segoe UI"/>
            <family val="2"/>
          </rPr>
          <t>Mittelwerte nicht aus Studie, sondern nachträglich berechnet.</t>
        </r>
        <r>
          <rPr>
            <sz val="9"/>
            <color rgb="FF000000"/>
            <rFont val="Segoe UI"/>
            <family val="2"/>
          </rPr>
          <t xml:space="preserve">
</t>
        </r>
      </text>
    </comment>
    <comment ref="F18" authorId="0" shapeId="0" xr:uid="{EED62085-A379-EB45-83B4-0B4E2204FB33}">
      <text>
        <r>
          <rPr>
            <b/>
            <sz val="10"/>
            <color rgb="FF000000"/>
            <rFont val="Tahoma"/>
            <family val="2"/>
          </rPr>
          <t xml:space="preserve">Biogasanlage &gt; 500 kW für Scweinegülle und Biomais;
</t>
        </r>
        <r>
          <rPr>
            <b/>
            <sz val="10"/>
            <color rgb="FF000000"/>
            <rFont val="Tahoma"/>
            <family val="2"/>
          </rPr>
          <t>in EUR 2018</t>
        </r>
      </text>
    </comment>
    <comment ref="H18" authorId="0" shapeId="0" xr:uid="{A986703A-9F16-B846-969A-29445F5463F5}">
      <text>
        <r>
          <rPr>
            <b/>
            <sz val="10"/>
            <color rgb="FF000000"/>
            <rFont val="Tahoma"/>
            <family val="2"/>
          </rPr>
          <t xml:space="preserve">Biogasanlage &gt; 500 kW für Scweinegülle und Biomais;
</t>
        </r>
        <r>
          <rPr>
            <b/>
            <sz val="10"/>
            <color rgb="FF000000"/>
            <rFont val="Tahoma"/>
            <family val="2"/>
          </rPr>
          <t>in EUR 2018</t>
        </r>
      </text>
    </comment>
    <comment ref="J18" authorId="1" shapeId="0" xr:uid="{68CB6D05-EC00-4E55-9C2F-09A75ADAA723}">
      <text>
        <r>
          <rPr>
            <b/>
            <sz val="9"/>
            <color indexed="81"/>
            <rFont val="Segoe UI"/>
            <family val="2"/>
          </rPr>
          <t>Werte nachträglich anhand der Prozentangaben berechnet.</t>
        </r>
      </text>
    </comment>
    <comment ref="D19" authorId="1" shapeId="0" xr:uid="{9A2EC9CD-83DD-494A-BDF0-32B5AC235505}">
      <text>
        <r>
          <rPr>
            <b/>
            <sz val="9"/>
            <color indexed="81"/>
            <rFont val="Segoe UI"/>
            <family val="2"/>
          </rPr>
          <t>Mittelwerte nicht aus Studie, sondern nachträglich berechnet.</t>
        </r>
        <r>
          <rPr>
            <sz val="9"/>
            <color indexed="81"/>
            <rFont val="Segoe UI"/>
            <family val="2"/>
          </rPr>
          <t xml:space="preserve">
</t>
        </r>
      </text>
    </comment>
    <comment ref="F19" authorId="0" shapeId="0" xr:uid="{3E0CC104-BFCB-5D49-90C5-DA69763D7FA9}">
      <text>
        <r>
          <rPr>
            <b/>
            <sz val="10"/>
            <color rgb="FF000000"/>
            <rFont val="Tahoma"/>
            <family val="2"/>
          </rPr>
          <t xml:space="preserve">Biogasanlage &gt; 500 kW für Scweinegülle und Biomais;
</t>
        </r>
        <r>
          <rPr>
            <b/>
            <sz val="10"/>
            <color rgb="FF000000"/>
            <rFont val="Tahoma"/>
            <family val="2"/>
          </rPr>
          <t>in EUR 2018</t>
        </r>
      </text>
    </comment>
    <comment ref="H19" authorId="0" shapeId="0" xr:uid="{8E55B348-DE30-BE49-BB43-ADD10B85B0A5}">
      <text>
        <r>
          <rPr>
            <b/>
            <sz val="10"/>
            <color rgb="FF000000"/>
            <rFont val="Tahoma"/>
            <family val="2"/>
          </rPr>
          <t xml:space="preserve">Biogasanlage &gt; 500 kW für Scweinegülle und Biomais;
</t>
        </r>
        <r>
          <rPr>
            <b/>
            <sz val="10"/>
            <color rgb="FF000000"/>
            <rFont val="Tahoma"/>
            <family val="2"/>
          </rPr>
          <t>in EUR 2018</t>
        </r>
      </text>
    </comment>
    <comment ref="J19" authorId="1" shapeId="0" xr:uid="{02B8D82A-D6E4-4372-B3C8-69C3F24B031A}">
      <text>
        <r>
          <rPr>
            <b/>
            <sz val="9"/>
            <color indexed="81"/>
            <rFont val="Segoe UI"/>
            <family val="2"/>
          </rPr>
          <t>Werte nachträglich anhand der Prozentangaben berechnet.</t>
        </r>
      </text>
    </comment>
    <comment ref="D20" authorId="1" shapeId="0" xr:uid="{B3078156-F90D-49E6-A7B2-3D0D936FED39}">
      <text>
        <r>
          <rPr>
            <b/>
            <sz val="9"/>
            <color indexed="81"/>
            <rFont val="Segoe UI"/>
            <family val="2"/>
          </rPr>
          <t>Mittelwerte nicht aus Studie, sondern nachträglich berechnet.</t>
        </r>
        <r>
          <rPr>
            <sz val="9"/>
            <color indexed="81"/>
            <rFont val="Segoe UI"/>
            <family val="2"/>
          </rPr>
          <t xml:space="preserve">
</t>
        </r>
      </text>
    </comment>
    <comment ref="F20" authorId="0" shapeId="0" xr:uid="{C165A80F-7AE8-7643-A139-BEFE0B5E8AB2}">
      <text>
        <r>
          <rPr>
            <b/>
            <sz val="10"/>
            <color rgb="FF000000"/>
            <rFont val="Tahoma"/>
            <family val="2"/>
          </rPr>
          <t xml:space="preserve">Biogasanlage &gt; 500 kW für Scweinegülle und Biomais;
</t>
        </r>
        <r>
          <rPr>
            <b/>
            <sz val="10"/>
            <color rgb="FF000000"/>
            <rFont val="Tahoma"/>
            <family val="2"/>
          </rPr>
          <t>in EUR 2018</t>
        </r>
      </text>
    </comment>
    <comment ref="H20" authorId="0" shapeId="0" xr:uid="{A18CFCE5-C448-4843-A829-227301FE1B26}">
      <text>
        <r>
          <rPr>
            <b/>
            <sz val="10"/>
            <color rgb="FF000000"/>
            <rFont val="Tahoma"/>
            <family val="2"/>
          </rPr>
          <t xml:space="preserve">Biogasanlage &gt; 500 kW für Scweinegülle und Biomais;
</t>
        </r>
        <r>
          <rPr>
            <b/>
            <sz val="10"/>
            <color rgb="FF000000"/>
            <rFont val="Tahoma"/>
            <family val="2"/>
          </rPr>
          <t>in EUR 2018</t>
        </r>
      </text>
    </comment>
    <comment ref="J20" authorId="1" shapeId="0" xr:uid="{9657B0B4-488B-4718-AC9B-7066B2BF70C9}">
      <text>
        <r>
          <rPr>
            <b/>
            <sz val="9"/>
            <color indexed="81"/>
            <rFont val="Segoe UI"/>
            <family val="2"/>
          </rPr>
          <t>Werte nachträglich anhand der Prozentangaben berechnet.</t>
        </r>
      </text>
    </comment>
    <comment ref="D21" authorId="1" shapeId="0" xr:uid="{03470260-F672-4A5C-AFAA-8C42E68DBC06}">
      <text>
        <r>
          <rPr>
            <b/>
            <sz val="9"/>
            <color rgb="FF000000"/>
            <rFont val="Segoe UI"/>
            <family val="2"/>
          </rPr>
          <t>Mittelwerte nicht aus Studie, sondern nachträglich berechnet.</t>
        </r>
        <r>
          <rPr>
            <sz val="9"/>
            <color rgb="FF000000"/>
            <rFont val="Segoe UI"/>
            <family val="2"/>
          </rPr>
          <t xml:space="preserve">
</t>
        </r>
      </text>
    </comment>
    <comment ref="F21" authorId="0" shapeId="0" xr:uid="{E5FDBBBC-6C83-439F-85F2-DA75A9A967CE}">
      <text>
        <r>
          <rPr>
            <sz val="10"/>
            <color rgb="FF000000"/>
            <rFont val="Tahoma"/>
            <family val="2"/>
          </rPr>
          <t>Biomasse (gas) in EUR 2011</t>
        </r>
      </text>
    </comment>
    <comment ref="H21" authorId="0" shapeId="0" xr:uid="{C6032CAD-F0D6-4634-84AB-7B43D761E7EB}">
      <text>
        <r>
          <rPr>
            <sz val="10"/>
            <color rgb="FF000000"/>
            <rFont val="Tahoma"/>
            <family val="2"/>
          </rPr>
          <t>Biomasse (fest, KWK)
 in EUR 2011</t>
        </r>
      </text>
    </comment>
    <comment ref="D22" authorId="1" shapeId="0" xr:uid="{CCFF0E7C-A72F-45D6-805F-ACDA45246C96}">
      <text>
        <r>
          <rPr>
            <b/>
            <sz val="9"/>
            <color indexed="81"/>
            <rFont val="Segoe UI"/>
            <family val="2"/>
          </rPr>
          <t>Mittelwerte nicht aus Studie, sondern nachträglich berechnet.</t>
        </r>
        <r>
          <rPr>
            <sz val="9"/>
            <color indexed="81"/>
            <rFont val="Segoe UI"/>
            <family val="2"/>
          </rPr>
          <t xml:space="preserve">
</t>
        </r>
      </text>
    </comment>
    <comment ref="F22" authorId="0" shapeId="0" xr:uid="{17DCCCF6-66AA-0F4D-A0E0-4395CF54AFB2}">
      <text>
        <r>
          <rPr>
            <sz val="10"/>
            <color rgb="FF000000"/>
            <rFont val="Tahoma"/>
            <family val="2"/>
          </rPr>
          <t>Biomasse (gas) in EUR 2011</t>
        </r>
      </text>
    </comment>
    <comment ref="H22" authorId="0" shapeId="0" xr:uid="{C6C31246-3C90-D241-8CB0-C772577ED557}">
      <text>
        <r>
          <rPr>
            <sz val="10"/>
            <color rgb="FF000000"/>
            <rFont val="Tahoma"/>
            <family val="2"/>
          </rPr>
          <t>Biomasse (fest, KWK)
 in EUR 2011</t>
        </r>
      </text>
    </comment>
    <comment ref="D23" authorId="1" shapeId="0" xr:uid="{C9678038-B26C-48C0-9AFF-199930DE1914}">
      <text>
        <r>
          <rPr>
            <b/>
            <sz val="9"/>
            <color indexed="81"/>
            <rFont val="Segoe UI"/>
            <family val="2"/>
          </rPr>
          <t>Mittelwerte nicht aus Studie, sondern nachträglich berechnet.</t>
        </r>
        <r>
          <rPr>
            <sz val="9"/>
            <color indexed="81"/>
            <rFont val="Segoe UI"/>
            <family val="2"/>
          </rPr>
          <t xml:space="preserve">
</t>
        </r>
      </text>
    </comment>
    <comment ref="F23" authorId="0" shapeId="0" xr:uid="{6E0D6EF7-4069-1349-8739-6B0A27CAEDF0}">
      <text>
        <r>
          <rPr>
            <sz val="10"/>
            <color rgb="FF000000"/>
            <rFont val="Tahoma"/>
            <family val="2"/>
          </rPr>
          <t>Biomasse (gas) in EUR 2011</t>
        </r>
      </text>
    </comment>
    <comment ref="H23" authorId="0" shapeId="0" xr:uid="{321EDF15-7693-4F06-B4EE-CCB7CA34D58F}">
      <text>
        <r>
          <rPr>
            <sz val="10"/>
            <color rgb="FF000000"/>
            <rFont val="Tahoma"/>
            <family val="2"/>
          </rPr>
          <t>Biomasse (fest, KWK)
 in EUR 2011</t>
        </r>
      </text>
    </comment>
    <comment ref="D24" authorId="1" shapeId="0" xr:uid="{D56DD750-E21D-4C7E-B1D0-23E896250316}">
      <text>
        <r>
          <rPr>
            <b/>
            <sz val="9"/>
            <color indexed="81"/>
            <rFont val="Segoe UI"/>
            <family val="2"/>
          </rPr>
          <t>Mittelwerte nicht aus Studie, sondern nachträglich berechnet.</t>
        </r>
        <r>
          <rPr>
            <sz val="9"/>
            <color indexed="81"/>
            <rFont val="Segoe UI"/>
            <family val="2"/>
          </rPr>
          <t xml:space="preserve">
</t>
        </r>
      </text>
    </comment>
    <comment ref="F24" authorId="0" shapeId="0" xr:uid="{CA56758F-8A69-0247-95DB-2E543DBFF174}">
      <text>
        <r>
          <rPr>
            <sz val="10"/>
            <color rgb="FF000000"/>
            <rFont val="Tahoma"/>
            <family val="2"/>
          </rPr>
          <t>Biomasse (gas) in EUR 2011</t>
        </r>
      </text>
    </comment>
    <comment ref="H24" authorId="0" shapeId="0" xr:uid="{73EB8ADA-EB6F-4125-BF47-E74BC4056074}">
      <text>
        <r>
          <rPr>
            <sz val="10"/>
            <color rgb="FF000000"/>
            <rFont val="Tahoma"/>
            <family val="2"/>
          </rPr>
          <t>Biomasse (fest, KWK)
 in EUR 2011</t>
        </r>
      </text>
    </comment>
    <comment ref="D25" authorId="1" shapeId="0" xr:uid="{607F3010-026D-4676-800C-C23AFFD899D3}">
      <text>
        <r>
          <rPr>
            <b/>
            <sz val="9"/>
            <color indexed="81"/>
            <rFont val="Segoe UI"/>
            <family val="2"/>
          </rPr>
          <t>Mittelwerte nicht aus Studie, sondern nachträglich berechnet.</t>
        </r>
        <r>
          <rPr>
            <sz val="9"/>
            <color indexed="81"/>
            <rFont val="Segoe UI"/>
            <family val="2"/>
          </rPr>
          <t xml:space="preserve">
</t>
        </r>
      </text>
    </comment>
    <comment ref="F25" authorId="0" shapeId="0" xr:uid="{34AC638A-B89D-8347-85D9-026AF3CBA0EE}">
      <text>
        <r>
          <rPr>
            <sz val="10"/>
            <color rgb="FF000000"/>
            <rFont val="Tahoma"/>
            <family val="2"/>
          </rPr>
          <t>Biomasse (gas) in EUR 2011</t>
        </r>
      </text>
    </comment>
    <comment ref="H25" authorId="0" shapeId="0" xr:uid="{535B1BB2-9209-4FB5-8B55-C6655E001920}">
      <text>
        <r>
          <rPr>
            <sz val="10"/>
            <color rgb="FF000000"/>
            <rFont val="Tahoma"/>
            <family val="2"/>
          </rPr>
          <t>Biomasse (fest, KWK)
 in EUR 2011</t>
        </r>
      </text>
    </comment>
    <comment ref="D26" authorId="1" shapeId="0" xr:uid="{D92BB436-A7B6-43DB-A458-2591CFEBC064}">
      <text>
        <r>
          <rPr>
            <b/>
            <sz val="9"/>
            <color indexed="81"/>
            <rFont val="Segoe UI"/>
            <family val="2"/>
          </rPr>
          <t>Mittelwerte nicht aus Studie, sondern nachträglich berechnet.</t>
        </r>
        <r>
          <rPr>
            <sz val="9"/>
            <color indexed="81"/>
            <rFont val="Segoe UI"/>
            <family val="2"/>
          </rPr>
          <t xml:space="preserve">
</t>
        </r>
      </text>
    </comment>
    <comment ref="F26" authorId="0" shapeId="0" xr:uid="{4E9F4A26-DBDF-C640-89DD-DB76576AFD3F}">
      <text>
        <r>
          <rPr>
            <sz val="10"/>
            <color rgb="FF000000"/>
            <rFont val="Tahoma"/>
            <family val="2"/>
          </rPr>
          <t>Biomasse (gas) in EUR 2011</t>
        </r>
      </text>
    </comment>
    <comment ref="H26" authorId="0" shapeId="0" xr:uid="{B82F7C1A-FF1E-4D52-BD3E-030EB7553A06}">
      <text>
        <r>
          <rPr>
            <sz val="10"/>
            <color rgb="FF000000"/>
            <rFont val="Tahoma"/>
            <family val="2"/>
          </rPr>
          <t>Biomasse (fest, KWK)
 in EUR 2011</t>
        </r>
      </text>
    </comment>
    <comment ref="D27" authorId="1" shapeId="0" xr:uid="{CBB79ACB-10B6-4D29-934F-8AA516422B6E}">
      <text>
        <r>
          <rPr>
            <b/>
            <sz val="9"/>
            <color rgb="FF000000"/>
            <rFont val="Segoe UI"/>
            <family val="2"/>
          </rPr>
          <t>Mittelwerte nicht aus Studie, sondern nachträglich berechnet.</t>
        </r>
        <r>
          <rPr>
            <sz val="9"/>
            <color rgb="FF000000"/>
            <rFont val="Segoe UI"/>
            <family val="2"/>
          </rPr>
          <t xml:space="preserve">
</t>
        </r>
      </text>
    </comment>
    <comment ref="F27" authorId="0" shapeId="0" xr:uid="{A6A388DC-781D-6A4E-BE4B-1B67729BE9B0}">
      <text>
        <r>
          <rPr>
            <b/>
            <sz val="10"/>
            <color rgb="FF000000"/>
            <rFont val="Tahoma"/>
            <family val="2"/>
          </rPr>
          <t>EUR 2015</t>
        </r>
      </text>
    </comment>
    <comment ref="H27" authorId="0" shapeId="0" xr:uid="{6B78158F-328C-1547-93A4-97DF3DDAC12D}">
      <text>
        <r>
          <rPr>
            <b/>
            <sz val="10"/>
            <color rgb="FF000000"/>
            <rFont val="Tahoma"/>
            <family val="2"/>
          </rPr>
          <t>EUR 2015</t>
        </r>
      </text>
    </comment>
    <comment ref="M27" authorId="1" shapeId="0" xr:uid="{212735EE-DD43-4240-8138-DC6871E27DAC}">
      <text>
        <r>
          <rPr>
            <b/>
            <sz val="9"/>
            <color indexed="81"/>
            <rFont val="Segoe UI"/>
            <family val="2"/>
          </rPr>
          <t>in Studie mit 7 bis 25 
Euro/MWh angegeben</t>
        </r>
      </text>
    </comment>
    <comment ref="G28" authorId="0" shapeId="0" xr:uid="{EAB4407F-AF0A-4EDF-93C2-8800199D9394}">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J28" authorId="1" shapeId="0" xr:uid="{922DE0FE-850D-42EB-8B77-483E8A1124FC}">
      <text>
        <r>
          <rPr>
            <b/>
            <sz val="9"/>
            <color indexed="81"/>
            <rFont val="Segoe UI"/>
            <family val="2"/>
          </rPr>
          <t>Werte nachträglich anhand der Prozentangaben berechnet.</t>
        </r>
      </text>
    </comment>
    <comment ref="G29" authorId="0" shapeId="0" xr:uid="{A8CDCA7F-A6F8-4AA1-BE6D-5FFF57321936}">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J29" authorId="1" shapeId="0" xr:uid="{2DE64770-9A52-416A-93F9-6EC08382CEF9}">
      <text>
        <r>
          <rPr>
            <b/>
            <sz val="9"/>
            <color indexed="81"/>
            <rFont val="Segoe UI"/>
            <family val="2"/>
          </rPr>
          <t>Werte nachträglich anhand der Prozentangaben berechnet.</t>
        </r>
      </text>
    </comment>
    <comment ref="G30" authorId="0" shapeId="0" xr:uid="{AF1D1A62-9634-46A1-B9EC-95ED36B3C861}">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J30" authorId="1" shapeId="0" xr:uid="{85F57292-54AC-4F4C-82B6-843AC3043D25}">
      <text>
        <r>
          <rPr>
            <b/>
            <sz val="9"/>
            <color indexed="81"/>
            <rFont val="Segoe UI"/>
            <family val="2"/>
          </rPr>
          <t>Werte nachträglich anhand der Prozentangaben berechnet.</t>
        </r>
      </text>
    </comment>
    <comment ref="D31" authorId="1" shapeId="0" xr:uid="{FB83652B-2950-4727-A2D7-D85A3A1A7B89}">
      <text>
        <r>
          <rPr>
            <b/>
            <sz val="9"/>
            <color rgb="FF000000"/>
            <rFont val="Segoe UI"/>
            <family val="2"/>
          </rPr>
          <t>Mittelwerte nicht aus Studie, sondern nachträglich berechnet.</t>
        </r>
        <r>
          <rPr>
            <sz val="9"/>
            <color rgb="FF000000"/>
            <rFont val="Segoe UI"/>
            <family val="2"/>
          </rPr>
          <t xml:space="preserve">
</t>
        </r>
      </text>
    </comment>
    <comment ref="F31" authorId="1" shapeId="0" xr:uid="{591CD3DB-9CF6-458C-9638-2D3940DF9654}">
      <text>
        <r>
          <rPr>
            <b/>
            <sz val="9"/>
            <color indexed="81"/>
            <rFont val="Segoe UI"/>
            <family val="2"/>
          </rPr>
          <t>Biomasse KWK (Haushalte); Energy Revolution Szenario für OECD Europa;
in EUR 2015</t>
        </r>
        <r>
          <rPr>
            <sz val="9"/>
            <color indexed="81"/>
            <rFont val="Segoe UI"/>
            <family val="2"/>
          </rPr>
          <t xml:space="preserve">
</t>
        </r>
      </text>
    </comment>
    <comment ref="G31" authorId="0" shapeId="0" xr:uid="{06650ABB-0984-48B2-BB9E-170CE2986275}">
      <text>
        <r>
          <rPr>
            <b/>
            <sz val="10"/>
            <color rgb="FF000000"/>
            <rFont val="Tahoma"/>
            <family val="2"/>
          </rPr>
          <t xml:space="preserve">Mittelwert aus den 3 Kategorien (Biomasse, KWK Biomasse Industrie und KWK Biomasse Haushalte des Energy [R]evolution Szenario)
</t>
        </r>
        <r>
          <rPr>
            <b/>
            <sz val="10"/>
            <color rgb="FF000000"/>
            <rFont val="Tahoma"/>
            <family val="2"/>
          </rPr>
          <t xml:space="preserve">in EUR 2015
</t>
        </r>
      </text>
    </comment>
    <comment ref="H31" authorId="1" shapeId="0" xr:uid="{62FAB83A-4BB6-4D45-85ED-1F4D9C46FF86}">
      <text>
        <r>
          <rPr>
            <b/>
            <sz val="9"/>
            <color rgb="FF000000"/>
            <rFont val="Segoe UI"/>
            <family val="2"/>
          </rPr>
          <t xml:space="preserve">Biomasse KWK (Industrie); Energy Revolution Szenario für OECD Europa;
</t>
        </r>
        <r>
          <rPr>
            <b/>
            <sz val="9"/>
            <color rgb="FF000000"/>
            <rFont val="Segoe UI"/>
            <family val="2"/>
          </rPr>
          <t>in EUR 2015</t>
        </r>
        <r>
          <rPr>
            <sz val="9"/>
            <color rgb="FF000000"/>
            <rFont val="Segoe UI"/>
            <family val="2"/>
          </rPr>
          <t xml:space="preserve">
</t>
        </r>
      </text>
    </comment>
    <comment ref="D32" authorId="1" shapeId="0" xr:uid="{9C78B276-BF08-44E0-B55F-437DC1560CA9}">
      <text>
        <r>
          <rPr>
            <b/>
            <sz val="9"/>
            <color rgb="FF000000"/>
            <rFont val="Segoe UI"/>
            <family val="2"/>
          </rPr>
          <t>Mittelwerte nicht aus Studie, sondern nachträglich berechnet.</t>
        </r>
        <r>
          <rPr>
            <sz val="9"/>
            <color rgb="FF000000"/>
            <rFont val="Segoe UI"/>
            <family val="2"/>
          </rPr>
          <t xml:space="preserve">
</t>
        </r>
      </text>
    </comment>
    <comment ref="F32" authorId="1" shapeId="0" xr:uid="{A2772ECE-9D03-402D-A660-5B12F3AE5EB4}">
      <text>
        <r>
          <rPr>
            <b/>
            <sz val="9"/>
            <color rgb="FF000000"/>
            <rFont val="Segoe UI"/>
            <family val="2"/>
          </rPr>
          <t xml:space="preserve">Biomasse KWK (Haushalte); Energy Revolution Szenario für OECD Europa;
</t>
        </r>
        <r>
          <rPr>
            <b/>
            <sz val="9"/>
            <color rgb="FF000000"/>
            <rFont val="Segoe UI"/>
            <family val="2"/>
          </rPr>
          <t>in EUR 2015</t>
        </r>
        <r>
          <rPr>
            <sz val="9"/>
            <color rgb="FF000000"/>
            <rFont val="Segoe UI"/>
            <family val="2"/>
          </rPr>
          <t xml:space="preserve">
</t>
        </r>
      </text>
    </comment>
    <comment ref="G32" authorId="0" shapeId="0" xr:uid="{79DF07BC-9D66-412C-8F1B-5FECC16B7C55}">
      <text>
        <r>
          <rPr>
            <b/>
            <sz val="10"/>
            <color rgb="FF000000"/>
            <rFont val="Tahoma"/>
            <family val="2"/>
          </rPr>
          <t xml:space="preserve">Mittelwert aus den 3 Kategorien (Biomasse, KWK Biomasse Industrie und KWK Biomasse Haushalte des Energy [R]evolution Szenario)
</t>
        </r>
        <r>
          <rPr>
            <b/>
            <sz val="10"/>
            <color rgb="FF000000"/>
            <rFont val="Tahoma"/>
            <family val="2"/>
          </rPr>
          <t xml:space="preserve">in EUR 2015
</t>
        </r>
      </text>
    </comment>
    <comment ref="H32" authorId="1" shapeId="0" xr:uid="{01A1A231-6357-4A4F-B388-256E06F2D8C4}">
      <text>
        <r>
          <rPr>
            <b/>
            <sz val="9"/>
            <color rgb="FF000000"/>
            <rFont val="Segoe UI"/>
            <family val="2"/>
          </rPr>
          <t xml:space="preserve">Biomasse KWK (Industrie); Energy Revolution Szenario für OECD Europa;
</t>
        </r>
        <r>
          <rPr>
            <b/>
            <sz val="9"/>
            <color rgb="FF000000"/>
            <rFont val="Segoe UI"/>
            <family val="2"/>
          </rPr>
          <t>in EUR 2015</t>
        </r>
        <r>
          <rPr>
            <sz val="9"/>
            <color rgb="FF000000"/>
            <rFont val="Segoe UI"/>
            <family val="2"/>
          </rPr>
          <t xml:space="preserve">
</t>
        </r>
      </text>
    </comment>
    <comment ref="D33" authorId="1" shapeId="0" xr:uid="{C50F86C7-8BB0-4E75-8644-B13A3A1420EF}">
      <text>
        <r>
          <rPr>
            <b/>
            <sz val="9"/>
            <color rgb="FF000000"/>
            <rFont val="Segoe UI"/>
            <family val="2"/>
          </rPr>
          <t>Mittelwerte nicht aus Studie, sondern nachträglich berechnet.</t>
        </r>
        <r>
          <rPr>
            <sz val="9"/>
            <color rgb="FF000000"/>
            <rFont val="Segoe UI"/>
            <family val="2"/>
          </rPr>
          <t xml:space="preserve">
</t>
        </r>
      </text>
    </comment>
    <comment ref="F33" authorId="1" shapeId="0" xr:uid="{7766E95F-78F6-4BE0-A7F0-5FC8E0A77C8C}">
      <text>
        <r>
          <rPr>
            <b/>
            <sz val="9"/>
            <color rgb="FF000000"/>
            <rFont val="Segoe UI"/>
            <family val="2"/>
          </rPr>
          <t xml:space="preserve">Biomasse KWK (Haushalte); Energy Revolution Szenario für OECD Europa;
</t>
        </r>
        <r>
          <rPr>
            <b/>
            <sz val="9"/>
            <color rgb="FF000000"/>
            <rFont val="Segoe UI"/>
            <family val="2"/>
          </rPr>
          <t>in EUR 2015</t>
        </r>
        <r>
          <rPr>
            <sz val="9"/>
            <color rgb="FF000000"/>
            <rFont val="Segoe UI"/>
            <family val="2"/>
          </rPr>
          <t xml:space="preserve">
</t>
        </r>
      </text>
    </comment>
    <comment ref="G33" authorId="0" shapeId="0" xr:uid="{60A7EFA2-7F8A-46F5-9567-77D566D78AFA}">
      <text>
        <r>
          <rPr>
            <b/>
            <sz val="10"/>
            <color rgb="FF000000"/>
            <rFont val="Tahoma"/>
            <family val="2"/>
          </rPr>
          <t xml:space="preserve">Mittelwert aus den 3 Kategorien (Biomasse, KWK Biomasse Industrie und KWK Biomasse Haushalte des Energy [R]evolution Szenario)
</t>
        </r>
        <r>
          <rPr>
            <b/>
            <sz val="10"/>
            <color rgb="FF000000"/>
            <rFont val="Tahoma"/>
            <family val="2"/>
          </rPr>
          <t xml:space="preserve">in EUR 2015
</t>
        </r>
      </text>
    </comment>
    <comment ref="H33" authorId="1" shapeId="0" xr:uid="{A49D8DA9-F1D4-4190-847D-93CD13900AF6}">
      <text>
        <r>
          <rPr>
            <b/>
            <sz val="9"/>
            <color rgb="FF000000"/>
            <rFont val="Segoe UI"/>
            <family val="2"/>
          </rPr>
          <t xml:space="preserve">Biomasse KWK (Industrie); Energy Revolution Szenario für OECD Europa;
</t>
        </r>
        <r>
          <rPr>
            <b/>
            <sz val="9"/>
            <color rgb="FF000000"/>
            <rFont val="Segoe UI"/>
            <family val="2"/>
          </rPr>
          <t>in EUR 2015</t>
        </r>
        <r>
          <rPr>
            <sz val="9"/>
            <color rgb="FF000000"/>
            <rFont val="Segoe UI"/>
            <family val="2"/>
          </rPr>
          <t xml:space="preserve">
</t>
        </r>
      </text>
    </comment>
    <comment ref="D34" authorId="1" shapeId="0" xr:uid="{35E13F8B-37B7-480C-A503-24E05BE81994}">
      <text>
        <r>
          <rPr>
            <b/>
            <sz val="9"/>
            <color rgb="FF000000"/>
            <rFont val="Segoe UI"/>
            <family val="2"/>
          </rPr>
          <t>Mittelwerte nicht aus Studie, sondern nachträglich berechnet.</t>
        </r>
        <r>
          <rPr>
            <sz val="9"/>
            <color rgb="FF000000"/>
            <rFont val="Segoe UI"/>
            <family val="2"/>
          </rPr>
          <t xml:space="preserve">
</t>
        </r>
      </text>
    </comment>
    <comment ref="F34" authorId="1" shapeId="0" xr:uid="{35303208-7DE5-449A-BFC3-A1314DB9C05E}">
      <text>
        <r>
          <rPr>
            <b/>
            <sz val="9"/>
            <color rgb="FF000000"/>
            <rFont val="Segoe UI"/>
            <family val="2"/>
          </rPr>
          <t xml:space="preserve">Biomasse KWK (Haushalte); Energy Revolution Szenario für OECD Europa;
</t>
        </r>
        <r>
          <rPr>
            <b/>
            <sz val="9"/>
            <color rgb="FF000000"/>
            <rFont val="Segoe UI"/>
            <family val="2"/>
          </rPr>
          <t>in EUR 2015</t>
        </r>
        <r>
          <rPr>
            <sz val="9"/>
            <color rgb="FF000000"/>
            <rFont val="Segoe UI"/>
            <family val="2"/>
          </rPr>
          <t xml:space="preserve">
</t>
        </r>
      </text>
    </comment>
    <comment ref="G34" authorId="0" shapeId="0" xr:uid="{6B45C7F0-7B4F-4394-8D0D-2756866FC402}">
      <text>
        <r>
          <rPr>
            <b/>
            <sz val="10"/>
            <color rgb="FF000000"/>
            <rFont val="Tahoma"/>
            <family val="2"/>
          </rPr>
          <t xml:space="preserve">Mittelwert aus den 3 Kategorien (Biomasse, KWK Biomasse Industrie und KWK Biomasse Haushalte des Energy [R]evolution Szenario)
in EUR 2015
</t>
        </r>
      </text>
    </comment>
    <comment ref="H34" authorId="1" shapeId="0" xr:uid="{D2BCFBFB-3F04-4417-9303-8C8DD5DE198A}">
      <text>
        <r>
          <rPr>
            <b/>
            <sz val="9"/>
            <color rgb="FF000000"/>
            <rFont val="Segoe UI"/>
            <family val="2"/>
          </rPr>
          <t xml:space="preserve">Biomasse KWK (Industrie); Energy Revolution Szenario für OECD Europa;
</t>
        </r>
        <r>
          <rPr>
            <b/>
            <sz val="9"/>
            <color rgb="FF000000"/>
            <rFont val="Segoe UI"/>
            <family val="2"/>
          </rPr>
          <t>in EUR 2015</t>
        </r>
        <r>
          <rPr>
            <sz val="9"/>
            <color rgb="FF000000"/>
            <rFont val="Segoe UI"/>
            <family val="2"/>
          </rPr>
          <t xml:space="preserve">
</t>
        </r>
      </text>
    </comment>
    <comment ref="A35" authorId="0" shapeId="0" xr:uid="{4F541904-C596-6C4B-9A55-5C3D6A3064F1}">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5" authorId="1" shapeId="0" xr:uid="{04E5C0E1-7DF8-4ABC-AB26-29C847D25C29}">
      <text>
        <r>
          <rPr>
            <b/>
            <sz val="9"/>
            <color rgb="FF000000"/>
            <rFont val="Segoe UI"/>
            <family val="2"/>
          </rPr>
          <t>Mittelwerte nicht aus Studie, sondern nachträglich berechnet.</t>
        </r>
        <r>
          <rPr>
            <sz val="9"/>
            <color rgb="FF000000"/>
            <rFont val="Segoe UI"/>
            <family val="2"/>
          </rPr>
          <t xml:space="preserve">
</t>
        </r>
      </text>
    </comment>
    <comment ref="F35" authorId="0" shapeId="0" xr:uid="{58DEF284-012A-DE49-8723-52FC6DE74C71}">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5" authorId="0" shapeId="0" xr:uid="{C1F955E2-C154-0344-AB44-AC3423D45BF7}">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35" authorId="0" shapeId="0" xr:uid="{E5F26F44-20E5-264F-ACBB-C56C83EE8229}">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5" authorId="1" shapeId="0" xr:uid="{9689A587-0A6F-457A-891F-A66753602FD1}">
      <text>
        <r>
          <rPr>
            <sz val="9"/>
            <color rgb="FF000000"/>
            <rFont val="Segoe UI"/>
            <family val="2"/>
          </rPr>
          <t xml:space="preserve">in Studie als 5 - 6,5 % angegeben
</t>
        </r>
      </text>
    </comment>
    <comment ref="J35" authorId="1" shapeId="0" xr:uid="{C87528E1-B682-40BC-99CE-1FB98D5C6FE2}">
      <text>
        <r>
          <rPr>
            <b/>
            <sz val="9"/>
            <color rgb="FF000000"/>
            <rFont val="Segoe UI"/>
            <family val="2"/>
          </rPr>
          <t>Werte nachträglich anhand der Prozentangaben berechnet.</t>
        </r>
      </text>
    </comment>
    <comment ref="A36" authorId="0" shapeId="0" xr:uid="{8DFD8D3C-5809-404E-8783-E047B6ADBB8E}">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6" authorId="1" shapeId="0" xr:uid="{B5A7A083-82CB-46F5-99FB-EE13A55E4045}">
      <text>
        <r>
          <rPr>
            <b/>
            <sz val="9"/>
            <color rgb="FF000000"/>
            <rFont val="Segoe UI"/>
            <family val="2"/>
          </rPr>
          <t>Mittelwerte nicht aus Studie, sondern nachträglich berechnet.</t>
        </r>
        <r>
          <rPr>
            <sz val="9"/>
            <color rgb="FF000000"/>
            <rFont val="Segoe UI"/>
            <family val="2"/>
          </rPr>
          <t xml:space="preserve">
</t>
        </r>
      </text>
    </comment>
    <comment ref="F36" authorId="0" shapeId="0" xr:uid="{BC110133-9D2A-F04C-B855-00FAA956B3F2}">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6" authorId="0" shapeId="0" xr:uid="{D3041E2F-2907-244E-9AAB-FA0F71FF933F}">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36" authorId="0" shapeId="0" xr:uid="{1DE9B2FF-FAFB-B549-9EEE-C016A2E2C4C3}">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6" authorId="1" shapeId="0" xr:uid="{ABA2A042-BFDC-4A64-BD90-D46D6AA868BD}">
      <text>
        <r>
          <rPr>
            <sz val="9"/>
            <color rgb="FF000000"/>
            <rFont val="Segoe UI"/>
            <family val="2"/>
          </rPr>
          <t xml:space="preserve">in Studie als 5 - 6,5 % angegeben
</t>
        </r>
      </text>
    </comment>
    <comment ref="J36" authorId="1" shapeId="0" xr:uid="{50966147-2F16-46A5-B077-9436BE316317}">
      <text>
        <r>
          <rPr>
            <b/>
            <sz val="9"/>
            <color rgb="FF000000"/>
            <rFont val="Segoe UI"/>
            <family val="2"/>
          </rPr>
          <t>Werte nachträglich anhand der Prozentangaben berechnet.</t>
        </r>
      </text>
    </comment>
    <comment ref="A37" authorId="0" shapeId="0" xr:uid="{27CF86FC-FA55-AF40-8273-5091B88AE62D}">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7" authorId="1" shapeId="0" xr:uid="{E18970E5-9533-463F-B726-1536CCCAD283}">
      <text>
        <r>
          <rPr>
            <b/>
            <sz val="9"/>
            <color rgb="FF000000"/>
            <rFont val="Segoe UI"/>
            <family val="2"/>
          </rPr>
          <t>Mittelwerte nicht aus Studie, sondern nachträglich berechnet.</t>
        </r>
        <r>
          <rPr>
            <sz val="9"/>
            <color rgb="FF000000"/>
            <rFont val="Segoe UI"/>
            <family val="2"/>
          </rPr>
          <t xml:space="preserve">
</t>
        </r>
      </text>
    </comment>
    <comment ref="F37" authorId="0" shapeId="0" xr:uid="{62B64649-00D6-174A-BD6D-EA58CADDAB9B}">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7" authorId="0" shapeId="0" xr:uid="{EA4781CA-62C0-7E49-8ABA-8F8D48953FCD}">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37" authorId="0" shapeId="0" xr:uid="{9113DD3B-DB9C-6543-9246-9D39D3C6FAFD}">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7" authorId="1" shapeId="0" xr:uid="{57522751-86AA-4AB9-8325-B9DF5AF47CF4}">
      <text>
        <r>
          <rPr>
            <sz val="9"/>
            <color indexed="81"/>
            <rFont val="Segoe UI"/>
            <family val="2"/>
          </rPr>
          <t xml:space="preserve">in Studie als 5 - 6,5 % angegeben
</t>
        </r>
      </text>
    </comment>
    <comment ref="J37" authorId="1" shapeId="0" xr:uid="{9658D468-73E3-4594-B215-9D62D0307373}">
      <text>
        <r>
          <rPr>
            <b/>
            <sz val="9"/>
            <color indexed="81"/>
            <rFont val="Segoe UI"/>
            <family val="2"/>
          </rPr>
          <t>Werte nachträglich anhand der Prozentangaben berechnet.</t>
        </r>
      </text>
    </comment>
    <comment ref="A38" authorId="0" shapeId="0" xr:uid="{AB806C2A-0485-F545-B07E-98921C4986A6}">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8" authorId="1" shapeId="0" xr:uid="{85D4B43C-D906-4F7B-A9C3-CC25A362617A}">
      <text>
        <r>
          <rPr>
            <b/>
            <sz val="9"/>
            <color rgb="FF000000"/>
            <rFont val="Segoe UI"/>
            <family val="2"/>
          </rPr>
          <t>Mittelwerte nicht aus Studie, sondern nachträglich berechnet.</t>
        </r>
        <r>
          <rPr>
            <sz val="9"/>
            <color rgb="FF000000"/>
            <rFont val="Segoe UI"/>
            <family val="2"/>
          </rPr>
          <t xml:space="preserve">
</t>
        </r>
      </text>
    </comment>
    <comment ref="F38" authorId="0" shapeId="0" xr:uid="{E7101CDD-3107-CA42-9777-C525B4CB132D}">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8" authorId="0" shapeId="0" xr:uid="{A1ED0B8B-A5E4-A947-B3AA-F6C28D636385}">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38" authorId="0" shapeId="0" xr:uid="{15696841-A02F-3E45-A0F6-088B3F1CB991}">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8" authorId="1" shapeId="0" xr:uid="{642EF7EF-301C-4CCB-8271-DCCD7739EAAE}">
      <text>
        <r>
          <rPr>
            <sz val="9"/>
            <color indexed="81"/>
            <rFont val="Segoe UI"/>
            <family val="2"/>
          </rPr>
          <t xml:space="preserve">in Studie als 5 - 6,5 % angegeben
</t>
        </r>
      </text>
    </comment>
    <comment ref="J38" authorId="1" shapeId="0" xr:uid="{4A719EFF-4AB3-4DCF-B1FD-F49D10EBA025}">
      <text>
        <r>
          <rPr>
            <b/>
            <sz val="9"/>
            <color indexed="81"/>
            <rFont val="Segoe UI"/>
            <family val="2"/>
          </rPr>
          <t>Werte nachträglich anhand der Prozentangaben berechnet.</t>
        </r>
      </text>
    </comment>
    <comment ref="A39" authorId="0" shapeId="0" xr:uid="{943D1AB0-F2E1-5B4D-9BBF-F6BDC9FE3A4C}">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39" authorId="1" shapeId="0" xr:uid="{F5A77ADA-5F1D-45A8-AD95-C358F4C6D14A}">
      <text>
        <r>
          <rPr>
            <b/>
            <sz val="9"/>
            <color rgb="FF000000"/>
            <rFont val="Segoe UI"/>
            <family val="2"/>
          </rPr>
          <t>Mittelwerte nicht aus Studie, sondern nachträglich berechnet.</t>
        </r>
        <r>
          <rPr>
            <sz val="9"/>
            <color rgb="FF000000"/>
            <rFont val="Segoe UI"/>
            <family val="2"/>
          </rPr>
          <t xml:space="preserve">
</t>
        </r>
      </text>
    </comment>
    <comment ref="F39" authorId="0" shapeId="0" xr:uid="{C9E0C58A-A704-064A-AFAA-411734EF4145}">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39" authorId="0" shapeId="0" xr:uid="{130177D5-80FB-9E49-A599-8C9E60DCA833}">
      <text>
        <r>
          <rPr>
            <b/>
            <sz val="10"/>
            <color rgb="FF000000"/>
            <rFont val="Tahoma"/>
            <family val="2"/>
          </rPr>
          <t>Mittelwert aller 10 angegebenen Biomasse Technologien aus Studienanhang
in EUR 2009</t>
        </r>
        <r>
          <rPr>
            <sz val="10"/>
            <color rgb="FF000000"/>
            <rFont val="Tahoma"/>
            <family val="2"/>
          </rPr>
          <t xml:space="preserve">
</t>
        </r>
      </text>
    </comment>
    <comment ref="H39" authorId="0" shapeId="0" xr:uid="{6EADD24E-B165-764E-BC6F-D299686E4FE4}">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39" authorId="1" shapeId="0" xr:uid="{8E251D82-AC36-48DB-B77F-D52D7A221F90}">
      <text>
        <r>
          <rPr>
            <sz val="9"/>
            <color rgb="FF000000"/>
            <rFont val="Segoe UI"/>
            <family val="2"/>
          </rPr>
          <t xml:space="preserve">in Studie als 5 - 6,5 % angegeben
</t>
        </r>
      </text>
    </comment>
    <comment ref="J39" authorId="1" shapeId="0" xr:uid="{51115B5E-F10D-46E6-B545-1082D26167A0}">
      <text>
        <r>
          <rPr>
            <b/>
            <sz val="9"/>
            <color rgb="FF000000"/>
            <rFont val="Segoe UI"/>
            <family val="2"/>
          </rPr>
          <t>Werte nachträglich anhand der Prozentangaben berechnet.</t>
        </r>
      </text>
    </comment>
    <comment ref="A40" authorId="0" shapeId="0" xr:uid="{7BA961A5-2B98-FD49-8798-DB5AB00ACCDD}">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40" authorId="1" shapeId="0" xr:uid="{83C31F50-CB26-4790-A5BA-B86DBC6B7EC6}">
      <text>
        <r>
          <rPr>
            <b/>
            <sz val="9"/>
            <color rgb="FF000000"/>
            <rFont val="Segoe UI"/>
            <family val="2"/>
          </rPr>
          <t>Mittelwerte nicht aus Studie, sondern nachträglich berechnet.</t>
        </r>
        <r>
          <rPr>
            <sz val="9"/>
            <color rgb="FF000000"/>
            <rFont val="Segoe UI"/>
            <family val="2"/>
          </rPr>
          <t xml:space="preserve">
</t>
        </r>
      </text>
    </comment>
    <comment ref="F40" authorId="0" shapeId="0" xr:uid="{7088F25A-412E-9A49-9122-473A2980F3B1}">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40" authorId="0" shapeId="0" xr:uid="{86D3FD26-1120-934E-8DF8-6805D9578EA4}">
      <text>
        <r>
          <rPr>
            <b/>
            <sz val="10"/>
            <color rgb="FF000000"/>
            <rFont val="Tahoma"/>
            <family val="2"/>
          </rPr>
          <t xml:space="preserve">Mittelwert aller 10 angegebenen Biomasse Technologien aus Studienanhang
</t>
        </r>
        <r>
          <rPr>
            <b/>
            <sz val="10"/>
            <color rgb="FF000000"/>
            <rFont val="Tahoma"/>
            <family val="2"/>
          </rPr>
          <t>in EUR 2009</t>
        </r>
        <r>
          <rPr>
            <sz val="10"/>
            <color rgb="FF000000"/>
            <rFont val="Tahoma"/>
            <family val="2"/>
          </rPr>
          <t xml:space="preserve">
</t>
        </r>
      </text>
    </comment>
    <comment ref="H40" authorId="0" shapeId="0" xr:uid="{1440554F-F133-074D-A833-33E8EC841DCD}">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40" authorId="1" shapeId="0" xr:uid="{85F93A08-39A2-4EF2-AC7A-3D5DD92B4730}">
      <text>
        <r>
          <rPr>
            <sz val="9"/>
            <color indexed="81"/>
            <rFont val="Segoe UI"/>
            <family val="2"/>
          </rPr>
          <t xml:space="preserve">in Studie als 5 - 6,5 % angegeben
</t>
        </r>
      </text>
    </comment>
    <comment ref="J40" authorId="1" shapeId="0" xr:uid="{32EEDAAD-21DB-40AA-9F09-C7F90FF30208}">
      <text>
        <r>
          <rPr>
            <b/>
            <sz val="9"/>
            <color rgb="FF000000"/>
            <rFont val="Segoe UI"/>
            <family val="2"/>
          </rPr>
          <t>Werte nachträglich anhand der Prozentangaben berechnet.</t>
        </r>
      </text>
    </comment>
    <comment ref="A41" authorId="0" shapeId="0" xr:uid="{912C1398-4505-624D-847B-DBD3056BE7E7}">
      <text>
        <r>
          <rPr>
            <b/>
            <sz val="10"/>
            <color rgb="FF000000"/>
            <rFont val="Tahoma"/>
            <family val="2"/>
          </rPr>
          <t xml:space="preserve">Sehr detailierte und differenzierte Angaben zu den unterschiedlichen Anlagentypen
</t>
        </r>
        <r>
          <rPr>
            <sz val="10"/>
            <color rgb="FF000000"/>
            <rFont val="Tahoma"/>
            <family val="2"/>
          </rPr>
          <t xml:space="preserve">
</t>
        </r>
      </text>
    </comment>
    <comment ref="D41" authorId="1" shapeId="0" xr:uid="{A106FA52-209A-4BB0-AB6A-B3A289ADD489}">
      <text>
        <r>
          <rPr>
            <b/>
            <sz val="9"/>
            <color rgb="FF000000"/>
            <rFont val="Segoe UI"/>
            <family val="2"/>
          </rPr>
          <t>Mittelwerte nicht aus Studie, sondern nachträglich berechnet.</t>
        </r>
        <r>
          <rPr>
            <sz val="9"/>
            <color rgb="FF000000"/>
            <rFont val="Segoe UI"/>
            <family val="2"/>
          </rPr>
          <t xml:space="preserve">
</t>
        </r>
      </text>
    </comment>
    <comment ref="F41" authorId="0" shapeId="0" xr:uid="{38C922D0-925E-2347-BE1B-3E86005CF7CD}">
      <text>
        <r>
          <rPr>
            <b/>
            <sz val="10"/>
            <color rgb="FF000000"/>
            <rFont val="Tahoma"/>
            <family val="2"/>
          </rPr>
          <t xml:space="preserve">feste Biomasse, Dampfkraftwerk
</t>
        </r>
        <r>
          <rPr>
            <b/>
            <sz val="10"/>
            <color rgb="FF000000"/>
            <rFont val="Tahoma"/>
            <family val="2"/>
          </rPr>
          <t xml:space="preserve">in Eur 2009
</t>
        </r>
        <r>
          <rPr>
            <sz val="10"/>
            <color rgb="FF000000"/>
            <rFont val="Tahoma"/>
            <family val="2"/>
          </rPr>
          <t xml:space="preserve">
</t>
        </r>
      </text>
    </comment>
    <comment ref="G41" authorId="0" shapeId="0" xr:uid="{B78DCC68-8087-1D44-8195-E0F38A4B549B}">
      <text>
        <r>
          <rPr>
            <b/>
            <sz val="10"/>
            <color rgb="FF000000"/>
            <rFont val="Tahoma"/>
            <family val="2"/>
          </rPr>
          <t>Mittelwert aller 10 angegebenen Biomasse Technologien aus Studienanhang
in EUR 2009</t>
        </r>
        <r>
          <rPr>
            <sz val="10"/>
            <color rgb="FF000000"/>
            <rFont val="Tahoma"/>
            <family val="2"/>
          </rPr>
          <t xml:space="preserve">
</t>
        </r>
      </text>
    </comment>
    <comment ref="H41" authorId="0" shapeId="0" xr:uid="{E092668E-F4A1-D549-9711-56178D22D40D}">
      <text>
        <r>
          <rPr>
            <b/>
            <sz val="10"/>
            <color rgb="FF000000"/>
            <rFont val="Tahoma"/>
            <family val="2"/>
          </rPr>
          <t xml:space="preserve">Biogas-Einzelanlage 50 kW
</t>
        </r>
        <r>
          <rPr>
            <b/>
            <sz val="10"/>
            <color rgb="FF000000"/>
            <rFont val="Tahoma"/>
            <family val="2"/>
          </rPr>
          <t>EUR 2009</t>
        </r>
        <r>
          <rPr>
            <sz val="10"/>
            <color rgb="FF000000"/>
            <rFont val="Tahoma"/>
            <family val="2"/>
          </rPr>
          <t xml:space="preserve">
</t>
        </r>
      </text>
    </comment>
    <comment ref="I41" authorId="1" shapeId="0" xr:uid="{3875677C-B8F8-4458-9A3C-AF97A5A51EDE}">
      <text>
        <r>
          <rPr>
            <sz val="9"/>
            <color rgb="FF000000"/>
            <rFont val="Segoe UI"/>
            <family val="2"/>
          </rPr>
          <t xml:space="preserve">in Studie als 5 - 6,5 % angegeben
</t>
        </r>
      </text>
    </comment>
    <comment ref="J41" authorId="1" shapeId="0" xr:uid="{5C3B6A53-3AA4-4B21-BEAB-79AF8F91E1E6}">
      <text>
        <r>
          <rPr>
            <b/>
            <sz val="9"/>
            <color rgb="FF000000"/>
            <rFont val="Segoe UI"/>
            <family val="2"/>
          </rPr>
          <t>Werte nachträglich anhand der Prozentangaben berechnet.</t>
        </r>
      </text>
    </comment>
    <comment ref="A42" authorId="0" shapeId="0" xr:uid="{508EFFD5-907C-204F-A347-C218AA264C32}">
      <text>
        <r>
          <rPr>
            <b/>
            <sz val="10"/>
            <color rgb="FF000000"/>
            <rFont val="Tahoma"/>
            <family val="2"/>
          </rPr>
          <t>starke Differenzierung nach fest, flüssig, gasförmig und daher große Bandbreite - siehe Anhang Studie</t>
        </r>
        <r>
          <rPr>
            <sz val="10"/>
            <color rgb="FF000000"/>
            <rFont val="Tahoma"/>
            <family val="2"/>
          </rPr>
          <t xml:space="preserve">
</t>
        </r>
      </text>
    </comment>
    <comment ref="D42" authorId="1" shapeId="0" xr:uid="{93B45068-526F-4834-A100-B9B90D3BFB0E}">
      <text>
        <r>
          <rPr>
            <b/>
            <sz val="9"/>
            <color rgb="FF000000"/>
            <rFont val="Segoe UI"/>
            <family val="2"/>
          </rPr>
          <t>Mittelwerte nicht aus Studie, sondern nachträglich berechnet.</t>
        </r>
        <r>
          <rPr>
            <sz val="9"/>
            <color rgb="FF000000"/>
            <rFont val="Segoe UI"/>
            <family val="2"/>
          </rPr>
          <t xml:space="preserve">
</t>
        </r>
      </text>
    </comment>
    <comment ref="F42" authorId="0" shapeId="0" xr:uid="{4191A227-F29C-1B4F-ADAC-242FEBC3DE38}">
      <text>
        <r>
          <rPr>
            <b/>
            <sz val="10"/>
            <color rgb="FF000000"/>
            <rFont val="Tahoma"/>
            <family val="2"/>
          </rPr>
          <t xml:space="preserve">Biodiesel Anlage (aus Bio-Anbau Raps)
</t>
        </r>
        <r>
          <rPr>
            <b/>
            <sz val="10"/>
            <color rgb="FF000000"/>
            <rFont val="Tahoma"/>
            <family val="2"/>
          </rPr>
          <t>in EUR 2013</t>
        </r>
      </text>
    </comment>
    <comment ref="G42" authorId="1" shapeId="0" xr:uid="{4AEF913C-097F-40E8-B1B8-18A1FD28B6D9}">
      <text>
        <r>
          <rPr>
            <b/>
            <sz val="9"/>
            <color indexed="81"/>
            <rFont val="Segoe UI"/>
            <family val="2"/>
          </rPr>
          <t>Mittelwert aller 7 Biomasse Anlagenkonfigurationen aus Studie
in EUR 2013</t>
        </r>
        <r>
          <rPr>
            <sz val="9"/>
            <color indexed="81"/>
            <rFont val="Segoe UI"/>
            <family val="2"/>
          </rPr>
          <t xml:space="preserve">
</t>
        </r>
      </text>
    </comment>
    <comment ref="H42" authorId="0" shapeId="0" xr:uid="{C6F3CEE6-AE70-384B-9429-34CE67A6AA99}">
      <text>
        <r>
          <rPr>
            <b/>
            <sz val="10"/>
            <color rgb="FF000000"/>
            <rFont val="Tahoma"/>
            <family val="2"/>
          </rPr>
          <t>Fest-Biomasse-zu Wasserstoff</t>
        </r>
        <r>
          <rPr>
            <sz val="10"/>
            <color rgb="FF000000"/>
            <rFont val="Tahoma"/>
            <family val="2"/>
          </rPr>
          <t xml:space="preserve">
in EUR 2013</t>
        </r>
      </text>
    </comment>
    <comment ref="J42" authorId="1" shapeId="0" xr:uid="{0A8925CE-8F79-4A61-8A7D-8FBFB73A38D9}">
      <text>
        <r>
          <rPr>
            <b/>
            <sz val="9"/>
            <color indexed="81"/>
            <rFont val="Segoe UI"/>
            <family val="2"/>
          </rPr>
          <t>Werte nachträglich anhand der Prozentangaben berechnet.</t>
        </r>
      </text>
    </comment>
    <comment ref="A43" authorId="0" shapeId="0" xr:uid="{00445AFD-43A7-A64D-8148-5883E3505087}">
      <text>
        <r>
          <rPr>
            <b/>
            <sz val="10"/>
            <color rgb="FF000000"/>
            <rFont val="Tahoma"/>
            <family val="2"/>
          </rPr>
          <t>starke Differenzierung nach fest, flüssig, gasförmig und daher große Bandbreite - siehe Anhang Studie</t>
        </r>
        <r>
          <rPr>
            <sz val="10"/>
            <color rgb="FF000000"/>
            <rFont val="Tahoma"/>
            <family val="2"/>
          </rPr>
          <t xml:space="preserve">
</t>
        </r>
      </text>
    </comment>
    <comment ref="D43" authorId="1" shapeId="0" xr:uid="{C55318BB-D068-454A-8CFB-8F92C3C18244}">
      <text>
        <r>
          <rPr>
            <b/>
            <sz val="9"/>
            <color rgb="FF000000"/>
            <rFont val="Segoe UI"/>
            <family val="2"/>
          </rPr>
          <t>Mittelwerte nicht aus Studie, sondern nachträglich berechnet.</t>
        </r>
        <r>
          <rPr>
            <sz val="9"/>
            <color rgb="FF000000"/>
            <rFont val="Segoe UI"/>
            <family val="2"/>
          </rPr>
          <t xml:space="preserve">
</t>
        </r>
      </text>
    </comment>
    <comment ref="F43" authorId="0" shapeId="0" xr:uid="{EC4CC84B-801E-41AD-A063-FF39709BFBD5}">
      <text>
        <r>
          <rPr>
            <b/>
            <sz val="10"/>
            <color rgb="FF000000"/>
            <rFont val="Tahoma"/>
            <family val="2"/>
          </rPr>
          <t xml:space="preserve">Biodiesel Anlage (aus Bio-Anbau Raps)
</t>
        </r>
        <r>
          <rPr>
            <b/>
            <sz val="10"/>
            <color rgb="FF000000"/>
            <rFont val="Tahoma"/>
            <family val="2"/>
          </rPr>
          <t>in EUR 2013</t>
        </r>
      </text>
    </comment>
    <comment ref="G43" authorId="1" shapeId="0" xr:uid="{8803B9A5-DAF8-4FB0-BA77-245A037CE93F}">
      <text>
        <r>
          <rPr>
            <b/>
            <sz val="9"/>
            <color indexed="81"/>
            <rFont val="Segoe UI"/>
            <family val="2"/>
          </rPr>
          <t>Mittelwert aller 7 Biomasse Anlagenkonfigurationen aus Studie
in EUR 2013</t>
        </r>
        <r>
          <rPr>
            <sz val="9"/>
            <color indexed="81"/>
            <rFont val="Segoe UI"/>
            <family val="2"/>
          </rPr>
          <t xml:space="preserve">
</t>
        </r>
      </text>
    </comment>
    <comment ref="H43" authorId="0" shapeId="0" xr:uid="{7F50E54A-B414-46EF-858C-343A1BC03AB5}">
      <text>
        <r>
          <rPr>
            <b/>
            <sz val="10"/>
            <color rgb="FF000000"/>
            <rFont val="Tahoma"/>
            <family val="2"/>
          </rPr>
          <t>Fest-Biomasse-zu Wasserstoff</t>
        </r>
        <r>
          <rPr>
            <sz val="10"/>
            <color rgb="FF000000"/>
            <rFont val="Tahoma"/>
            <family val="2"/>
          </rPr>
          <t xml:space="preserve">
</t>
        </r>
        <r>
          <rPr>
            <sz val="10"/>
            <color rgb="FF000000"/>
            <rFont val="Tahoma"/>
            <family val="2"/>
          </rPr>
          <t>in EUR 2013</t>
        </r>
      </text>
    </comment>
    <comment ref="J43" authorId="1" shapeId="0" xr:uid="{8DECAF54-95E1-4A72-AD3D-CC456633EBAC}">
      <text>
        <r>
          <rPr>
            <b/>
            <sz val="9"/>
            <color rgb="FF000000"/>
            <rFont val="Segoe UI"/>
            <family val="2"/>
          </rPr>
          <t>Werte nachträglich anhand der Prozentangaben berechnet.</t>
        </r>
      </text>
    </comment>
    <comment ref="D44" authorId="1" shapeId="0" xr:uid="{D303BA76-2599-CA4F-9FF7-B95037D782E0}">
      <text>
        <r>
          <rPr>
            <b/>
            <sz val="9"/>
            <color rgb="FF000000"/>
            <rFont val="Segoe UI"/>
            <family val="2"/>
          </rPr>
          <t>Mittelwerte nicht aus Studie, sondern nachträglich berechnet.</t>
        </r>
        <r>
          <rPr>
            <sz val="9"/>
            <color rgb="FF000000"/>
            <rFont val="Segoe UI"/>
            <family val="2"/>
          </rPr>
          <t xml:space="preserve">
</t>
        </r>
      </text>
    </comment>
    <comment ref="F44" authorId="0" shapeId="0" xr:uid="{9AC67FC7-2442-6943-8D1F-65A276711C56}">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4" authorId="0" shapeId="0" xr:uid="{F225128A-CFAA-9145-B762-356E0837FEC3}">
      <text>
        <r>
          <rPr>
            <sz val="10"/>
            <color rgb="FF000000"/>
            <rFont val="Tahoma"/>
            <family val="2"/>
          </rPr>
          <t xml:space="preserve">Biomasse (fest) Blockheizkraftwerk
</t>
        </r>
        <r>
          <rPr>
            <sz val="10"/>
            <color rgb="FF000000"/>
            <rFont val="Tahoma"/>
            <family val="2"/>
          </rPr>
          <t xml:space="preserve">(im Original: Biomass CHP Plant)
</t>
        </r>
        <r>
          <rPr>
            <sz val="10"/>
            <color rgb="FF000000"/>
            <rFont val="Tahoma"/>
            <family val="2"/>
          </rPr>
          <t>in EUR 2012</t>
        </r>
      </text>
    </comment>
    <comment ref="I44" authorId="1" shapeId="0" xr:uid="{5C2149F7-0457-4A64-837E-397760299543}">
      <text>
        <r>
          <rPr>
            <b/>
            <sz val="9"/>
            <color rgb="FF000000"/>
            <rFont val="Segoe UI"/>
            <family val="2"/>
          </rPr>
          <t>Keine Prozentangaben in Studie angegeben. Werte nachträglich berechnet.</t>
        </r>
        <r>
          <rPr>
            <sz val="9"/>
            <color rgb="FF000000"/>
            <rFont val="Segoe UI"/>
            <family val="2"/>
          </rPr>
          <t xml:space="preserve">
</t>
        </r>
      </text>
    </comment>
    <comment ref="K44" authorId="0" shapeId="0" xr:uid="{BFE873EA-5C7F-CE4C-869C-E218A5098058}">
      <text>
        <r>
          <rPr>
            <b/>
            <sz val="10"/>
            <color rgb="FF000000"/>
            <rFont val="Tahoma"/>
            <family val="2"/>
          </rPr>
          <t>in Euro 2012</t>
        </r>
        <r>
          <rPr>
            <sz val="10"/>
            <color rgb="FF000000"/>
            <rFont val="Tahoma"/>
            <family val="2"/>
          </rPr>
          <t xml:space="preserve">
</t>
        </r>
      </text>
    </comment>
    <comment ref="D45" authorId="1" shapeId="0" xr:uid="{B24E7231-DD46-4348-99AE-60FA33A8678D}">
      <text>
        <r>
          <rPr>
            <b/>
            <sz val="9"/>
            <color rgb="FF000000"/>
            <rFont val="Segoe UI"/>
            <family val="2"/>
          </rPr>
          <t>Mittelwerte nicht aus Studie, sondern nachträglich berechnet.</t>
        </r>
        <r>
          <rPr>
            <sz val="9"/>
            <color rgb="FF000000"/>
            <rFont val="Segoe UI"/>
            <family val="2"/>
          </rPr>
          <t xml:space="preserve">
</t>
        </r>
      </text>
    </comment>
    <comment ref="F45" authorId="0" shapeId="0" xr:uid="{31A30F39-3969-7B4C-9C45-E271A46EA1AD}">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5" authorId="0" shapeId="0" xr:uid="{3ED3007D-7281-5C44-8E48-06BADA673435}">
      <text>
        <r>
          <rPr>
            <sz val="10"/>
            <color rgb="FF000000"/>
            <rFont val="Tahoma"/>
            <family val="2"/>
          </rPr>
          <t xml:space="preserve">Biomasse (fest) Blockheizkraftwerk
</t>
        </r>
        <r>
          <rPr>
            <sz val="10"/>
            <color rgb="FF000000"/>
            <rFont val="Tahoma"/>
            <family val="2"/>
          </rPr>
          <t xml:space="preserve">(im Original: Biomass CHP Plant)
</t>
        </r>
        <r>
          <rPr>
            <sz val="10"/>
            <color rgb="FF000000"/>
            <rFont val="Tahoma"/>
            <family val="2"/>
          </rPr>
          <t>in EUR 2012</t>
        </r>
      </text>
    </comment>
    <comment ref="I45" authorId="1" shapeId="0" xr:uid="{F48AC15D-F5EF-4BCD-A7BE-73564E0E5956}">
      <text>
        <r>
          <rPr>
            <b/>
            <sz val="9"/>
            <color rgb="FF000000"/>
            <rFont val="Segoe UI"/>
            <family val="2"/>
          </rPr>
          <t>Keine Prozentangaben in Studie angegeben. Werte nachträglich berechnet.</t>
        </r>
        <r>
          <rPr>
            <sz val="9"/>
            <color rgb="FF000000"/>
            <rFont val="Segoe UI"/>
            <family val="2"/>
          </rPr>
          <t xml:space="preserve">
</t>
        </r>
      </text>
    </comment>
    <comment ref="K45" authorId="0" shapeId="0" xr:uid="{2BDDAAB6-8791-F34E-B01E-0C2E2F2BFC37}">
      <text>
        <r>
          <rPr>
            <b/>
            <sz val="10"/>
            <color rgb="FF000000"/>
            <rFont val="Tahoma"/>
            <family val="2"/>
          </rPr>
          <t>in Euro 2012</t>
        </r>
        <r>
          <rPr>
            <sz val="10"/>
            <color rgb="FF000000"/>
            <rFont val="Tahoma"/>
            <family val="2"/>
          </rPr>
          <t xml:space="preserve">
</t>
        </r>
      </text>
    </comment>
    <comment ref="D46" authorId="1" shapeId="0" xr:uid="{E818B104-8A8A-1F47-9BEC-68B9EDA49009}">
      <text>
        <r>
          <rPr>
            <b/>
            <sz val="9"/>
            <color rgb="FF000000"/>
            <rFont val="Segoe UI"/>
            <family val="2"/>
          </rPr>
          <t>Mittelwerte nicht aus Studie, sondern nachträglich berechnet.</t>
        </r>
        <r>
          <rPr>
            <sz val="9"/>
            <color rgb="FF000000"/>
            <rFont val="Segoe UI"/>
            <family val="2"/>
          </rPr>
          <t xml:space="preserve">
</t>
        </r>
      </text>
    </comment>
    <comment ref="F46" authorId="0" shapeId="0" xr:uid="{A8602F30-6767-5A4F-88F3-0EAEB5412D03}">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6" authorId="0" shapeId="0" xr:uid="{B392EBA3-281C-4B41-BD3A-6318EC691BDE}">
      <text>
        <r>
          <rPr>
            <sz val="10"/>
            <color rgb="FF000000"/>
            <rFont val="Tahoma"/>
            <family val="2"/>
          </rPr>
          <t>Biomasse (fest) Blockheizkraftwerk
(im Original: Biomass CHP Plant)
in EUR 2012</t>
        </r>
      </text>
    </comment>
    <comment ref="I46" authorId="1" shapeId="0" xr:uid="{33A53018-C1BC-415B-B5B0-562A5CA52B6E}">
      <text>
        <r>
          <rPr>
            <b/>
            <sz val="9"/>
            <color rgb="FF000000"/>
            <rFont val="Segoe UI"/>
            <family val="2"/>
          </rPr>
          <t>Keine Prozentangaben in Studie angegeben. Werte nachträglich berechnet.</t>
        </r>
        <r>
          <rPr>
            <sz val="9"/>
            <color rgb="FF000000"/>
            <rFont val="Segoe UI"/>
            <family val="2"/>
          </rPr>
          <t xml:space="preserve">
</t>
        </r>
      </text>
    </comment>
    <comment ref="K46" authorId="0" shapeId="0" xr:uid="{75F84886-0CF0-AB4E-ABEA-667B2FF568B9}">
      <text>
        <r>
          <rPr>
            <b/>
            <sz val="10"/>
            <color rgb="FF000000"/>
            <rFont val="Tahoma"/>
            <family val="2"/>
          </rPr>
          <t>in Euro 2012</t>
        </r>
        <r>
          <rPr>
            <sz val="10"/>
            <color rgb="FF000000"/>
            <rFont val="Tahoma"/>
            <family val="2"/>
          </rPr>
          <t xml:space="preserve">
</t>
        </r>
      </text>
    </comment>
    <comment ref="D47" authorId="1" shapeId="0" xr:uid="{E5100435-07D2-AF4D-94DF-27E553723105}">
      <text>
        <r>
          <rPr>
            <b/>
            <sz val="9"/>
            <color rgb="FF000000"/>
            <rFont val="Segoe UI"/>
            <family val="2"/>
          </rPr>
          <t>Mittelwerte nicht aus Studie, sondern nachträglich berechnet.</t>
        </r>
        <r>
          <rPr>
            <sz val="9"/>
            <color rgb="FF000000"/>
            <rFont val="Segoe UI"/>
            <family val="2"/>
          </rPr>
          <t xml:space="preserve">
</t>
        </r>
      </text>
    </comment>
    <comment ref="F47" authorId="0" shapeId="0" xr:uid="{87167671-A0F4-5F40-A78D-1457207735F1}">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7" authorId="0" shapeId="0" xr:uid="{D97B900C-54E7-634C-BD2D-697DFFE7190A}">
      <text>
        <r>
          <rPr>
            <sz val="10"/>
            <color rgb="FF000000"/>
            <rFont val="Tahoma"/>
            <family val="2"/>
          </rPr>
          <t xml:space="preserve">Biomasse (fest) Blockheizkraftwerk
</t>
        </r>
        <r>
          <rPr>
            <sz val="10"/>
            <color rgb="FF000000"/>
            <rFont val="Tahoma"/>
            <family val="2"/>
          </rPr>
          <t xml:space="preserve">(im Original: Biomass CHP Plant)
</t>
        </r>
        <r>
          <rPr>
            <sz val="10"/>
            <color rgb="FF000000"/>
            <rFont val="Tahoma"/>
            <family val="2"/>
          </rPr>
          <t>in EUR 2012</t>
        </r>
      </text>
    </comment>
    <comment ref="I47" authorId="1" shapeId="0" xr:uid="{9B9BBE80-FBC9-4791-A5C0-B3511C9C17F8}">
      <text>
        <r>
          <rPr>
            <b/>
            <sz val="9"/>
            <color rgb="FF000000"/>
            <rFont val="Segoe UI"/>
            <family val="2"/>
          </rPr>
          <t>Keine Prozentangaben in Studie angegeben. Werte nachträglich berechnet.</t>
        </r>
        <r>
          <rPr>
            <sz val="9"/>
            <color rgb="FF000000"/>
            <rFont val="Segoe UI"/>
            <family val="2"/>
          </rPr>
          <t xml:space="preserve">
</t>
        </r>
      </text>
    </comment>
    <comment ref="K47" authorId="0" shapeId="0" xr:uid="{5D35A0CB-E388-C14C-8085-16A687F1D76A}">
      <text>
        <r>
          <rPr>
            <b/>
            <sz val="10"/>
            <color rgb="FF000000"/>
            <rFont val="Tahoma"/>
            <family val="2"/>
          </rPr>
          <t>in Euro 2012</t>
        </r>
        <r>
          <rPr>
            <sz val="10"/>
            <color rgb="FF000000"/>
            <rFont val="Tahoma"/>
            <family val="2"/>
          </rPr>
          <t xml:space="preserve">
</t>
        </r>
      </text>
    </comment>
    <comment ref="D48" authorId="1" shapeId="0" xr:uid="{3DECE501-430F-4E4B-AAB5-E18E81039CE3}">
      <text>
        <r>
          <rPr>
            <b/>
            <sz val="9"/>
            <color rgb="FF000000"/>
            <rFont val="Segoe UI"/>
            <family val="2"/>
          </rPr>
          <t>Mittelwerte nicht aus Studie, sondern nachträglich berechnet.</t>
        </r>
        <r>
          <rPr>
            <sz val="9"/>
            <color rgb="FF000000"/>
            <rFont val="Segoe UI"/>
            <family val="2"/>
          </rPr>
          <t xml:space="preserve">
</t>
        </r>
      </text>
    </comment>
    <comment ref="F48" authorId="0" shapeId="0" xr:uid="{4225ADA6-52DA-9B47-80A2-6F1CFEC68009}">
      <text>
        <r>
          <rPr>
            <sz val="10"/>
            <color rgb="FF000000"/>
            <rFont val="Tahoma"/>
            <family val="2"/>
          </rPr>
          <t xml:space="preserve">Biomasse (fest) Kraftwerk
</t>
        </r>
        <r>
          <rPr>
            <sz val="10"/>
            <color rgb="FF000000"/>
            <rFont val="Tahoma"/>
            <family val="2"/>
          </rPr>
          <t xml:space="preserve">(im original: Biomass Powerplant)
</t>
        </r>
        <r>
          <rPr>
            <sz val="10"/>
            <color rgb="FF000000"/>
            <rFont val="Tahoma"/>
            <family val="2"/>
          </rPr>
          <t>in EUR 2012</t>
        </r>
      </text>
    </comment>
    <comment ref="H48" authorId="0" shapeId="0" xr:uid="{AB7127BE-ED6D-7F4C-B100-CCED06018FB2}">
      <text>
        <r>
          <rPr>
            <sz val="10"/>
            <color rgb="FF000000"/>
            <rFont val="Tahoma"/>
            <family val="2"/>
          </rPr>
          <t xml:space="preserve">Biomasse (fest) Blockheizkraftwerk
</t>
        </r>
        <r>
          <rPr>
            <sz val="10"/>
            <color rgb="FF000000"/>
            <rFont val="Tahoma"/>
            <family val="2"/>
          </rPr>
          <t xml:space="preserve">(im Original: Biomass CHP Plant)
</t>
        </r>
        <r>
          <rPr>
            <sz val="10"/>
            <color rgb="FF000000"/>
            <rFont val="Tahoma"/>
            <family val="2"/>
          </rPr>
          <t>in EUR 2012</t>
        </r>
      </text>
    </comment>
    <comment ref="I48" authorId="1" shapeId="0" xr:uid="{7B62F1C4-376D-4EC3-89CA-1350D3464D4D}">
      <text>
        <r>
          <rPr>
            <b/>
            <sz val="9"/>
            <color rgb="FF000000"/>
            <rFont val="Segoe UI"/>
            <family val="2"/>
          </rPr>
          <t>Keine Prozentangaben in Studie angegeben. Werte nachträglich berechnet.</t>
        </r>
        <r>
          <rPr>
            <sz val="9"/>
            <color rgb="FF000000"/>
            <rFont val="Segoe UI"/>
            <family val="2"/>
          </rPr>
          <t xml:space="preserve">
</t>
        </r>
      </text>
    </comment>
    <comment ref="K48" authorId="0" shapeId="0" xr:uid="{99F17909-2737-164E-AD3D-7129F57B86FD}">
      <text>
        <r>
          <rPr>
            <b/>
            <sz val="10"/>
            <color rgb="FF000000"/>
            <rFont val="Tahoma"/>
            <family val="2"/>
          </rPr>
          <t>in Euro 2012</t>
        </r>
        <r>
          <rPr>
            <sz val="10"/>
            <color rgb="FF000000"/>
            <rFont val="Tahoma"/>
            <family val="2"/>
          </rPr>
          <t xml:space="preserve">
</t>
        </r>
      </text>
    </comment>
    <comment ref="D49" authorId="1" shapeId="0" xr:uid="{4E813F16-F672-4B18-8C46-181E6FDAB0F0}">
      <text>
        <r>
          <rPr>
            <b/>
            <sz val="9"/>
            <color rgb="FF000000"/>
            <rFont val="Segoe UI"/>
            <family val="2"/>
          </rPr>
          <t>Mittelwerte nicht aus Studie, sondern nachträglich berechnet.</t>
        </r>
        <r>
          <rPr>
            <sz val="9"/>
            <color rgb="FF000000"/>
            <rFont val="Segoe UI"/>
            <family val="2"/>
          </rPr>
          <t xml:space="preserve">
</t>
        </r>
      </text>
    </comment>
    <comment ref="F49" authorId="0" shapeId="0" xr:uid="{C23FD98F-1BFC-F541-A97F-0A4B51F4DE17}">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49" authorId="0" shapeId="0" xr:uid="{5EAF2A41-F8F7-5F47-BC31-6A978FC4F936}">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49" authorId="1" shapeId="0" xr:uid="{B361C116-CFDD-48C9-8882-81F00E224C08}">
      <text>
        <r>
          <rPr>
            <b/>
            <sz val="9"/>
            <color indexed="81"/>
            <rFont val="Segoe UI"/>
            <family val="2"/>
          </rPr>
          <t>In Studie als 1 - 2 % angegeben</t>
        </r>
        <r>
          <rPr>
            <sz val="9"/>
            <color indexed="81"/>
            <rFont val="Segoe UI"/>
            <family val="2"/>
          </rPr>
          <t xml:space="preserve">
</t>
        </r>
      </text>
    </comment>
    <comment ref="J49" authorId="1" shapeId="0" xr:uid="{A72F723B-1CDE-41A3-A965-C3B89D01FC04}">
      <text>
        <r>
          <rPr>
            <b/>
            <sz val="9"/>
            <color indexed="81"/>
            <rFont val="Segoe UI"/>
            <family val="2"/>
          </rPr>
          <t>Werte nachträglich anhand der Prozentangaben berechnet.</t>
        </r>
      </text>
    </comment>
    <comment ref="M49" authorId="1" shapeId="0" xr:uid="{28892B34-9C5B-490F-BDE3-408B895D85BA}">
      <text>
        <r>
          <rPr>
            <b/>
            <sz val="9"/>
            <color indexed="81"/>
            <rFont val="Segoe UI"/>
            <family val="2"/>
          </rPr>
          <t>in Studie mit 30 bis 54 Euro/MWh angegeben</t>
        </r>
        <r>
          <rPr>
            <sz val="9"/>
            <color indexed="81"/>
            <rFont val="Segoe UI"/>
            <family val="2"/>
          </rPr>
          <t xml:space="preserve">
</t>
        </r>
      </text>
    </comment>
    <comment ref="P49" authorId="0" shapeId="0" xr:uid="{F1B94869-362D-3144-BB5A-1BE91A316C8F}">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0" authorId="1" shapeId="0" xr:uid="{0FD28EB7-0650-47F8-9ED3-F111AD377D06}">
      <text>
        <r>
          <rPr>
            <b/>
            <sz val="9"/>
            <color rgb="FF000000"/>
            <rFont val="Segoe UI"/>
            <family val="2"/>
          </rPr>
          <t>Mittelwerte nicht aus Studie, sondern nachträglich berechnet.</t>
        </r>
        <r>
          <rPr>
            <sz val="9"/>
            <color rgb="FF000000"/>
            <rFont val="Segoe UI"/>
            <family val="2"/>
          </rPr>
          <t xml:space="preserve">
</t>
        </r>
      </text>
    </comment>
    <comment ref="F50" authorId="0" shapeId="0" xr:uid="{90FEAE2D-AFCC-D648-A6D3-4DFD483A97D2}">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0" authorId="0" shapeId="0" xr:uid="{02156ED6-C5D8-8B4E-96BC-1DB7CD04D727}">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0" authorId="1" shapeId="0" xr:uid="{95BDFDBD-899C-4B7E-AB8E-5EC49585A35E}">
      <text>
        <r>
          <rPr>
            <b/>
            <sz val="9"/>
            <color rgb="FF000000"/>
            <rFont val="Segoe UI"/>
            <family val="2"/>
          </rPr>
          <t>In Studie als 1 - 2 % angegeben</t>
        </r>
        <r>
          <rPr>
            <sz val="9"/>
            <color rgb="FF000000"/>
            <rFont val="Segoe UI"/>
            <family val="2"/>
          </rPr>
          <t xml:space="preserve">
</t>
        </r>
      </text>
    </comment>
    <comment ref="J50" authorId="1" shapeId="0" xr:uid="{0618E717-44DE-48F1-8AE9-76E20DDAE8C2}">
      <text>
        <r>
          <rPr>
            <b/>
            <sz val="9"/>
            <color rgb="FF000000"/>
            <rFont val="Segoe UI"/>
            <family val="2"/>
          </rPr>
          <t>Werte nachträglich anhand der Prozentangaben berechnet.</t>
        </r>
      </text>
    </comment>
    <comment ref="M50" authorId="1" shapeId="0" xr:uid="{C7104C69-2DD3-499F-91EC-517232572D3D}">
      <text>
        <r>
          <rPr>
            <b/>
            <sz val="9"/>
            <color indexed="81"/>
            <rFont val="Segoe UI"/>
            <family val="2"/>
          </rPr>
          <t>in Studie mit 30 bis 54 Euro/MWh angegeben</t>
        </r>
        <r>
          <rPr>
            <sz val="9"/>
            <color indexed="81"/>
            <rFont val="Segoe UI"/>
            <family val="2"/>
          </rPr>
          <t xml:space="preserve">
</t>
        </r>
      </text>
    </comment>
    <comment ref="P50" authorId="0" shapeId="0" xr:uid="{A4CB1952-58CD-5044-A3D1-CD5429AAA07A}">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1" authorId="1" shapeId="0" xr:uid="{9AAE49F0-99EA-4BB1-BF83-B3A5200F50DD}">
      <text>
        <r>
          <rPr>
            <b/>
            <sz val="9"/>
            <color rgb="FF000000"/>
            <rFont val="Segoe UI"/>
            <family val="2"/>
          </rPr>
          <t>Mittelwerte nicht aus Studie, sondern nachträglich berechnet.</t>
        </r>
        <r>
          <rPr>
            <sz val="9"/>
            <color rgb="FF000000"/>
            <rFont val="Segoe UI"/>
            <family val="2"/>
          </rPr>
          <t xml:space="preserve">
</t>
        </r>
      </text>
    </comment>
    <comment ref="F51" authorId="0" shapeId="0" xr:uid="{6E8946E2-699D-7544-9F5E-0C79E3D68148}">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1" authorId="0" shapeId="0" xr:uid="{44FF3CE1-375C-3348-A3D1-D8EBBAACFAD2}">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1" authorId="1" shapeId="0" xr:uid="{11564EDD-EF4E-4EF5-9972-B6125553D1A8}">
      <text>
        <r>
          <rPr>
            <b/>
            <sz val="9"/>
            <color rgb="FF000000"/>
            <rFont val="Segoe UI"/>
            <family val="2"/>
          </rPr>
          <t>In Studie als 1 - 2 % angegeben</t>
        </r>
        <r>
          <rPr>
            <sz val="9"/>
            <color rgb="FF000000"/>
            <rFont val="Segoe UI"/>
            <family val="2"/>
          </rPr>
          <t xml:space="preserve">
</t>
        </r>
      </text>
    </comment>
    <comment ref="J51" authorId="1" shapeId="0" xr:uid="{1ECDBF9F-D241-41A0-8CE1-7C1585F5F0F2}">
      <text>
        <r>
          <rPr>
            <b/>
            <sz val="9"/>
            <color indexed="81"/>
            <rFont val="Segoe UI"/>
            <family val="2"/>
          </rPr>
          <t>Werte nachträglich anhand der Prozentangaben berechnet.</t>
        </r>
      </text>
    </comment>
    <comment ref="M51" authorId="1" shapeId="0" xr:uid="{7390789E-C153-4D63-A388-CEC2151C5532}">
      <text>
        <r>
          <rPr>
            <b/>
            <sz val="9"/>
            <color indexed="81"/>
            <rFont val="Segoe UI"/>
            <family val="2"/>
          </rPr>
          <t>in Studie mit 30 bis 54 Euro/MWh angegeben</t>
        </r>
        <r>
          <rPr>
            <sz val="9"/>
            <color indexed="81"/>
            <rFont val="Segoe UI"/>
            <family val="2"/>
          </rPr>
          <t xml:space="preserve">
</t>
        </r>
      </text>
    </comment>
    <comment ref="P51" authorId="0" shapeId="0" xr:uid="{0FEEC222-0887-1F4A-9357-7370B4CD70D3}">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2" authorId="1" shapeId="0" xr:uid="{848126E7-302C-4879-A495-875B0E9B3157}">
      <text>
        <r>
          <rPr>
            <b/>
            <sz val="9"/>
            <color rgb="FF000000"/>
            <rFont val="Segoe UI"/>
            <family val="2"/>
          </rPr>
          <t>Mittelwerte nicht aus Studie, sondern nachträglich berechnet.</t>
        </r>
        <r>
          <rPr>
            <sz val="9"/>
            <color rgb="FF000000"/>
            <rFont val="Segoe UI"/>
            <family val="2"/>
          </rPr>
          <t xml:space="preserve">
</t>
        </r>
      </text>
    </comment>
    <comment ref="F52" authorId="0" shapeId="0" xr:uid="{808DE343-4646-AF40-AEDF-2A42631F1033}">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2" authorId="0" shapeId="0" xr:uid="{DF7318F8-D889-4F4F-9F96-A8904B60FA76}">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2" authorId="1" shapeId="0" xr:uid="{DAF6EE58-5B24-4436-8EA7-3A1793B81176}">
      <text>
        <r>
          <rPr>
            <b/>
            <sz val="9"/>
            <color rgb="FF000000"/>
            <rFont val="Segoe UI"/>
            <family val="2"/>
          </rPr>
          <t>In Studie als 1 - 2 % angegeben</t>
        </r>
        <r>
          <rPr>
            <sz val="9"/>
            <color rgb="FF000000"/>
            <rFont val="Segoe UI"/>
            <family val="2"/>
          </rPr>
          <t xml:space="preserve">
</t>
        </r>
      </text>
    </comment>
    <comment ref="J52" authorId="1" shapeId="0" xr:uid="{7A70A2F7-2EC3-4611-B9F7-3E2F86C17EFB}">
      <text>
        <r>
          <rPr>
            <b/>
            <sz val="9"/>
            <color indexed="81"/>
            <rFont val="Segoe UI"/>
            <family val="2"/>
          </rPr>
          <t>Werte nachträglich anhand der Prozentangaben berechnet.</t>
        </r>
      </text>
    </comment>
    <comment ref="M52" authorId="1" shapeId="0" xr:uid="{4EEA495B-9B6C-4173-8A3E-66CD026122FE}">
      <text>
        <r>
          <rPr>
            <b/>
            <sz val="9"/>
            <color indexed="81"/>
            <rFont val="Segoe UI"/>
            <family val="2"/>
          </rPr>
          <t>in Studie mit 30 bis 54 Euro/MWh angegeben</t>
        </r>
        <r>
          <rPr>
            <sz val="9"/>
            <color indexed="81"/>
            <rFont val="Segoe UI"/>
            <family val="2"/>
          </rPr>
          <t xml:space="preserve">
</t>
        </r>
      </text>
    </comment>
    <comment ref="P52" authorId="0" shapeId="0" xr:uid="{067EE76C-DC26-3747-9369-1CFC551AF64E}">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3" authorId="1" shapeId="0" xr:uid="{5DBE774D-AD32-42EF-B0FC-1BBB67840C91}">
      <text>
        <r>
          <rPr>
            <b/>
            <sz val="9"/>
            <color rgb="FF000000"/>
            <rFont val="Segoe UI"/>
            <family val="2"/>
          </rPr>
          <t>Mittelwerte nicht aus Studie, sondern nachträglich berechnet.</t>
        </r>
        <r>
          <rPr>
            <sz val="9"/>
            <color rgb="FF000000"/>
            <rFont val="Segoe UI"/>
            <family val="2"/>
          </rPr>
          <t xml:space="preserve">
</t>
        </r>
      </text>
    </comment>
    <comment ref="F53" authorId="0" shapeId="0" xr:uid="{955445B1-0ECF-4B44-A90D-0ED9121E6524}">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3" authorId="0" shapeId="0" xr:uid="{CB86F2EB-87A1-4540-AFD3-3AD91EBFE8DF}">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3" authorId="1" shapeId="0" xr:uid="{860A0AF2-5368-4AA6-94F4-BA4B072042D5}">
      <text>
        <r>
          <rPr>
            <b/>
            <sz val="9"/>
            <color rgb="FF000000"/>
            <rFont val="Segoe UI"/>
            <family val="2"/>
          </rPr>
          <t>In Studie als 1 - 2 % angegeben</t>
        </r>
        <r>
          <rPr>
            <sz val="9"/>
            <color rgb="FF000000"/>
            <rFont val="Segoe UI"/>
            <family val="2"/>
          </rPr>
          <t xml:space="preserve">
</t>
        </r>
      </text>
    </comment>
    <comment ref="J53" authorId="1" shapeId="0" xr:uid="{A0B00B79-F41D-4179-BAB3-386C93AE31E4}">
      <text>
        <r>
          <rPr>
            <b/>
            <sz val="9"/>
            <color indexed="81"/>
            <rFont val="Segoe UI"/>
            <family val="2"/>
          </rPr>
          <t>Werte nachträglich anhand der Prozentangaben berechnet.</t>
        </r>
      </text>
    </comment>
    <comment ref="M53" authorId="1" shapeId="0" xr:uid="{1EE597CB-9769-4990-86D3-BBE4502C56B0}">
      <text>
        <r>
          <rPr>
            <b/>
            <sz val="9"/>
            <color indexed="81"/>
            <rFont val="Segoe UI"/>
            <family val="2"/>
          </rPr>
          <t>in Studie mit 30 bis 54 Euro/MWh angegeben</t>
        </r>
        <r>
          <rPr>
            <sz val="9"/>
            <color indexed="81"/>
            <rFont val="Segoe UI"/>
            <family val="2"/>
          </rPr>
          <t xml:space="preserve">
</t>
        </r>
      </text>
    </comment>
    <comment ref="P53" authorId="0" shapeId="0" xr:uid="{E7756588-1A7B-A24A-A0AA-7B77D63D840D}">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 ref="D54" authorId="1" shapeId="0" xr:uid="{1782A1AB-A4C3-43C4-8E48-5F2153543F56}">
      <text>
        <r>
          <rPr>
            <b/>
            <sz val="9"/>
            <color rgb="FF000000"/>
            <rFont val="Segoe UI"/>
            <family val="2"/>
          </rPr>
          <t>Mittelwerte nicht aus Studie, sondern nachträglich berechnet.</t>
        </r>
        <r>
          <rPr>
            <sz val="9"/>
            <color rgb="FF000000"/>
            <rFont val="Segoe UI"/>
            <family val="2"/>
          </rPr>
          <t xml:space="preserve">
</t>
        </r>
      </text>
    </comment>
    <comment ref="F54" authorId="0" shapeId="0" xr:uid="{00771DCC-29FC-6049-BEC5-B61CF8D6EEFA}">
      <text>
        <r>
          <rPr>
            <b/>
            <sz val="10"/>
            <color rgb="FF000000"/>
            <rFont val="Tahoma"/>
            <family val="2"/>
          </rPr>
          <t xml:space="preserve">Biogas BHKW
</t>
        </r>
        <r>
          <rPr>
            <b/>
            <sz val="10"/>
            <color rgb="FF000000"/>
            <rFont val="Tahoma"/>
            <family val="2"/>
          </rPr>
          <t>in Eur 2013</t>
        </r>
        <r>
          <rPr>
            <sz val="10"/>
            <color rgb="FF000000"/>
            <rFont val="Tahoma"/>
            <family val="2"/>
          </rPr>
          <t xml:space="preserve">
</t>
        </r>
      </text>
    </comment>
    <comment ref="H54" authorId="0" shapeId="0" xr:uid="{1B964806-C233-984F-801A-EB32A864CEF3}">
      <text>
        <r>
          <rPr>
            <b/>
            <sz val="10"/>
            <color rgb="FF000000"/>
            <rFont val="Tahoma"/>
            <family val="2"/>
          </rPr>
          <t xml:space="preserve">Biomasse Kraftwerk
</t>
        </r>
        <r>
          <rPr>
            <b/>
            <sz val="10"/>
            <color rgb="FF000000"/>
            <rFont val="Tahoma"/>
            <family val="2"/>
          </rPr>
          <t>in Eur 2013</t>
        </r>
        <r>
          <rPr>
            <sz val="10"/>
            <color rgb="FF000000"/>
            <rFont val="Tahoma"/>
            <family val="2"/>
          </rPr>
          <t xml:space="preserve">
</t>
        </r>
      </text>
    </comment>
    <comment ref="I54" authorId="1" shapeId="0" xr:uid="{352CE2F9-74FA-466C-8C5E-C5371819AB04}">
      <text>
        <r>
          <rPr>
            <b/>
            <sz val="9"/>
            <color rgb="FF000000"/>
            <rFont val="Segoe UI"/>
            <family val="2"/>
          </rPr>
          <t>In Studie als 1 - 2 % angegeben</t>
        </r>
        <r>
          <rPr>
            <sz val="9"/>
            <color rgb="FF000000"/>
            <rFont val="Segoe UI"/>
            <family val="2"/>
          </rPr>
          <t xml:space="preserve">
</t>
        </r>
      </text>
    </comment>
    <comment ref="J54" authorId="1" shapeId="0" xr:uid="{7823E593-6B6D-4568-B66E-A71FFD975948}">
      <text>
        <r>
          <rPr>
            <b/>
            <sz val="9"/>
            <color indexed="81"/>
            <rFont val="Segoe UI"/>
            <family val="2"/>
          </rPr>
          <t>Werte nachträglich anhand der Prozentangaben berechnet.</t>
        </r>
      </text>
    </comment>
    <comment ref="M54" authorId="1" shapeId="0" xr:uid="{EBC6BE4A-4981-4FB9-8031-585E005BAAF2}">
      <text>
        <r>
          <rPr>
            <b/>
            <sz val="9"/>
            <color indexed="81"/>
            <rFont val="Segoe UI"/>
            <family val="2"/>
          </rPr>
          <t>in Studie mit 30 bis 54 Euro/MWh angegeben</t>
        </r>
        <r>
          <rPr>
            <sz val="9"/>
            <color indexed="81"/>
            <rFont val="Segoe UI"/>
            <family val="2"/>
          </rPr>
          <t xml:space="preserve">
</t>
        </r>
      </text>
    </comment>
    <comment ref="P54" authorId="0" shapeId="0" xr:uid="{77C325B7-C0C6-3248-8440-D5B95A142BD9}">
      <text>
        <r>
          <rPr>
            <b/>
            <sz val="10"/>
            <color rgb="FF000000"/>
            <rFont val="Tahoma"/>
            <family val="2"/>
          </rPr>
          <t xml:space="preserve">Biogas 10 Jahre
</t>
        </r>
        <r>
          <rPr>
            <b/>
            <sz val="10"/>
            <color rgb="FF000000"/>
            <rFont val="Tahoma"/>
            <family val="2"/>
          </rPr>
          <t>Biomasse 40 Jahre</t>
        </r>
        <r>
          <rPr>
            <sz val="10"/>
            <color rgb="FF000000"/>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49" authorId="0" shapeId="0" xr:uid="{F14DB23B-19A7-43CE-AD2F-B800D7517E1D}">
      <text>
        <r>
          <rPr>
            <b/>
            <sz val="9"/>
            <color indexed="81"/>
            <rFont val="Segoe UI"/>
            <family val="2"/>
          </rPr>
          <t>werte nachträglich anhand der Trendlinie ermittelt</t>
        </r>
        <r>
          <rPr>
            <sz val="9"/>
            <color indexed="81"/>
            <rFont val="Segoe UI"/>
            <family val="2"/>
          </rPr>
          <t xml:space="preserve">
</t>
        </r>
      </text>
    </comment>
    <comment ref="D50" authorId="0" shapeId="0" xr:uid="{9F951450-B7A5-43E9-AE55-B0C63786D867}">
      <text>
        <r>
          <rPr>
            <b/>
            <sz val="9"/>
            <color indexed="81"/>
            <rFont val="Segoe UI"/>
            <family val="2"/>
          </rPr>
          <t>werte nachträglich anhand der Trendlinie ermittelt</t>
        </r>
        <r>
          <rPr>
            <sz val="9"/>
            <color indexed="81"/>
            <rFont val="Segoe UI"/>
            <family val="2"/>
          </rPr>
          <t xml:space="preserve">
</t>
        </r>
      </text>
    </comment>
    <comment ref="H50" authorId="0" shapeId="0" xr:uid="{6122A323-4536-4EB4-A597-E9E36A5C79C9}">
      <text>
        <r>
          <rPr>
            <b/>
            <sz val="9"/>
            <color rgb="FF000000"/>
            <rFont val="Segoe UI"/>
            <family val="2"/>
          </rPr>
          <t>werte nachträglich anhand der Trendlinie ermittelt</t>
        </r>
        <r>
          <rPr>
            <sz val="9"/>
            <color rgb="FF000000"/>
            <rFont val="Segoe UI"/>
            <family val="2"/>
          </rPr>
          <t xml:space="preserve">
</t>
        </r>
      </text>
    </comment>
    <comment ref="D52" authorId="0" shapeId="0" xr:uid="{FE657F9C-419A-4C85-A2AD-72CD92A918FA}">
      <text>
        <r>
          <rPr>
            <b/>
            <sz val="9"/>
            <color rgb="FF000000"/>
            <rFont val="Segoe UI"/>
            <family val="2"/>
          </rPr>
          <t>werte nachträglich anhand der Trendlinie ermittelt</t>
        </r>
        <r>
          <rPr>
            <sz val="9"/>
            <color rgb="FF000000"/>
            <rFont val="Segoe UI"/>
            <family val="2"/>
          </rPr>
          <t xml:space="preserve">
</t>
        </r>
      </text>
    </comment>
    <comment ref="L52" authorId="0" shapeId="0" xr:uid="{72ED5168-682B-44E1-818D-E713D6291F7B}">
      <text>
        <r>
          <rPr>
            <b/>
            <sz val="9"/>
            <color indexed="81"/>
            <rFont val="Segoe UI"/>
            <family val="2"/>
          </rPr>
          <t>werte nachträglich anhand der Trendlinie ermittelt</t>
        </r>
        <r>
          <rPr>
            <sz val="9"/>
            <color indexed="81"/>
            <rFont val="Segoe UI"/>
            <family val="2"/>
          </rPr>
          <t xml:space="preserve">
</t>
        </r>
      </text>
    </comment>
    <comment ref="M52" authorId="0" shapeId="0" xr:uid="{1494DEAB-C330-4AA1-950C-596125B498E7}">
      <text>
        <r>
          <rPr>
            <b/>
            <sz val="9"/>
            <color indexed="81"/>
            <rFont val="Segoe UI"/>
            <family val="2"/>
          </rPr>
          <t>werte nachträglich anhand der Trendlinie ermittelt</t>
        </r>
        <r>
          <rPr>
            <sz val="9"/>
            <color indexed="81"/>
            <rFont val="Segoe UI"/>
            <family val="2"/>
          </rPr>
          <t xml:space="preserve">
</t>
        </r>
      </text>
    </comment>
    <comment ref="L53" authorId="0" shapeId="0" xr:uid="{848E21D9-246F-4130-A275-47980FFB2A7E}">
      <text>
        <r>
          <rPr>
            <b/>
            <sz val="9"/>
            <color indexed="81"/>
            <rFont val="Segoe UI"/>
            <family val="2"/>
          </rPr>
          <t>werte nachträglich anhand der Trendlinie ermittelt</t>
        </r>
        <r>
          <rPr>
            <sz val="9"/>
            <color indexed="81"/>
            <rFont val="Segoe UI"/>
            <family val="2"/>
          </rPr>
          <t xml:space="preserve">
</t>
        </r>
      </text>
    </comment>
    <comment ref="M53" authorId="0" shapeId="0" xr:uid="{8A84980B-48E3-4C95-940D-93BE64A80289}">
      <text>
        <r>
          <rPr>
            <b/>
            <sz val="9"/>
            <color rgb="FF000000"/>
            <rFont val="Segoe UI"/>
            <family val="2"/>
          </rPr>
          <t>werte nachträglich anhand der Trendlinie ermittelt</t>
        </r>
        <r>
          <rPr>
            <sz val="9"/>
            <color rgb="FF000000"/>
            <rFont val="Segoe UI"/>
            <family val="2"/>
          </rPr>
          <t xml:space="preserve">
</t>
        </r>
      </text>
    </comment>
    <comment ref="R53" authorId="0" shapeId="0" xr:uid="{39A0A767-FA99-4C45-A7EB-AFA14863D69D}">
      <text>
        <r>
          <rPr>
            <b/>
            <sz val="9"/>
            <color rgb="FF000000"/>
            <rFont val="Segoe UI"/>
            <family val="2"/>
          </rPr>
          <t>werte nachträglich anhand der Trendlinie ermittelt</t>
        </r>
        <r>
          <rPr>
            <sz val="9"/>
            <color rgb="FF000000"/>
            <rFont val="Segoe UI"/>
            <family val="2"/>
          </rPr>
          <t xml:space="preserve">
</t>
        </r>
      </text>
    </comment>
    <comment ref="S53" authorId="0" shapeId="0" xr:uid="{A4C0974A-C9D8-4463-B6D0-65D5DCF2E3AF}">
      <text>
        <r>
          <rPr>
            <b/>
            <sz val="9"/>
            <color rgb="FF000000"/>
            <rFont val="Segoe UI"/>
            <family val="2"/>
          </rPr>
          <t>werte nachträglich anhand der Trendlinie ermittelt</t>
        </r>
        <r>
          <rPr>
            <sz val="9"/>
            <color rgb="FF000000"/>
            <rFont val="Segoe UI"/>
            <family val="2"/>
          </rPr>
          <t xml:space="preserve">
</t>
        </r>
      </text>
    </comment>
    <comment ref="O82" authorId="1" shapeId="0" xr:uid="{424ADC85-FFBF-48AD-B3E9-F8E7E2749046}">
      <text>
        <r>
          <rPr>
            <b/>
            <sz val="10"/>
            <color rgb="FF000000"/>
            <rFont val="Tahoma"/>
            <family val="2"/>
          </rPr>
          <t xml:space="preserve">Biogas 10 Jahre
</t>
        </r>
        <r>
          <rPr>
            <sz val="10"/>
            <color rgb="FF000000"/>
            <rFont val="Tahoma"/>
            <family val="2"/>
          </rPr>
          <t xml:space="preserve">
</t>
        </r>
      </text>
    </comment>
    <comment ref="O83" authorId="1" shapeId="0" xr:uid="{0DA6895C-2F09-4AA7-A88C-EFFB70B65891}">
      <text>
        <r>
          <rPr>
            <b/>
            <sz val="10"/>
            <color rgb="FF000000"/>
            <rFont val="Tahoma"/>
            <family val="2"/>
          </rPr>
          <t>Biomasse 40 Jahre</t>
        </r>
        <r>
          <rPr>
            <sz val="10"/>
            <color rgb="FF000000"/>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2988E2B1-E157-442F-94FD-7F5372097526}">
      <text>
        <r>
          <rPr>
            <b/>
            <sz val="9"/>
            <color rgb="FF000000"/>
            <rFont val="Segoe UI"/>
            <family val="2"/>
          </rPr>
          <t>Mittelwerte nicht aus Studie, sondern nachträglich berechnet.</t>
        </r>
        <r>
          <rPr>
            <sz val="9"/>
            <color rgb="FF000000"/>
            <rFont val="Segoe UI"/>
            <family val="2"/>
          </rPr>
          <t xml:space="preserve">
</t>
        </r>
      </text>
    </comment>
    <comment ref="F7" authorId="1" shapeId="0" xr:uid="{574E749D-A0A3-554F-A941-5896BB10EFC4}">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7" authorId="1" shapeId="0" xr:uid="{5E5D4E7D-A9F8-C34A-BAC6-86A5FE9083E1}">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7" authorId="0" shapeId="0" xr:uid="{5E492C01-4DF3-4B89-BA23-F3CE8DD4C378}">
      <text>
        <r>
          <rPr>
            <b/>
            <sz val="9"/>
            <color indexed="81"/>
            <rFont val="Segoe UI"/>
            <family val="2"/>
          </rPr>
          <t>Werte nachträglich anhand der Prozentangaben berechnet.</t>
        </r>
      </text>
    </comment>
    <comment ref="S7" authorId="1" shapeId="0" xr:uid="{D690AF00-5AB7-894B-A94C-25AC4B04DE02}">
      <text>
        <r>
          <rPr>
            <b/>
            <sz val="10"/>
            <color rgb="FF000000"/>
            <rFont val="Tahoma"/>
            <family val="2"/>
          </rPr>
          <t>Wasserkraftanlagen &lt; 1MW</t>
        </r>
        <r>
          <rPr>
            <sz val="10"/>
            <color rgb="FF000000"/>
            <rFont val="Tahoma"/>
            <family val="2"/>
          </rPr>
          <t xml:space="preserve">
</t>
        </r>
      </text>
    </comment>
    <comment ref="U7" authorId="1" shapeId="0" xr:uid="{25339F34-B0F2-7C4F-B00C-87BD6F8916D7}">
      <text>
        <r>
          <rPr>
            <b/>
            <sz val="10"/>
            <color rgb="FF000000"/>
            <rFont val="Tahoma"/>
            <family val="2"/>
          </rPr>
          <t>Wasserkraftanlagen &gt; 1MW</t>
        </r>
        <r>
          <rPr>
            <sz val="10"/>
            <color rgb="FF000000"/>
            <rFont val="Tahoma"/>
            <family val="2"/>
          </rPr>
          <t xml:space="preserve">
</t>
        </r>
      </text>
    </comment>
    <comment ref="D8" authorId="0" shapeId="0" xr:uid="{B7AA92C1-A553-45D8-AEF8-718226CDC2ED}">
      <text>
        <r>
          <rPr>
            <b/>
            <sz val="9"/>
            <color rgb="FF000000"/>
            <rFont val="Segoe UI"/>
            <family val="2"/>
          </rPr>
          <t>Mittelwerte nicht aus Studie, sondern nachträglich berechnet.</t>
        </r>
        <r>
          <rPr>
            <sz val="9"/>
            <color rgb="FF000000"/>
            <rFont val="Segoe UI"/>
            <family val="2"/>
          </rPr>
          <t xml:space="preserve">
</t>
        </r>
      </text>
    </comment>
    <comment ref="F8" authorId="1" shapeId="0" xr:uid="{F7C06048-6E53-DE4C-AE80-A144C8CE0B57}">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8" authorId="1" shapeId="0" xr:uid="{2BBB0126-425E-4C43-B4D2-05F85CCC141E}">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8" authorId="0" shapeId="0" xr:uid="{DBC681A9-6BEC-43D0-8C65-F6E708CE6891}">
      <text>
        <r>
          <rPr>
            <b/>
            <sz val="9"/>
            <color indexed="81"/>
            <rFont val="Segoe UI"/>
            <family val="2"/>
          </rPr>
          <t>Werte nachträglich anhand der Prozentangaben berechnet.</t>
        </r>
      </text>
    </comment>
    <comment ref="S8" authorId="1" shapeId="0" xr:uid="{07979C08-94CB-8249-80CD-9A386DFE6591}">
      <text>
        <r>
          <rPr>
            <b/>
            <sz val="10"/>
            <color rgb="FF000000"/>
            <rFont val="Tahoma"/>
            <family val="2"/>
          </rPr>
          <t>Wasserkraftanlagen &lt; 1MW</t>
        </r>
        <r>
          <rPr>
            <sz val="10"/>
            <color rgb="FF000000"/>
            <rFont val="Tahoma"/>
            <family val="2"/>
          </rPr>
          <t xml:space="preserve">
</t>
        </r>
      </text>
    </comment>
    <comment ref="U8" authorId="1" shapeId="0" xr:uid="{171635CD-D734-F141-92A8-C962540DE97D}">
      <text>
        <r>
          <rPr>
            <b/>
            <sz val="10"/>
            <color rgb="FF000000"/>
            <rFont val="Tahoma"/>
            <family val="2"/>
          </rPr>
          <t>Wasserkraftanlagen &gt; 1MW</t>
        </r>
        <r>
          <rPr>
            <sz val="10"/>
            <color rgb="FF000000"/>
            <rFont val="Tahoma"/>
            <family val="2"/>
          </rPr>
          <t xml:space="preserve">
</t>
        </r>
      </text>
    </comment>
    <comment ref="D9" authorId="0" shapeId="0" xr:uid="{1413A783-3EDF-4BE4-BFEC-5C641F0ECCC9}">
      <text>
        <r>
          <rPr>
            <b/>
            <sz val="9"/>
            <color indexed="81"/>
            <rFont val="Segoe UI"/>
            <family val="2"/>
          </rPr>
          <t>Mittelwerte nicht aus Studie, sondern nachträglich berechnet.</t>
        </r>
        <r>
          <rPr>
            <sz val="9"/>
            <color indexed="81"/>
            <rFont val="Segoe UI"/>
            <family val="2"/>
          </rPr>
          <t xml:space="preserve">
</t>
        </r>
      </text>
    </comment>
    <comment ref="F9" authorId="1" shapeId="0" xr:uid="{36EEEB09-4F9E-974B-B063-B2A8E56703D3}">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9" authorId="1" shapeId="0" xr:uid="{DA9AD27E-EC56-FB4A-8475-94A99D4D844F}">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9" authorId="0" shapeId="0" xr:uid="{6F0A686B-DEF8-469A-8F5E-FC91C0151641}">
      <text>
        <r>
          <rPr>
            <b/>
            <sz val="9"/>
            <color indexed="81"/>
            <rFont val="Segoe UI"/>
            <family val="2"/>
          </rPr>
          <t>Werte nachträglich anhand der Prozentangaben berechnet.</t>
        </r>
      </text>
    </comment>
    <comment ref="S9" authorId="1" shapeId="0" xr:uid="{03C0CD95-B707-DB4F-A86C-56E81024F534}">
      <text>
        <r>
          <rPr>
            <b/>
            <sz val="10"/>
            <color rgb="FF000000"/>
            <rFont val="Tahoma"/>
            <family val="2"/>
          </rPr>
          <t>Wasserkraftanlagen &lt; 1MW</t>
        </r>
        <r>
          <rPr>
            <sz val="10"/>
            <color rgb="FF000000"/>
            <rFont val="Tahoma"/>
            <family val="2"/>
          </rPr>
          <t xml:space="preserve">
</t>
        </r>
      </text>
    </comment>
    <comment ref="U9" authorId="1" shapeId="0" xr:uid="{8ED4B5EF-65A5-CD40-8FB1-DC0C3B68D55B}">
      <text>
        <r>
          <rPr>
            <b/>
            <sz val="10"/>
            <color rgb="FF000000"/>
            <rFont val="Tahoma"/>
            <family val="2"/>
          </rPr>
          <t>Wasserkraftanlagen &gt; 1MW</t>
        </r>
        <r>
          <rPr>
            <sz val="10"/>
            <color rgb="FF000000"/>
            <rFont val="Tahoma"/>
            <family val="2"/>
          </rPr>
          <t xml:space="preserve">
</t>
        </r>
      </text>
    </comment>
    <comment ref="D10" authorId="0" shapeId="0" xr:uid="{66E3000D-288F-4DAC-91FF-2AB035A07D1A}">
      <text>
        <r>
          <rPr>
            <b/>
            <sz val="9"/>
            <color rgb="FF000000"/>
            <rFont val="Segoe UI"/>
            <family val="2"/>
          </rPr>
          <t>Mittelwerte nicht aus Studie, sondern nachträglich berechnet.</t>
        </r>
        <r>
          <rPr>
            <sz val="9"/>
            <color rgb="FF000000"/>
            <rFont val="Segoe UI"/>
            <family val="2"/>
          </rPr>
          <t xml:space="preserve">
</t>
        </r>
      </text>
    </comment>
    <comment ref="F10" authorId="1" shapeId="0" xr:uid="{276682D4-11AF-7540-8E2A-DD47635A8DFF}">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10" authorId="1" shapeId="0" xr:uid="{7F841598-B6BB-A74A-83C9-31091528935E}">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10" authorId="0" shapeId="0" xr:uid="{5E1CFD0F-82D6-4DE0-AC08-26D01987B773}">
      <text>
        <r>
          <rPr>
            <b/>
            <sz val="9"/>
            <color indexed="81"/>
            <rFont val="Segoe UI"/>
            <family val="2"/>
          </rPr>
          <t>Werte nachträglich anhand der Prozentangaben berechnet.</t>
        </r>
      </text>
    </comment>
    <comment ref="S10" authorId="1" shapeId="0" xr:uid="{8121160A-D5EF-B241-8D4A-7CAE154BF5EB}">
      <text>
        <r>
          <rPr>
            <b/>
            <sz val="10"/>
            <color rgb="FF000000"/>
            <rFont val="Tahoma"/>
            <family val="2"/>
          </rPr>
          <t>Wasserkraftanlagen &lt; 1MW</t>
        </r>
        <r>
          <rPr>
            <sz val="10"/>
            <color rgb="FF000000"/>
            <rFont val="Tahoma"/>
            <family val="2"/>
          </rPr>
          <t xml:space="preserve">
</t>
        </r>
      </text>
    </comment>
    <comment ref="U10" authorId="1" shapeId="0" xr:uid="{A7A79A2B-A874-744A-9291-4E478940CF57}">
      <text>
        <r>
          <rPr>
            <b/>
            <sz val="10"/>
            <color rgb="FF000000"/>
            <rFont val="Tahoma"/>
            <family val="2"/>
          </rPr>
          <t>Wasserkraftanlagen &gt; 1MW</t>
        </r>
        <r>
          <rPr>
            <sz val="10"/>
            <color rgb="FF000000"/>
            <rFont val="Tahoma"/>
            <family val="2"/>
          </rPr>
          <t xml:space="preserve">
</t>
        </r>
      </text>
    </comment>
    <comment ref="D11" authorId="0" shapeId="0" xr:uid="{33D071D4-92EF-4596-A105-94021D1B34A4}">
      <text>
        <r>
          <rPr>
            <b/>
            <sz val="9"/>
            <color rgb="FF000000"/>
            <rFont val="Segoe UI"/>
            <family val="2"/>
          </rPr>
          <t>Mittelwerte nicht aus Studie, sondern nachträglich berechnet.</t>
        </r>
        <r>
          <rPr>
            <sz val="9"/>
            <color rgb="FF000000"/>
            <rFont val="Segoe UI"/>
            <family val="2"/>
          </rPr>
          <t xml:space="preserve">
</t>
        </r>
      </text>
    </comment>
    <comment ref="F11" authorId="1" shapeId="0" xr:uid="{F01FBD58-D7AF-4D47-9183-93524385A348}">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11" authorId="1" shapeId="0" xr:uid="{9B98EAB6-6D02-AF40-A1DD-50B219F1293B}">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11" authorId="0" shapeId="0" xr:uid="{939251AD-6886-4E1E-9760-DEF8F4E14586}">
      <text>
        <r>
          <rPr>
            <b/>
            <sz val="9"/>
            <color indexed="81"/>
            <rFont val="Segoe UI"/>
            <family val="2"/>
          </rPr>
          <t>Werte nachträglich anhand der Prozentangaben berechnet.</t>
        </r>
      </text>
    </comment>
    <comment ref="S11" authorId="1" shapeId="0" xr:uid="{CEFEA7DF-46BF-124A-BFED-D67EF76460E8}">
      <text>
        <r>
          <rPr>
            <b/>
            <sz val="10"/>
            <color rgb="FF000000"/>
            <rFont val="Tahoma"/>
            <family val="2"/>
          </rPr>
          <t>Wasserkraftanlagen &lt; 1MW</t>
        </r>
        <r>
          <rPr>
            <sz val="10"/>
            <color rgb="FF000000"/>
            <rFont val="Tahoma"/>
            <family val="2"/>
          </rPr>
          <t xml:space="preserve">
</t>
        </r>
      </text>
    </comment>
    <comment ref="U11" authorId="1" shapeId="0" xr:uid="{1DE07410-4EA1-3147-AB01-98C2B78AADB8}">
      <text>
        <r>
          <rPr>
            <b/>
            <sz val="10"/>
            <color rgb="FF000000"/>
            <rFont val="Tahoma"/>
            <family val="2"/>
          </rPr>
          <t>Wasserkraftanlagen &gt; 1MW</t>
        </r>
        <r>
          <rPr>
            <sz val="10"/>
            <color rgb="FF000000"/>
            <rFont val="Tahoma"/>
            <family val="2"/>
          </rPr>
          <t xml:space="preserve">
</t>
        </r>
      </text>
    </comment>
    <comment ref="D12" authorId="0" shapeId="0" xr:uid="{6F457437-29A5-4C10-8EE7-6A427A677CA5}">
      <text>
        <r>
          <rPr>
            <b/>
            <sz val="9"/>
            <color rgb="FF000000"/>
            <rFont val="Segoe UI"/>
            <family val="2"/>
          </rPr>
          <t>Mittelwerte nicht aus Studie, sondern nachträglich berechnet.</t>
        </r>
        <r>
          <rPr>
            <sz val="9"/>
            <color rgb="FF000000"/>
            <rFont val="Segoe UI"/>
            <family val="2"/>
          </rPr>
          <t xml:space="preserve">
</t>
        </r>
      </text>
    </comment>
    <comment ref="F12" authorId="1" shapeId="0" xr:uid="{32FAB9AE-0673-A346-8605-4D5B8C10A5AD}">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12" authorId="1" shapeId="0" xr:uid="{D52DE64D-AA51-014C-8898-B5D545851B75}">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12" authorId="0" shapeId="0" xr:uid="{30A3795B-E76A-42CB-850A-B96E51E75248}">
      <text>
        <r>
          <rPr>
            <b/>
            <sz val="9"/>
            <color indexed="81"/>
            <rFont val="Segoe UI"/>
            <family val="2"/>
          </rPr>
          <t>Werte nachträglich anhand der Prozentangaben berechnet.</t>
        </r>
      </text>
    </comment>
    <comment ref="S12" authorId="1" shapeId="0" xr:uid="{A95E7EB4-9B90-A747-8BCE-78DB5589FFF1}">
      <text>
        <r>
          <rPr>
            <b/>
            <sz val="10"/>
            <color rgb="FF000000"/>
            <rFont val="Tahoma"/>
            <family val="2"/>
          </rPr>
          <t>Wasserkraftanlagen &lt; 1MW</t>
        </r>
        <r>
          <rPr>
            <sz val="10"/>
            <color rgb="FF000000"/>
            <rFont val="Tahoma"/>
            <family val="2"/>
          </rPr>
          <t xml:space="preserve">
</t>
        </r>
      </text>
    </comment>
    <comment ref="U12" authorId="1" shapeId="0" xr:uid="{B2383645-E6C6-EE45-A46C-3EAD5948DA10}">
      <text>
        <r>
          <rPr>
            <b/>
            <sz val="10"/>
            <color rgb="FF000000"/>
            <rFont val="Tahoma"/>
            <family val="2"/>
          </rPr>
          <t>Wasserkraftanlagen &gt; 1MW</t>
        </r>
        <r>
          <rPr>
            <sz val="10"/>
            <color rgb="FF000000"/>
            <rFont val="Tahoma"/>
            <family val="2"/>
          </rPr>
          <t xml:space="preserve">
</t>
        </r>
      </text>
    </comment>
    <comment ref="D13" authorId="0" shapeId="0" xr:uid="{19CDC52C-4A4E-4D33-918B-5957C2C71A98}">
      <text>
        <r>
          <rPr>
            <b/>
            <sz val="9"/>
            <color indexed="81"/>
            <rFont val="Segoe UI"/>
            <family val="2"/>
          </rPr>
          <t>Mittelwerte nicht aus Studie, sondern nachträglich berechnet.</t>
        </r>
        <r>
          <rPr>
            <sz val="9"/>
            <color indexed="81"/>
            <rFont val="Segoe UI"/>
            <family val="2"/>
          </rPr>
          <t xml:space="preserve">
</t>
        </r>
      </text>
    </comment>
    <comment ref="F13" authorId="1" shapeId="0" xr:uid="{611EBB90-F2DE-414C-90E4-9C9C9C0A9352}">
      <text>
        <r>
          <rPr>
            <b/>
            <sz val="10"/>
            <color rgb="FF000000"/>
            <rFont val="Tahoma"/>
            <family val="2"/>
          </rPr>
          <t xml:space="preserve">in EUR 2009
</t>
        </r>
        <r>
          <rPr>
            <b/>
            <sz val="10"/>
            <color rgb="FF000000"/>
            <rFont val="Tahoma"/>
            <family val="2"/>
          </rPr>
          <t>für Wasserkraftanlagen &gt; 1MW</t>
        </r>
        <r>
          <rPr>
            <sz val="10"/>
            <color rgb="FF000000"/>
            <rFont val="Tahoma"/>
            <family val="2"/>
          </rPr>
          <t xml:space="preserve">
</t>
        </r>
      </text>
    </comment>
    <comment ref="H13" authorId="1" shapeId="0" xr:uid="{3900070E-6EDE-564A-81EF-052E2BE31039}">
      <text>
        <r>
          <rPr>
            <b/>
            <sz val="10"/>
            <color rgb="FF000000"/>
            <rFont val="Tahoma"/>
            <family val="2"/>
          </rPr>
          <t xml:space="preserve">in EUR 2009
</t>
        </r>
        <r>
          <rPr>
            <b/>
            <sz val="10"/>
            <color rgb="FF000000"/>
            <rFont val="Tahoma"/>
            <family val="2"/>
          </rPr>
          <t>für Wasserkraftanlagen &lt; 1 MW</t>
        </r>
        <r>
          <rPr>
            <sz val="10"/>
            <color rgb="FF000000"/>
            <rFont val="Tahoma"/>
            <family val="2"/>
          </rPr>
          <t xml:space="preserve">
</t>
        </r>
      </text>
    </comment>
    <comment ref="K13" authorId="0" shapeId="0" xr:uid="{AB146EC5-AC2F-4EEB-B76B-16537EEAC5AF}">
      <text>
        <r>
          <rPr>
            <b/>
            <sz val="9"/>
            <color indexed="81"/>
            <rFont val="Segoe UI"/>
            <family val="2"/>
          </rPr>
          <t>Werte nachträglich anhand der Prozentangaben berechnet.</t>
        </r>
      </text>
    </comment>
    <comment ref="S13" authorId="1" shapeId="0" xr:uid="{829660E8-71A0-C54F-83AD-9B09D6F8CFE2}">
      <text>
        <r>
          <rPr>
            <b/>
            <sz val="10"/>
            <color rgb="FF000000"/>
            <rFont val="Tahoma"/>
            <family val="2"/>
          </rPr>
          <t>Wasserkraftanlagen &lt; 1MW</t>
        </r>
        <r>
          <rPr>
            <sz val="10"/>
            <color rgb="FF000000"/>
            <rFont val="Tahoma"/>
            <family val="2"/>
          </rPr>
          <t xml:space="preserve">
</t>
        </r>
      </text>
    </comment>
    <comment ref="U13" authorId="1" shapeId="0" xr:uid="{34FD3E7A-1151-4F44-ABB6-5598628EDD9F}">
      <text>
        <r>
          <rPr>
            <b/>
            <sz val="10"/>
            <color rgb="FF000000"/>
            <rFont val="Tahoma"/>
            <family val="2"/>
          </rPr>
          <t>Wasserkraftanlagen &gt; 1MW</t>
        </r>
        <r>
          <rPr>
            <sz val="10"/>
            <color rgb="FF000000"/>
            <rFont val="Tahoma"/>
            <family val="2"/>
          </rPr>
          <t xml:space="preserve">
</t>
        </r>
      </text>
    </comment>
    <comment ref="G14" authorId="1" shapeId="0" xr:uid="{1DF482B9-F55A-4E82-9A0E-AC62A40DA7C0}">
      <text>
        <r>
          <rPr>
            <b/>
            <sz val="10"/>
            <color rgb="FF000000"/>
            <rFont val="Tahoma"/>
            <family val="2"/>
          </rPr>
          <t xml:space="preserve">EUR 2013
</t>
        </r>
      </text>
    </comment>
    <comment ref="K14" authorId="0" shapeId="0" xr:uid="{5F559F96-076C-40EE-89C6-50310CB90C97}">
      <text>
        <r>
          <rPr>
            <b/>
            <sz val="9"/>
            <color indexed="81"/>
            <rFont val="Segoe UI"/>
            <family val="2"/>
          </rPr>
          <t>Werte nachträglich anhand der Prozentangaben berechnet.</t>
        </r>
      </text>
    </comment>
    <comment ref="G15" authorId="1" shapeId="0" xr:uid="{7A16B01F-EEEC-446E-9DFB-15F5AE01F840}">
      <text>
        <r>
          <rPr>
            <b/>
            <sz val="10"/>
            <color rgb="FF000000"/>
            <rFont val="Tahoma"/>
            <family val="2"/>
          </rPr>
          <t xml:space="preserve">EUR 2013
</t>
        </r>
      </text>
    </comment>
    <comment ref="K15" authorId="0" shapeId="0" xr:uid="{EDEF6EA0-C783-4061-8487-4C4EF5201B7E}">
      <text>
        <r>
          <rPr>
            <b/>
            <sz val="9"/>
            <color indexed="81"/>
            <rFont val="Segoe UI"/>
            <family val="2"/>
          </rPr>
          <t>Werte nachträglich anhand der Prozentangaben berechnet.</t>
        </r>
      </text>
    </comment>
    <comment ref="G16" authorId="1" shapeId="0" xr:uid="{8BD0C8A2-6FDE-43F3-87AC-792E17DF386B}">
      <text>
        <r>
          <rPr>
            <b/>
            <sz val="10"/>
            <color rgb="FF000000"/>
            <rFont val="Tahoma"/>
            <family val="2"/>
          </rPr>
          <t xml:space="preserve">in EUR 2013
</t>
        </r>
        <r>
          <rPr>
            <sz val="10"/>
            <color rgb="FF000000"/>
            <rFont val="Tahoma"/>
            <family val="2"/>
          </rPr>
          <t xml:space="preserve">
</t>
        </r>
      </text>
    </comment>
    <comment ref="J16" authorId="0" shapeId="0" xr:uid="{4FF215DA-4C6E-4BD1-BE26-9B31D1CEE496}">
      <text>
        <r>
          <rPr>
            <b/>
            <sz val="9"/>
            <color indexed="81"/>
            <rFont val="Segoe UI"/>
            <family val="2"/>
          </rPr>
          <t>Keine Prozentangaben in Studie angegeben. Werte nachträglich berechnet.</t>
        </r>
        <r>
          <rPr>
            <sz val="9"/>
            <color indexed="81"/>
            <rFont val="Segoe UI"/>
            <family val="2"/>
          </rPr>
          <t xml:space="preserve">
</t>
        </r>
      </text>
    </comment>
    <comment ref="L16" authorId="1" shapeId="0" xr:uid="{0AF736AA-2D25-415D-9BA6-D5CA6177E2E7}">
      <text>
        <r>
          <rPr>
            <b/>
            <sz val="10"/>
            <color rgb="FF000000"/>
            <rFont val="Tahoma"/>
            <family val="2"/>
          </rPr>
          <t xml:space="preserve">in EUR 2013
</t>
        </r>
        <r>
          <rPr>
            <sz val="10"/>
            <color rgb="FF000000"/>
            <rFont val="Tahoma"/>
            <family val="2"/>
          </rPr>
          <t xml:space="preserve">
</t>
        </r>
      </text>
    </comment>
    <comment ref="G17" authorId="1" shapeId="0" xr:uid="{B877B775-F3CA-49B6-91F2-2D21AACD782F}">
      <text>
        <r>
          <rPr>
            <b/>
            <sz val="10"/>
            <color rgb="FF000000"/>
            <rFont val="Tahoma"/>
            <family val="2"/>
          </rPr>
          <t xml:space="preserve">in EUR 2013
</t>
        </r>
        <r>
          <rPr>
            <sz val="10"/>
            <color rgb="FF000000"/>
            <rFont val="Tahoma"/>
            <family val="2"/>
          </rPr>
          <t xml:space="preserve">
</t>
        </r>
      </text>
    </comment>
    <comment ref="J17" authorId="0" shapeId="0" xr:uid="{DFA0A7F6-7815-4D60-A1B7-997598EC67AA}">
      <text>
        <r>
          <rPr>
            <b/>
            <sz val="9"/>
            <color indexed="81"/>
            <rFont val="Segoe UI"/>
            <family val="2"/>
          </rPr>
          <t>Keine Prozentangaben in Studie angegeben. Werte nachträglich berechnet.</t>
        </r>
        <r>
          <rPr>
            <sz val="9"/>
            <color indexed="81"/>
            <rFont val="Segoe UI"/>
            <family val="2"/>
          </rPr>
          <t xml:space="preserve">
</t>
        </r>
      </text>
    </comment>
    <comment ref="L17" authorId="1" shapeId="0" xr:uid="{F3779B0A-2FA9-4F92-A938-5A5A8D932317}">
      <text>
        <r>
          <rPr>
            <b/>
            <sz val="10"/>
            <color rgb="FF000000"/>
            <rFont val="Tahoma"/>
            <family val="2"/>
          </rPr>
          <t xml:space="preserve">in EUR 2013
</t>
        </r>
        <r>
          <rPr>
            <sz val="10"/>
            <color rgb="FF000000"/>
            <rFont val="Tahoma"/>
            <family val="2"/>
          </rPr>
          <t xml:space="preserve">
</t>
        </r>
      </text>
    </comment>
    <comment ref="G18" authorId="1" shapeId="0" xr:uid="{EC026B60-FFAA-42E8-8F46-0E19B39B1226}">
      <text>
        <r>
          <rPr>
            <b/>
            <sz val="10"/>
            <color rgb="FF000000"/>
            <rFont val="Tahoma"/>
            <family val="2"/>
          </rPr>
          <t xml:space="preserve">in EUR 2013
</t>
        </r>
        <r>
          <rPr>
            <sz val="10"/>
            <color rgb="FF000000"/>
            <rFont val="Tahoma"/>
            <family val="2"/>
          </rPr>
          <t xml:space="preserve">
</t>
        </r>
      </text>
    </comment>
    <comment ref="J18" authorId="0" shapeId="0" xr:uid="{F4ADE0F2-48CC-4A45-A51D-6A4AAEDBEEB9}">
      <text>
        <r>
          <rPr>
            <b/>
            <sz val="9"/>
            <color indexed="81"/>
            <rFont val="Segoe UI"/>
            <family val="2"/>
          </rPr>
          <t>Keine Prozentangaben in Studie angegeben. Werte nachträglich berechnet.</t>
        </r>
        <r>
          <rPr>
            <sz val="9"/>
            <color indexed="81"/>
            <rFont val="Segoe UI"/>
            <family val="2"/>
          </rPr>
          <t xml:space="preserve">
</t>
        </r>
      </text>
    </comment>
    <comment ref="L18" authorId="1" shapeId="0" xr:uid="{0C54EDA0-7A28-4F63-AE73-04C132A16BF7}">
      <text>
        <r>
          <rPr>
            <b/>
            <sz val="10"/>
            <color rgb="FF000000"/>
            <rFont val="Tahoma"/>
            <family val="2"/>
          </rPr>
          <t xml:space="preserve">in EUR 2013
</t>
        </r>
        <r>
          <rPr>
            <sz val="10"/>
            <color rgb="FF000000"/>
            <rFont val="Tahoma"/>
            <family val="2"/>
          </rPr>
          <t xml:space="preserve">
</t>
        </r>
      </text>
    </comment>
    <comment ref="G19" authorId="1" shapeId="0" xr:uid="{BBF41A84-0FFC-4DD6-905F-51FAD1F72712}">
      <text>
        <r>
          <rPr>
            <b/>
            <sz val="10"/>
            <color rgb="FF000000"/>
            <rFont val="Tahoma"/>
            <family val="2"/>
          </rPr>
          <t xml:space="preserve">in EUR 2013
</t>
        </r>
        <r>
          <rPr>
            <sz val="10"/>
            <color rgb="FF000000"/>
            <rFont val="Tahoma"/>
            <family val="2"/>
          </rPr>
          <t xml:space="preserve">
</t>
        </r>
      </text>
    </comment>
    <comment ref="J19" authorId="0" shapeId="0" xr:uid="{99E3B935-E227-48EC-91E5-F019B144C80C}">
      <text>
        <r>
          <rPr>
            <b/>
            <sz val="9"/>
            <color indexed="81"/>
            <rFont val="Segoe UI"/>
            <family val="2"/>
          </rPr>
          <t>Keine Prozentangaben in Studie angegeben. Werte nachträglich berechnet.</t>
        </r>
        <r>
          <rPr>
            <sz val="9"/>
            <color indexed="81"/>
            <rFont val="Segoe UI"/>
            <family val="2"/>
          </rPr>
          <t xml:space="preserve">
</t>
        </r>
      </text>
    </comment>
    <comment ref="L19" authorId="1" shapeId="0" xr:uid="{AA5A99BE-430D-4303-AB9E-BA5EFB37582A}">
      <text>
        <r>
          <rPr>
            <b/>
            <sz val="10"/>
            <color rgb="FF000000"/>
            <rFont val="Tahoma"/>
            <family val="2"/>
          </rPr>
          <t xml:space="preserve">in EUR 2013
</t>
        </r>
        <r>
          <rPr>
            <sz val="10"/>
            <color rgb="FF000000"/>
            <rFont val="Tahoma"/>
            <family val="2"/>
          </rPr>
          <t xml:space="preserve">
</t>
        </r>
      </text>
    </comment>
    <comment ref="G20" authorId="1" shapeId="0" xr:uid="{5C8C2371-D02A-4B2A-84B8-6F27214C9D3C}">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20" authorId="0" shapeId="0" xr:uid="{0BAE148D-5C96-46B5-90CF-50E1F6D7E1D2}">
      <text>
        <r>
          <rPr>
            <b/>
            <sz val="9"/>
            <color indexed="81"/>
            <rFont val="Segoe UI"/>
            <family val="2"/>
          </rPr>
          <t>Werte nachträglich anhand der Prozentangaben berechnet.</t>
        </r>
      </text>
    </comment>
    <comment ref="M20" authorId="0" shapeId="0" xr:uid="{E5660BE2-6D18-4B0D-8644-223393B49DEF}">
      <text>
        <r>
          <rPr>
            <sz val="9"/>
            <color indexed="81"/>
            <rFont val="Segoe UI"/>
            <family val="2"/>
          </rPr>
          <t xml:space="preserve">in EUR 2017
</t>
        </r>
      </text>
    </comment>
    <comment ref="G21" authorId="1" shapeId="0" xr:uid="{1667AF54-6245-43D8-A7AD-B14F9EB5AF50}">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21" authorId="0" shapeId="0" xr:uid="{7044CA1C-1BF6-4024-887D-06F5AE9965B9}">
      <text>
        <r>
          <rPr>
            <b/>
            <sz val="9"/>
            <color indexed="81"/>
            <rFont val="Segoe UI"/>
            <family val="2"/>
          </rPr>
          <t>Werte nachträglich anhand der Prozentangaben berechnet.</t>
        </r>
      </text>
    </comment>
    <comment ref="M21" authorId="0" shapeId="0" xr:uid="{D9B1D0B2-8D3E-4174-9975-0C3EFE97FAEA}">
      <text>
        <r>
          <rPr>
            <sz val="9"/>
            <color indexed="81"/>
            <rFont val="Segoe UI"/>
            <family val="2"/>
          </rPr>
          <t xml:space="preserve">in EUR 2017
</t>
        </r>
      </text>
    </comment>
    <comment ref="G22" authorId="1" shapeId="0" xr:uid="{BA4DC3C7-A5C1-4D62-A607-A37887040CCD}">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22" authorId="0" shapeId="0" xr:uid="{5ADFB3DA-3B19-4E81-968B-0D651B0A6BA3}">
      <text>
        <r>
          <rPr>
            <b/>
            <sz val="9"/>
            <color indexed="81"/>
            <rFont val="Segoe UI"/>
            <family val="2"/>
          </rPr>
          <t>Werte nachträglich anhand der Prozentangaben berechnet.</t>
        </r>
      </text>
    </comment>
    <comment ref="M22" authorId="0" shapeId="0" xr:uid="{54CB98A1-A909-4796-9D23-CF7BE56033CF}">
      <text>
        <r>
          <rPr>
            <sz val="9"/>
            <color indexed="81"/>
            <rFont val="Segoe UI"/>
            <family val="2"/>
          </rPr>
          <t xml:space="preserve">in EUR 2017
</t>
        </r>
      </text>
    </comment>
    <comment ref="G23" authorId="1" shapeId="0" xr:uid="{C9E0060E-1D17-492E-B398-87EF66354FCE}">
      <text>
        <r>
          <rPr>
            <b/>
            <sz val="10"/>
            <color rgb="FF000000"/>
            <rFont val="Tahoma"/>
            <family val="2"/>
          </rPr>
          <t>in EUR 2010</t>
        </r>
      </text>
    </comment>
    <comment ref="J23" authorId="0" shapeId="0" xr:uid="{30F67A08-6B78-4A95-B41F-48902897121C}">
      <text>
        <r>
          <rPr>
            <b/>
            <sz val="9"/>
            <color indexed="81"/>
            <rFont val="Segoe UI"/>
            <family val="2"/>
          </rPr>
          <t>Keine Prozentangaben in Studie angegeben. Werte nachträglich berechnet.</t>
        </r>
        <r>
          <rPr>
            <sz val="9"/>
            <color indexed="81"/>
            <rFont val="Segoe UI"/>
            <family val="2"/>
          </rPr>
          <t xml:space="preserve">
</t>
        </r>
      </text>
    </comment>
    <comment ref="L23" authorId="1" shapeId="0" xr:uid="{AE9C5A53-4055-7B46-A04D-C9BB0F256434}">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4" authorId="1" shapeId="0" xr:uid="{62D1D97E-5431-4E8A-A719-4DB319C089BC}">
      <text>
        <r>
          <rPr>
            <b/>
            <sz val="10"/>
            <color rgb="FF000000"/>
            <rFont val="Tahoma"/>
            <family val="2"/>
          </rPr>
          <t>in EUR 2010</t>
        </r>
      </text>
    </comment>
    <comment ref="J24" authorId="0" shapeId="0" xr:uid="{D3E1F685-A4EE-4777-8C53-7EA5A2D99A11}">
      <text>
        <r>
          <rPr>
            <b/>
            <sz val="9"/>
            <color indexed="81"/>
            <rFont val="Segoe UI"/>
            <family val="2"/>
          </rPr>
          <t>Keine Prozentangaben in Studie angegeben. Werte nachträglich berechnet.</t>
        </r>
        <r>
          <rPr>
            <sz val="9"/>
            <color indexed="81"/>
            <rFont val="Segoe UI"/>
            <family val="2"/>
          </rPr>
          <t xml:space="preserve">
</t>
        </r>
      </text>
    </comment>
    <comment ref="L24" authorId="1" shapeId="0" xr:uid="{1CBF67DF-1810-D149-9EF2-0F2F2F53DCC2}">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5" authorId="1" shapeId="0" xr:uid="{8863A957-C23D-48CC-AF52-7267AA3409AA}">
      <text>
        <r>
          <rPr>
            <b/>
            <sz val="10"/>
            <color rgb="FF000000"/>
            <rFont val="Tahoma"/>
            <family val="2"/>
          </rPr>
          <t>in EUR 2010</t>
        </r>
      </text>
    </comment>
    <comment ref="J25" authorId="0" shapeId="0" xr:uid="{84B33D27-53EA-4360-AE2B-830E695A9469}">
      <text>
        <r>
          <rPr>
            <b/>
            <sz val="9"/>
            <color indexed="81"/>
            <rFont val="Segoe UI"/>
            <family val="2"/>
          </rPr>
          <t>Keine Prozentangaben in Studie angegeben. Werte nachträglich berechnet.</t>
        </r>
        <r>
          <rPr>
            <sz val="9"/>
            <color indexed="81"/>
            <rFont val="Segoe UI"/>
            <family val="2"/>
          </rPr>
          <t xml:space="preserve">
</t>
        </r>
      </text>
    </comment>
    <comment ref="L25" authorId="1" shapeId="0" xr:uid="{EE180809-54B0-F046-8C0B-82DAE60507B8}">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6" authorId="1" shapeId="0" xr:uid="{FA411FCA-5ADE-41B8-B0D4-4BE1E302CB19}">
      <text>
        <r>
          <rPr>
            <b/>
            <sz val="10"/>
            <color rgb="FF000000"/>
            <rFont val="Tahoma"/>
            <family val="2"/>
          </rPr>
          <t>in EUR 2010</t>
        </r>
      </text>
    </comment>
    <comment ref="J26" authorId="0" shapeId="0" xr:uid="{53419265-2866-4BDF-99CE-6C0D313ACF09}">
      <text>
        <r>
          <rPr>
            <b/>
            <sz val="9"/>
            <color indexed="81"/>
            <rFont val="Segoe UI"/>
            <family val="2"/>
          </rPr>
          <t>Keine Prozentangaben in Studie angegeben. Werte nachträglich berechnet.</t>
        </r>
        <r>
          <rPr>
            <sz val="9"/>
            <color indexed="81"/>
            <rFont val="Segoe UI"/>
            <family val="2"/>
          </rPr>
          <t xml:space="preserve">
</t>
        </r>
      </text>
    </comment>
    <comment ref="L26" authorId="1" shapeId="0" xr:uid="{476336A7-0576-C542-9A5C-A2644B54F62E}">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7" authorId="1" shapeId="0" xr:uid="{5466AF3F-7A94-4B51-B317-3250454F80C2}">
      <text>
        <r>
          <rPr>
            <b/>
            <sz val="10"/>
            <color rgb="FF000000"/>
            <rFont val="Tahoma"/>
            <family val="2"/>
          </rPr>
          <t>in EUR 2010</t>
        </r>
      </text>
    </comment>
    <comment ref="J27" authorId="0" shapeId="0" xr:uid="{F0C8060E-DDE8-420B-908B-9B50C844F22A}">
      <text>
        <r>
          <rPr>
            <b/>
            <sz val="9"/>
            <color indexed="81"/>
            <rFont val="Segoe UI"/>
            <family val="2"/>
          </rPr>
          <t>Keine Prozentangaben in Studie angegeben. Werte nachträglich berechnet.</t>
        </r>
        <r>
          <rPr>
            <sz val="9"/>
            <color indexed="81"/>
            <rFont val="Segoe UI"/>
            <family val="2"/>
          </rPr>
          <t xml:space="preserve">
</t>
        </r>
      </text>
    </comment>
    <comment ref="L27" authorId="1" shapeId="0" xr:uid="{D4D01C48-1058-D94C-9046-1A9BA25449DF}">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8" authorId="1" shapeId="0" xr:uid="{6400F036-E423-4F60-8E6C-8304A0AC4160}">
      <text>
        <r>
          <rPr>
            <b/>
            <sz val="10"/>
            <color rgb="FF000000"/>
            <rFont val="Tahoma"/>
            <family val="2"/>
          </rPr>
          <t>in EUR 2010</t>
        </r>
      </text>
    </comment>
    <comment ref="J28" authorId="0" shapeId="0" xr:uid="{2D8F6A20-4777-4747-845C-7925B24F86AA}">
      <text>
        <r>
          <rPr>
            <b/>
            <sz val="9"/>
            <color indexed="81"/>
            <rFont val="Segoe UI"/>
            <family val="2"/>
          </rPr>
          <t>Keine Prozentangaben in Studie angegeben. Werte nachträglich berechnet.</t>
        </r>
        <r>
          <rPr>
            <sz val="9"/>
            <color indexed="81"/>
            <rFont val="Segoe UI"/>
            <family val="2"/>
          </rPr>
          <t xml:space="preserve">
</t>
        </r>
      </text>
    </comment>
    <comment ref="L28" authorId="1" shapeId="0" xr:uid="{85EA146E-6239-E043-A8B8-7D8C9CB516B7}">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29" authorId="1" shapeId="0" xr:uid="{9F6A3175-FC93-4D93-BF95-8B62143E0ABC}">
      <text>
        <r>
          <rPr>
            <b/>
            <sz val="10"/>
            <color rgb="FF000000"/>
            <rFont val="Tahoma"/>
            <family val="2"/>
          </rPr>
          <t>in EUR 2010</t>
        </r>
      </text>
    </comment>
    <comment ref="J29" authorId="0" shapeId="0" xr:uid="{F63DD0FF-AE81-4A72-87AB-ED74C25CC9C7}">
      <text>
        <r>
          <rPr>
            <b/>
            <sz val="9"/>
            <color indexed="81"/>
            <rFont val="Segoe UI"/>
            <family val="2"/>
          </rPr>
          <t>Keine Prozentangaben in Studie angegeben. Werte nachträglich berechnet.</t>
        </r>
        <r>
          <rPr>
            <sz val="9"/>
            <color indexed="81"/>
            <rFont val="Segoe UI"/>
            <family val="2"/>
          </rPr>
          <t xml:space="preserve">
</t>
        </r>
      </text>
    </comment>
    <comment ref="L29" authorId="1" shapeId="0" xr:uid="{3DA4B066-A958-884B-A0FE-7146CE7CCD45}">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30" authorId="1" shapeId="0" xr:uid="{7DE6B3DF-5D48-4489-BBED-6F3413367F28}">
      <text>
        <r>
          <rPr>
            <b/>
            <sz val="10"/>
            <color rgb="FF000000"/>
            <rFont val="Tahoma"/>
            <family val="2"/>
          </rPr>
          <t>in EUR 2010</t>
        </r>
      </text>
    </comment>
    <comment ref="J30" authorId="0" shapeId="0" xr:uid="{0F2ED599-0864-440F-8D10-F30CC106B771}">
      <text>
        <r>
          <rPr>
            <b/>
            <sz val="9"/>
            <color indexed="81"/>
            <rFont val="Segoe UI"/>
            <family val="2"/>
          </rPr>
          <t>Keine Prozentangaben in Studie angegeben. Werte nachträglich berechnet.</t>
        </r>
        <r>
          <rPr>
            <sz val="9"/>
            <color indexed="81"/>
            <rFont val="Segoe UI"/>
            <family val="2"/>
          </rPr>
          <t xml:space="preserve">
</t>
        </r>
      </text>
    </comment>
    <comment ref="L30" authorId="1" shapeId="0" xr:uid="{2ADFEADC-B9B9-1B43-B99D-B21741502C7C}">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31" authorId="1" shapeId="0" xr:uid="{D171353A-92CB-4E71-8A87-368A020F66D3}">
      <text>
        <r>
          <rPr>
            <b/>
            <sz val="10"/>
            <color rgb="FF000000"/>
            <rFont val="Tahoma"/>
            <family val="2"/>
          </rPr>
          <t>in EUR 2010</t>
        </r>
      </text>
    </comment>
    <comment ref="J31" authorId="0" shapeId="0" xr:uid="{BCED85A7-060D-4549-97AD-1F27DBFA9FC3}">
      <text>
        <r>
          <rPr>
            <b/>
            <sz val="9"/>
            <color rgb="FF000000"/>
            <rFont val="Segoe UI"/>
            <family val="2"/>
          </rPr>
          <t>Keine Prozentangaben in Studie angegeben. Werte nachträglich berechnet.</t>
        </r>
        <r>
          <rPr>
            <sz val="9"/>
            <color rgb="FF000000"/>
            <rFont val="Segoe UI"/>
            <family val="2"/>
          </rPr>
          <t xml:space="preserve">
</t>
        </r>
      </text>
    </comment>
    <comment ref="L31" authorId="1" shapeId="0" xr:uid="{363CC899-EA57-3747-BF88-7C194E00B0C4}">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32" authorId="1" shapeId="0" xr:uid="{1CE7CA43-4AD4-42D5-8DB3-9B4A01522111}">
      <text>
        <r>
          <rPr>
            <b/>
            <sz val="10"/>
            <color rgb="FF000000"/>
            <rFont val="Tahoma"/>
            <family val="2"/>
          </rPr>
          <t>in Euro 2012</t>
        </r>
        <r>
          <rPr>
            <sz val="10"/>
            <color rgb="FF000000"/>
            <rFont val="Tahoma"/>
            <family val="2"/>
          </rPr>
          <t xml:space="preserve">
</t>
        </r>
      </text>
    </comment>
    <comment ref="J32" authorId="0" shapeId="0" xr:uid="{79CC268E-E844-4FB1-A1F7-AB60D5EB6E5C}">
      <text>
        <r>
          <rPr>
            <b/>
            <sz val="9"/>
            <color indexed="81"/>
            <rFont val="Segoe UI"/>
            <family val="2"/>
          </rPr>
          <t>Keine Prozentangaben in Studie angegeben. Werte nachträglich berechnet.</t>
        </r>
        <r>
          <rPr>
            <sz val="9"/>
            <color indexed="81"/>
            <rFont val="Segoe UI"/>
            <family val="2"/>
          </rPr>
          <t xml:space="preserve">
</t>
        </r>
      </text>
    </comment>
    <comment ref="L32" authorId="1" shapeId="0" xr:uid="{849AAA1F-B8D8-104B-9C54-8F65EA6F11C9}">
      <text>
        <r>
          <rPr>
            <b/>
            <sz val="10"/>
            <color rgb="FF000000"/>
            <rFont val="Tahoma"/>
            <family val="2"/>
          </rPr>
          <t>in Euro 2012</t>
        </r>
        <r>
          <rPr>
            <sz val="10"/>
            <color rgb="FF000000"/>
            <rFont val="Tahoma"/>
            <family val="2"/>
          </rPr>
          <t xml:space="preserve">
</t>
        </r>
      </text>
    </comment>
    <comment ref="G33" authorId="1" shapeId="0" xr:uid="{72AD743F-60AB-4E84-85AD-9B32040A77D9}">
      <text>
        <r>
          <rPr>
            <b/>
            <sz val="10"/>
            <color rgb="FF000000"/>
            <rFont val="Tahoma"/>
            <family val="2"/>
          </rPr>
          <t>in Euro 2012</t>
        </r>
        <r>
          <rPr>
            <sz val="10"/>
            <color rgb="FF000000"/>
            <rFont val="Tahoma"/>
            <family val="2"/>
          </rPr>
          <t xml:space="preserve">
</t>
        </r>
      </text>
    </comment>
    <comment ref="J33" authorId="0" shapeId="0" xr:uid="{626667BE-A3A8-4AC9-B426-4920732B7B7D}">
      <text>
        <r>
          <rPr>
            <b/>
            <sz val="9"/>
            <color indexed="81"/>
            <rFont val="Segoe UI"/>
            <family val="2"/>
          </rPr>
          <t>Keine Prozentangaben in Studie angegeben. Werte nachträglich berechnet.</t>
        </r>
        <r>
          <rPr>
            <sz val="9"/>
            <color indexed="81"/>
            <rFont val="Segoe UI"/>
            <family val="2"/>
          </rPr>
          <t xml:space="preserve">
</t>
        </r>
      </text>
    </comment>
    <comment ref="L33" authorId="1" shapeId="0" xr:uid="{ACE3C012-1D49-044F-B994-6738C49205B8}">
      <text>
        <r>
          <rPr>
            <b/>
            <sz val="10"/>
            <color rgb="FF000000"/>
            <rFont val="Tahoma"/>
            <family val="2"/>
          </rPr>
          <t>in Euro 2012</t>
        </r>
        <r>
          <rPr>
            <sz val="10"/>
            <color rgb="FF000000"/>
            <rFont val="Tahoma"/>
            <family val="2"/>
          </rPr>
          <t xml:space="preserve">
</t>
        </r>
      </text>
    </comment>
    <comment ref="G34" authorId="1" shapeId="0" xr:uid="{32D1CB2F-861B-47FD-A131-D58DC74B7D6E}">
      <text>
        <r>
          <rPr>
            <b/>
            <sz val="10"/>
            <color rgb="FF000000"/>
            <rFont val="Tahoma"/>
            <family val="2"/>
          </rPr>
          <t>in Euro 2012</t>
        </r>
        <r>
          <rPr>
            <sz val="10"/>
            <color rgb="FF000000"/>
            <rFont val="Tahoma"/>
            <family val="2"/>
          </rPr>
          <t xml:space="preserve">
</t>
        </r>
      </text>
    </comment>
    <comment ref="J34" authorId="0" shapeId="0" xr:uid="{0325E529-8016-44F8-B3EE-36E6342B97C7}">
      <text>
        <r>
          <rPr>
            <b/>
            <sz val="9"/>
            <color rgb="FF000000"/>
            <rFont val="Segoe UI"/>
            <family val="2"/>
          </rPr>
          <t>Keine Prozentangaben in Studie angegeben. Werte nachträglich berechnet.</t>
        </r>
        <r>
          <rPr>
            <sz val="9"/>
            <color rgb="FF000000"/>
            <rFont val="Segoe UI"/>
            <family val="2"/>
          </rPr>
          <t xml:space="preserve">
</t>
        </r>
      </text>
    </comment>
    <comment ref="L34" authorId="1" shapeId="0" xr:uid="{EEE9BD90-2BEE-5845-A659-4DEC958ADD14}">
      <text>
        <r>
          <rPr>
            <b/>
            <sz val="10"/>
            <color rgb="FF000000"/>
            <rFont val="Tahoma"/>
            <family val="2"/>
          </rPr>
          <t>in Euro 2012</t>
        </r>
        <r>
          <rPr>
            <sz val="10"/>
            <color rgb="FF000000"/>
            <rFont val="Tahoma"/>
            <family val="2"/>
          </rPr>
          <t xml:space="preserve">
</t>
        </r>
      </text>
    </comment>
    <comment ref="G35" authorId="1" shapeId="0" xr:uid="{31D948D1-D4DB-43D8-9F4A-91504FD36E21}">
      <text>
        <r>
          <rPr>
            <b/>
            <sz val="10"/>
            <color rgb="FF000000"/>
            <rFont val="Tahoma"/>
            <family val="2"/>
          </rPr>
          <t>in Euro 2012</t>
        </r>
        <r>
          <rPr>
            <sz val="10"/>
            <color rgb="FF000000"/>
            <rFont val="Tahoma"/>
            <family val="2"/>
          </rPr>
          <t xml:space="preserve">
</t>
        </r>
      </text>
    </comment>
    <comment ref="J35" authorId="0" shapeId="0" xr:uid="{D29C3AF9-33F6-4246-AC2E-03A345CAC466}">
      <text>
        <r>
          <rPr>
            <b/>
            <sz val="9"/>
            <color indexed="81"/>
            <rFont val="Segoe UI"/>
            <family val="2"/>
          </rPr>
          <t>Keine Prozentangaben in Studie angegeben. Werte nachträglich berechnet.</t>
        </r>
        <r>
          <rPr>
            <sz val="9"/>
            <color indexed="81"/>
            <rFont val="Segoe UI"/>
            <family val="2"/>
          </rPr>
          <t xml:space="preserve">
</t>
        </r>
      </text>
    </comment>
    <comment ref="L35" authorId="1" shapeId="0" xr:uid="{D56063A5-2EF0-4A4A-8603-F61B6C74AC03}">
      <text>
        <r>
          <rPr>
            <b/>
            <sz val="10"/>
            <color rgb="FF000000"/>
            <rFont val="Tahoma"/>
            <family val="2"/>
          </rPr>
          <t>in Euro 2012</t>
        </r>
        <r>
          <rPr>
            <sz val="10"/>
            <color rgb="FF000000"/>
            <rFont val="Tahoma"/>
            <family val="2"/>
          </rPr>
          <t xml:space="preserve">
</t>
        </r>
      </text>
    </comment>
    <comment ref="G36" authorId="1" shapeId="0" xr:uid="{B52B3CCA-33B2-44A5-8F85-8C2CF75E4C60}">
      <text>
        <r>
          <rPr>
            <b/>
            <sz val="10"/>
            <color rgb="FF000000"/>
            <rFont val="Tahoma"/>
            <family val="2"/>
          </rPr>
          <t>in Euro 2012</t>
        </r>
        <r>
          <rPr>
            <sz val="10"/>
            <color rgb="FF000000"/>
            <rFont val="Tahoma"/>
            <family val="2"/>
          </rPr>
          <t xml:space="preserve">
</t>
        </r>
      </text>
    </comment>
    <comment ref="J36" authorId="0" shapeId="0" xr:uid="{E16D6BD8-E760-4BA8-9EB5-208338849CD6}">
      <text>
        <r>
          <rPr>
            <b/>
            <sz val="9"/>
            <color indexed="81"/>
            <rFont val="Segoe UI"/>
            <family val="2"/>
          </rPr>
          <t>Keine Prozentangaben in Studie angegeben. Werte nachträglich berechnet.</t>
        </r>
        <r>
          <rPr>
            <sz val="9"/>
            <color indexed="81"/>
            <rFont val="Segoe UI"/>
            <family val="2"/>
          </rPr>
          <t xml:space="preserve">
</t>
        </r>
      </text>
    </comment>
    <comment ref="L36" authorId="1" shapeId="0" xr:uid="{4F609527-790F-2D49-8FF5-B5F6914B49CE}">
      <text>
        <r>
          <rPr>
            <b/>
            <sz val="10"/>
            <color rgb="FF000000"/>
            <rFont val="Tahoma"/>
            <family val="2"/>
          </rPr>
          <t>in Euro 2012</t>
        </r>
        <r>
          <rPr>
            <sz val="10"/>
            <color rgb="FF000000"/>
            <rFont val="Tahoma"/>
            <family val="2"/>
          </rPr>
          <t xml:space="preserve">
</t>
        </r>
      </text>
    </comment>
    <comment ref="D37" authorId="0" shapeId="0" xr:uid="{02042DB0-7169-404A-A31C-8195F2BB7FEE}">
      <text>
        <r>
          <rPr>
            <b/>
            <sz val="9"/>
            <color rgb="FF000000"/>
            <rFont val="Segoe UI"/>
            <family val="2"/>
          </rPr>
          <t>Mittelwerte nicht aus Studie, sondern nachträglich berechnet.</t>
        </r>
        <r>
          <rPr>
            <sz val="9"/>
            <color rgb="FF000000"/>
            <rFont val="Segoe UI"/>
            <family val="2"/>
          </rPr>
          <t xml:space="preserve">
</t>
        </r>
      </text>
    </comment>
    <comment ref="F37" authorId="1" shapeId="0" xr:uid="{D952DD54-803C-8E49-8516-E3BDFC92F91D}">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37" authorId="1" shapeId="0" xr:uid="{0CF3A2A6-C783-4D4D-9590-94131CE42722}">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37" authorId="0" shapeId="0" xr:uid="{947350BD-329E-4E97-9498-21A09D77EBA5}">
      <text>
        <r>
          <rPr>
            <b/>
            <sz val="9"/>
            <color indexed="81"/>
            <rFont val="Segoe UI"/>
            <family val="2"/>
          </rPr>
          <t>Werte nachträglich anhand der Prozentangaben berechnet.</t>
        </r>
      </text>
    </comment>
    <comment ref="P37" authorId="0" shapeId="0" xr:uid="{B05536F2-2343-4926-9E38-2E5CFAF6701D}">
      <text>
        <r>
          <rPr>
            <b/>
            <sz val="9"/>
            <color indexed="81"/>
            <rFont val="Segoe UI"/>
            <family val="2"/>
          </rPr>
          <t>in Studie mit 40 bis /0 jahren angegeben</t>
        </r>
        <r>
          <rPr>
            <sz val="9"/>
            <color indexed="81"/>
            <rFont val="Segoe UI"/>
            <family val="2"/>
          </rPr>
          <t xml:space="preserve">
</t>
        </r>
      </text>
    </comment>
    <comment ref="D38" authorId="0" shapeId="0" xr:uid="{D9790D9F-95AB-4035-9B9D-FDAC89F5CA2B}">
      <text>
        <r>
          <rPr>
            <b/>
            <sz val="9"/>
            <color rgb="FF000000"/>
            <rFont val="Segoe UI"/>
            <family val="2"/>
          </rPr>
          <t>Mittelwerte nicht aus Studie, sondern nachträglich berechnet.</t>
        </r>
        <r>
          <rPr>
            <sz val="9"/>
            <color rgb="FF000000"/>
            <rFont val="Segoe UI"/>
            <family val="2"/>
          </rPr>
          <t xml:space="preserve">
</t>
        </r>
      </text>
    </comment>
    <comment ref="F38" authorId="1" shapeId="0" xr:uid="{692C184A-D6BF-B547-880F-5B28E82D0D9D}">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38" authorId="1" shapeId="0" xr:uid="{72575221-712C-484F-AA4A-A20578CDAEFF}">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38" authorId="0" shapeId="0" xr:uid="{DAFAC922-D3C9-4199-8178-C4A044075D6B}">
      <text>
        <r>
          <rPr>
            <b/>
            <sz val="9"/>
            <color indexed="81"/>
            <rFont val="Segoe UI"/>
            <family val="2"/>
          </rPr>
          <t>Werte nachträglich anhand der Prozentangaben berechnet.</t>
        </r>
      </text>
    </comment>
    <comment ref="P38" authorId="0" shapeId="0" xr:uid="{BA2A5016-DA39-4009-932C-01A3B0BA3313}">
      <text>
        <r>
          <rPr>
            <b/>
            <sz val="9"/>
            <color indexed="81"/>
            <rFont val="Segoe UI"/>
            <family val="2"/>
          </rPr>
          <t>in Studie mit 40 bis /0 jahren angegeben</t>
        </r>
        <r>
          <rPr>
            <sz val="9"/>
            <color indexed="81"/>
            <rFont val="Segoe UI"/>
            <family val="2"/>
          </rPr>
          <t xml:space="preserve">
</t>
        </r>
      </text>
    </comment>
    <comment ref="D39" authorId="0" shapeId="0" xr:uid="{16FF56BC-CEB0-4A5E-9298-BC8F4A2B49DA}">
      <text>
        <r>
          <rPr>
            <b/>
            <sz val="9"/>
            <color rgb="FF000000"/>
            <rFont val="Segoe UI"/>
            <family val="2"/>
          </rPr>
          <t>Mittelwerte nicht aus Studie, sondern nachträglich berechnet.</t>
        </r>
        <r>
          <rPr>
            <sz val="9"/>
            <color rgb="FF000000"/>
            <rFont val="Segoe UI"/>
            <family val="2"/>
          </rPr>
          <t xml:space="preserve">
</t>
        </r>
      </text>
    </comment>
    <comment ref="F39" authorId="1" shapeId="0" xr:uid="{85BEBEA6-A759-264C-8904-EA0F2254FDA7}">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39" authorId="1" shapeId="0" xr:uid="{5090BC26-7370-B542-99B9-F088FA783B8B}">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39" authorId="0" shapeId="0" xr:uid="{333CBE53-F88F-4F09-815D-C661D2ECE87A}">
      <text>
        <r>
          <rPr>
            <b/>
            <sz val="9"/>
            <color rgb="FF000000"/>
            <rFont val="Segoe UI"/>
            <family val="2"/>
          </rPr>
          <t>Werte nachträglich anhand der Prozentangaben berechnet.</t>
        </r>
      </text>
    </comment>
    <comment ref="P39" authorId="0" shapeId="0" xr:uid="{19CECA03-0DE3-4D43-AF53-19A32E0D0856}">
      <text>
        <r>
          <rPr>
            <b/>
            <sz val="9"/>
            <color indexed="81"/>
            <rFont val="Segoe UI"/>
            <family val="2"/>
          </rPr>
          <t>in Studie mit 40 bis /0 jahren angegeben</t>
        </r>
        <r>
          <rPr>
            <sz val="9"/>
            <color indexed="81"/>
            <rFont val="Segoe UI"/>
            <family val="2"/>
          </rPr>
          <t xml:space="preserve">
</t>
        </r>
      </text>
    </comment>
    <comment ref="D40" authorId="0" shapeId="0" xr:uid="{E922EE01-F979-4849-B3A4-BD35A686559E}">
      <text>
        <r>
          <rPr>
            <b/>
            <sz val="9"/>
            <color rgb="FF000000"/>
            <rFont val="Segoe UI"/>
            <family val="2"/>
          </rPr>
          <t>Mittelwerte nicht aus Studie, sondern nachträglich berechnet.</t>
        </r>
        <r>
          <rPr>
            <sz val="9"/>
            <color rgb="FF000000"/>
            <rFont val="Segoe UI"/>
            <family val="2"/>
          </rPr>
          <t xml:space="preserve">
</t>
        </r>
      </text>
    </comment>
    <comment ref="F40" authorId="1" shapeId="0" xr:uid="{9FA76D9E-1C50-6340-9311-A833337B1D7D}">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40" authorId="1" shapeId="0" xr:uid="{1E39E95C-FB70-E645-8F1F-A87D01B61282}">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40" authorId="0" shapeId="0" xr:uid="{CB296525-FA85-4838-B494-58B1C0A22131}">
      <text>
        <r>
          <rPr>
            <b/>
            <sz val="9"/>
            <color indexed="81"/>
            <rFont val="Segoe UI"/>
            <family val="2"/>
          </rPr>
          <t>Werte nachträglich anhand der Prozentangaben berechnet.</t>
        </r>
      </text>
    </comment>
    <comment ref="P40" authorId="0" shapeId="0" xr:uid="{2E207A9D-0CDA-4E51-90D9-6740036C324D}">
      <text>
        <r>
          <rPr>
            <b/>
            <sz val="9"/>
            <color indexed="81"/>
            <rFont val="Segoe UI"/>
            <family val="2"/>
          </rPr>
          <t>in Studie mit 40 bis /0 jahren angegeben</t>
        </r>
        <r>
          <rPr>
            <sz val="9"/>
            <color indexed="81"/>
            <rFont val="Segoe UI"/>
            <family val="2"/>
          </rPr>
          <t xml:space="preserve">
</t>
        </r>
      </text>
    </comment>
    <comment ref="D41" authorId="0" shapeId="0" xr:uid="{6C4DCED5-7439-478C-B6A8-8769C5EDE50A}">
      <text>
        <r>
          <rPr>
            <b/>
            <sz val="9"/>
            <color indexed="81"/>
            <rFont val="Segoe UI"/>
            <family val="2"/>
          </rPr>
          <t>Mittelwerte nicht aus Studie, sondern nachträglich berechnet.</t>
        </r>
        <r>
          <rPr>
            <sz val="9"/>
            <color indexed="81"/>
            <rFont val="Segoe UI"/>
            <family val="2"/>
          </rPr>
          <t xml:space="preserve">
</t>
        </r>
      </text>
    </comment>
    <comment ref="F41" authorId="1" shapeId="0" xr:uid="{9111B086-01D0-A14E-8787-AB36D4B5E3C9}">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41" authorId="1" shapeId="0" xr:uid="{18D63E7E-65EF-5A4A-B970-A0FC9DEC2972}">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41" authorId="0" shapeId="0" xr:uid="{3E973C87-B3A3-4648-A17F-BEE693362C66}">
      <text>
        <r>
          <rPr>
            <b/>
            <sz val="9"/>
            <color rgb="FF000000"/>
            <rFont val="Segoe UI"/>
            <family val="2"/>
          </rPr>
          <t>Werte nachträglich anhand der Prozentangaben berechnet.</t>
        </r>
      </text>
    </comment>
    <comment ref="P41" authorId="0" shapeId="0" xr:uid="{84C8C8FB-51AA-4365-A69D-1FDD5BBC2098}">
      <text>
        <r>
          <rPr>
            <b/>
            <sz val="9"/>
            <color indexed="81"/>
            <rFont val="Segoe UI"/>
            <family val="2"/>
          </rPr>
          <t>in Studie mit 40 bis /0 jahren angegeben</t>
        </r>
        <r>
          <rPr>
            <sz val="9"/>
            <color indexed="81"/>
            <rFont val="Segoe UI"/>
            <family val="2"/>
          </rPr>
          <t xml:space="preserve">
</t>
        </r>
      </text>
    </comment>
    <comment ref="D42" authorId="0" shapeId="0" xr:uid="{95F4879D-4E8E-428D-A3C8-A1ADFBFA304B}">
      <text>
        <r>
          <rPr>
            <b/>
            <sz val="9"/>
            <color rgb="FF000000"/>
            <rFont val="Segoe UI"/>
            <family val="2"/>
          </rPr>
          <t>Mittelwerte nicht aus Studie, sondern nachträglich berechnet.</t>
        </r>
        <r>
          <rPr>
            <sz val="9"/>
            <color rgb="FF000000"/>
            <rFont val="Segoe UI"/>
            <family val="2"/>
          </rPr>
          <t xml:space="preserve">
</t>
        </r>
      </text>
    </comment>
    <comment ref="F42" authorId="1" shapeId="0" xr:uid="{8075BA1B-2CBA-944F-A798-B8EE69D63AB7}">
      <text>
        <r>
          <rPr>
            <b/>
            <sz val="10"/>
            <color rgb="FF000000"/>
            <rFont val="Tahoma"/>
            <family val="2"/>
          </rPr>
          <t xml:space="preserve">Wasserkraftanlagen &gt; 1 MW
</t>
        </r>
        <r>
          <rPr>
            <b/>
            <sz val="10"/>
            <color rgb="FF000000"/>
            <rFont val="Tahoma"/>
            <family val="2"/>
          </rPr>
          <t>in EUR 2012</t>
        </r>
        <r>
          <rPr>
            <sz val="10"/>
            <color rgb="FF000000"/>
            <rFont val="Tahoma"/>
            <family val="2"/>
          </rPr>
          <t xml:space="preserve">
</t>
        </r>
      </text>
    </comment>
    <comment ref="H42" authorId="1" shapeId="0" xr:uid="{6E4A223E-CEAE-9E42-99E5-C15342094DFD}">
      <text>
        <r>
          <rPr>
            <b/>
            <sz val="10"/>
            <color rgb="FF000000"/>
            <rFont val="Tahoma"/>
            <family val="2"/>
          </rPr>
          <t xml:space="preserve">Wasserkraftanlagen &lt; 1 MW
</t>
        </r>
        <r>
          <rPr>
            <b/>
            <sz val="10"/>
            <color rgb="FF000000"/>
            <rFont val="Tahoma"/>
            <family val="2"/>
          </rPr>
          <t>in EUR 2012</t>
        </r>
        <r>
          <rPr>
            <sz val="10"/>
            <color rgb="FF000000"/>
            <rFont val="Tahoma"/>
            <family val="2"/>
          </rPr>
          <t xml:space="preserve">
</t>
        </r>
      </text>
    </comment>
    <comment ref="K42" authorId="0" shapeId="0" xr:uid="{5E6994CE-7307-4FDE-A532-01D4FB455E0A}">
      <text>
        <r>
          <rPr>
            <b/>
            <sz val="9"/>
            <color indexed="81"/>
            <rFont val="Segoe UI"/>
            <family val="2"/>
          </rPr>
          <t>Werte nachträglich anhand der Prozentangaben berechnet.</t>
        </r>
      </text>
    </comment>
    <comment ref="P42" authorId="0" shapeId="0" xr:uid="{4F6FAEB6-DC85-4736-8508-DA18B6A1FC9B}">
      <text>
        <r>
          <rPr>
            <b/>
            <sz val="9"/>
            <color indexed="81"/>
            <rFont val="Segoe UI"/>
            <family val="2"/>
          </rPr>
          <t>in Studie mit 40 bis /0 jahren angegeben</t>
        </r>
        <r>
          <rPr>
            <sz val="9"/>
            <color indexed="81"/>
            <rFont val="Segoe UI"/>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B46" authorId="0" shapeId="0" xr:uid="{0DE1DCEB-AC83-4A1E-8F39-28A6EF1C3430}">
      <text>
        <r>
          <rPr>
            <b/>
            <sz val="9"/>
            <color indexed="81"/>
            <rFont val="Segoe UI"/>
            <family val="2"/>
          </rPr>
          <t>werte nachträglich anhand der Trendlinie ermittelt</t>
        </r>
        <r>
          <rPr>
            <sz val="9"/>
            <color indexed="81"/>
            <rFont val="Segoe UI"/>
            <family val="2"/>
          </rPr>
          <t xml:space="preserve">
</t>
        </r>
      </text>
    </comment>
    <comment ref="H46" authorId="0" shapeId="0" xr:uid="{23CD517C-3385-3B4D-8761-380F7639E532}">
      <text>
        <r>
          <rPr>
            <b/>
            <sz val="9"/>
            <color indexed="81"/>
            <rFont val="Segoe UI"/>
            <family val="2"/>
          </rPr>
          <t>werte nachträglich anhand der Trendlinie ermittelt</t>
        </r>
        <r>
          <rPr>
            <sz val="9"/>
            <color indexed="81"/>
            <rFont val="Segoe UI"/>
            <family val="2"/>
          </rPr>
          <t xml:space="preserve">
</t>
        </r>
      </text>
    </comment>
    <comment ref="B47" authorId="0" shapeId="0" xr:uid="{A7B493CE-0F7B-4E5A-89A5-FE3316552F06}">
      <text>
        <r>
          <rPr>
            <b/>
            <sz val="9"/>
            <color rgb="FF000000"/>
            <rFont val="Segoe UI"/>
            <family val="2"/>
          </rPr>
          <t>werte nachträglich anhand der Trendlinie ermittelt</t>
        </r>
        <r>
          <rPr>
            <sz val="9"/>
            <color rgb="FF000000"/>
            <rFont val="Segoe UI"/>
            <family val="2"/>
          </rPr>
          <t xml:space="preserve">
</t>
        </r>
      </text>
    </comment>
    <comment ref="H47" authorId="0" shapeId="0" xr:uid="{2F7173A2-2249-C34A-8164-F7BB4EB9F01C}">
      <text>
        <r>
          <rPr>
            <b/>
            <sz val="9"/>
            <color rgb="FF000000"/>
            <rFont val="Segoe UI"/>
            <family val="2"/>
          </rPr>
          <t>werte nachträglich anhand der Trendlinie ermittelt</t>
        </r>
        <r>
          <rPr>
            <sz val="9"/>
            <color rgb="FF000000"/>
            <rFont val="Segoe UI"/>
            <family val="2"/>
          </rPr>
          <t xml:space="preserve">
</t>
        </r>
      </text>
    </comment>
    <comment ref="J47" authorId="0" shapeId="0" xr:uid="{5E2366F0-7237-0443-96FB-753165360246}">
      <text>
        <r>
          <rPr>
            <b/>
            <sz val="9"/>
            <color rgb="FF000000"/>
            <rFont val="Segoe UI"/>
            <family val="2"/>
          </rPr>
          <t>werte nachträglich anhand der Trendlinie ermittelt</t>
        </r>
        <r>
          <rPr>
            <sz val="9"/>
            <color rgb="FF000000"/>
            <rFont val="Segoe UI"/>
            <family val="2"/>
          </rPr>
          <t xml:space="preserve">
</t>
        </r>
      </text>
    </comment>
    <comment ref="H48" authorId="0" shapeId="0" xr:uid="{FAB0DF8B-8E10-DA48-9453-932BF1D7777C}">
      <text>
        <r>
          <rPr>
            <b/>
            <sz val="9"/>
            <color rgb="FF000000"/>
            <rFont val="Segoe UI"/>
            <family val="2"/>
          </rPr>
          <t>werte nachträglich anhand der Trendlinie ermittelt</t>
        </r>
        <r>
          <rPr>
            <sz val="9"/>
            <color rgb="FF000000"/>
            <rFont val="Segoe UI"/>
            <family val="2"/>
          </rPr>
          <t xml:space="preserve">
</t>
        </r>
      </text>
    </comment>
    <comment ref="B49" authorId="0" shapeId="0" xr:uid="{DF22F4ED-094D-4601-A900-E6BA6F3E39C0}">
      <text>
        <r>
          <rPr>
            <b/>
            <sz val="9"/>
            <color indexed="81"/>
            <rFont val="Segoe UI"/>
            <family val="2"/>
          </rPr>
          <t>werte nachträglich anhand der Trendlinie ermittelt</t>
        </r>
        <r>
          <rPr>
            <sz val="9"/>
            <color indexed="81"/>
            <rFont val="Segoe UI"/>
            <family val="2"/>
          </rPr>
          <t xml:space="preserve">
</t>
        </r>
      </text>
    </comment>
    <comment ref="H49" authorId="0" shapeId="0" xr:uid="{2D68BFD0-AA5A-324F-8852-BCC291EF6A57}">
      <text>
        <r>
          <rPr>
            <b/>
            <sz val="9"/>
            <color indexed="81"/>
            <rFont val="Segoe UI"/>
            <family val="2"/>
          </rPr>
          <t>werte nachträglich anhand der Trendlinie ermittelt</t>
        </r>
        <r>
          <rPr>
            <sz val="9"/>
            <color indexed="81"/>
            <rFont val="Segoe UI"/>
            <family val="2"/>
          </rPr>
          <t xml:space="preserve">
</t>
        </r>
      </text>
    </comment>
    <comment ref="J50" authorId="0" shapeId="0" xr:uid="{BDBD2297-839A-C046-8309-5F012F279CB7}">
      <text>
        <r>
          <rPr>
            <b/>
            <sz val="9"/>
            <color indexed="81"/>
            <rFont val="Segoe UI"/>
            <family val="2"/>
          </rPr>
          <t>werte nachträglich anhand der Trendlinie ermittelt</t>
        </r>
        <r>
          <rPr>
            <sz val="9"/>
            <color indexed="81"/>
            <rFont val="Segoe UI"/>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Microsoft Office User</author>
    <author>Nicklisch, Conrad (F-D)</author>
  </authors>
  <commentList>
    <comment ref="G7" authorId="0" shapeId="0" xr:uid="{C5119642-64CD-4CAB-BBDE-DA7B38376CFC}">
      <text>
        <r>
          <rPr>
            <b/>
            <sz val="10"/>
            <color rgb="FF000000"/>
            <rFont val="Tahoma"/>
            <family val="2"/>
          </rPr>
          <t>in EUR 2011</t>
        </r>
        <r>
          <rPr>
            <sz val="10"/>
            <color rgb="FF000000"/>
            <rFont val="Tahoma"/>
            <family val="2"/>
          </rPr>
          <t xml:space="preserve">
</t>
        </r>
      </text>
    </comment>
    <comment ref="G8" authorId="0" shapeId="0" xr:uid="{A4256A67-F6FB-4EA6-8025-9BF5E4DD45FA}">
      <text>
        <r>
          <rPr>
            <b/>
            <sz val="10"/>
            <color rgb="FF000000"/>
            <rFont val="Tahoma"/>
            <family val="2"/>
          </rPr>
          <t>in EUR 2011</t>
        </r>
        <r>
          <rPr>
            <sz val="10"/>
            <color rgb="FF000000"/>
            <rFont val="Tahoma"/>
            <family val="2"/>
          </rPr>
          <t xml:space="preserve">
</t>
        </r>
      </text>
    </comment>
    <comment ref="G9" authorId="0" shapeId="0" xr:uid="{213E9458-78D4-4F34-8BCC-3ED6E377AC06}">
      <text>
        <r>
          <rPr>
            <b/>
            <sz val="10"/>
            <color rgb="FF000000"/>
            <rFont val="Tahoma"/>
            <family val="2"/>
          </rPr>
          <t>in EUR 2011</t>
        </r>
        <r>
          <rPr>
            <sz val="10"/>
            <color rgb="FF000000"/>
            <rFont val="Tahoma"/>
            <family val="2"/>
          </rPr>
          <t xml:space="preserve">
</t>
        </r>
      </text>
    </comment>
    <comment ref="G10" authorId="0" shapeId="0" xr:uid="{48CA3FAE-DB9D-4182-B432-2C3164791E3A}">
      <text>
        <r>
          <rPr>
            <b/>
            <sz val="10"/>
            <color rgb="FF000000"/>
            <rFont val="Tahoma"/>
            <family val="2"/>
          </rPr>
          <t>in EUR 2011</t>
        </r>
        <r>
          <rPr>
            <sz val="10"/>
            <color rgb="FF000000"/>
            <rFont val="Tahoma"/>
            <family val="2"/>
          </rPr>
          <t xml:space="preserve">
</t>
        </r>
      </text>
    </comment>
    <comment ref="G11" authorId="0" shapeId="0" xr:uid="{A24DB1B1-14CE-4866-A9A7-50572A1586DF}">
      <text>
        <r>
          <rPr>
            <b/>
            <sz val="10"/>
            <color rgb="FF000000"/>
            <rFont val="Tahoma"/>
            <family val="2"/>
          </rPr>
          <t>in EUR 2011</t>
        </r>
        <r>
          <rPr>
            <sz val="10"/>
            <color rgb="FF000000"/>
            <rFont val="Tahoma"/>
            <family val="2"/>
          </rPr>
          <t xml:space="preserve">
</t>
        </r>
      </text>
    </comment>
    <comment ref="G12" authorId="0" shapeId="0" xr:uid="{C21FB06C-309E-4B18-A0F8-D6ECD866C726}">
      <text>
        <r>
          <rPr>
            <b/>
            <sz val="10"/>
            <color rgb="FF000000"/>
            <rFont val="Tahoma"/>
            <family val="2"/>
          </rPr>
          <t>in EUR 2011</t>
        </r>
        <r>
          <rPr>
            <sz val="10"/>
            <color rgb="FF000000"/>
            <rFont val="Tahoma"/>
            <family val="2"/>
          </rPr>
          <t xml:space="preserve">
</t>
        </r>
      </text>
    </comment>
    <comment ref="G13" authorId="0" shapeId="0" xr:uid="{372B0D08-8BAC-4446-9F89-CBCAD51CD54B}">
      <text>
        <r>
          <rPr>
            <b/>
            <sz val="10"/>
            <color rgb="FF000000"/>
            <rFont val="Tahoma"/>
            <family val="2"/>
          </rPr>
          <t>in EUR 2010</t>
        </r>
      </text>
    </comment>
    <comment ref="J13" authorId="1" shapeId="0" xr:uid="{619F5986-4B4C-42BE-8C13-D44C7E6FDDBB}">
      <text>
        <r>
          <rPr>
            <b/>
            <sz val="9"/>
            <color indexed="81"/>
            <rFont val="Segoe UI"/>
            <family val="2"/>
          </rPr>
          <t>Keine Prozentangaben in Studie angegeben. Werte nachträglich berechnet.</t>
        </r>
        <r>
          <rPr>
            <sz val="9"/>
            <color indexed="81"/>
            <rFont val="Segoe UI"/>
            <family val="2"/>
          </rPr>
          <t xml:space="preserve">
</t>
        </r>
      </text>
    </comment>
    <comment ref="L13" authorId="0" shapeId="0" xr:uid="{0AFEB891-D303-BC41-AA96-8D82B4255C0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3" authorId="1" shapeId="0" xr:uid="{B975F811-4CDC-407F-855F-1747ED26B2D4}">
      <text>
        <r>
          <rPr>
            <b/>
            <sz val="9"/>
            <color indexed="81"/>
            <rFont val="Segoe UI"/>
            <family val="2"/>
          </rPr>
          <t>in Studie mit 30 bis 40 Jahren angegeben</t>
        </r>
        <r>
          <rPr>
            <sz val="9"/>
            <color indexed="81"/>
            <rFont val="Segoe UI"/>
            <family val="2"/>
          </rPr>
          <t xml:space="preserve">
</t>
        </r>
      </text>
    </comment>
    <comment ref="G14" authorId="0" shapeId="0" xr:uid="{E6B53886-8873-4E35-9DB1-1EC39526B664}">
      <text>
        <r>
          <rPr>
            <b/>
            <sz val="10"/>
            <color rgb="FF000000"/>
            <rFont val="Tahoma"/>
            <family val="2"/>
          </rPr>
          <t>in EUR 2010</t>
        </r>
      </text>
    </comment>
    <comment ref="J14" authorId="1" shapeId="0" xr:uid="{BBDF3596-387D-47CA-AE82-3390B65410B6}">
      <text>
        <r>
          <rPr>
            <b/>
            <sz val="9"/>
            <color indexed="81"/>
            <rFont val="Segoe UI"/>
            <family val="2"/>
          </rPr>
          <t>Keine Prozentangaben in Studie angegeben. Werte nachträglich berechnet.</t>
        </r>
        <r>
          <rPr>
            <sz val="9"/>
            <color indexed="81"/>
            <rFont val="Segoe UI"/>
            <family val="2"/>
          </rPr>
          <t xml:space="preserve">
</t>
        </r>
      </text>
    </comment>
    <comment ref="L14" authorId="0" shapeId="0" xr:uid="{6ACAF100-08A4-5745-83E6-3BE191E8530E}">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4" authorId="1" shapeId="0" xr:uid="{9429A25D-97E1-47A7-845D-D56FC3DAE8A2}">
      <text>
        <r>
          <rPr>
            <b/>
            <sz val="9"/>
            <color indexed="81"/>
            <rFont val="Segoe UI"/>
            <family val="2"/>
          </rPr>
          <t>in Studie mit 30 bis 40 Jahren angegeben</t>
        </r>
        <r>
          <rPr>
            <sz val="9"/>
            <color indexed="81"/>
            <rFont val="Segoe UI"/>
            <family val="2"/>
          </rPr>
          <t xml:space="preserve">
</t>
        </r>
      </text>
    </comment>
    <comment ref="G15" authorId="0" shapeId="0" xr:uid="{C163E9B1-1F7D-44D2-A5A8-3F017B5DEAA1}">
      <text>
        <r>
          <rPr>
            <b/>
            <sz val="10"/>
            <color rgb="FF000000"/>
            <rFont val="Tahoma"/>
            <family val="2"/>
          </rPr>
          <t>in EUR 2010</t>
        </r>
      </text>
    </comment>
    <comment ref="J15" authorId="1" shapeId="0" xr:uid="{7D38D3E9-958A-47FA-8AA8-DCE8713ADB86}">
      <text>
        <r>
          <rPr>
            <b/>
            <sz val="9"/>
            <color indexed="81"/>
            <rFont val="Segoe UI"/>
            <family val="2"/>
          </rPr>
          <t>Keine Prozentangaben in Studie angegeben. Werte nachträglich berechnet.</t>
        </r>
        <r>
          <rPr>
            <sz val="9"/>
            <color indexed="81"/>
            <rFont val="Segoe UI"/>
            <family val="2"/>
          </rPr>
          <t xml:space="preserve">
</t>
        </r>
      </text>
    </comment>
    <comment ref="L15" authorId="0" shapeId="0" xr:uid="{FE9C25C7-4826-3444-AE93-C6CCA0ADE773}">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5" authorId="1" shapeId="0" xr:uid="{C0BEC073-DC03-4108-8517-5606FAE83305}">
      <text>
        <r>
          <rPr>
            <b/>
            <sz val="9"/>
            <color indexed="81"/>
            <rFont val="Segoe UI"/>
            <family val="2"/>
          </rPr>
          <t>in Studie mit 30 bis 40 Jahren angegeben</t>
        </r>
        <r>
          <rPr>
            <sz val="9"/>
            <color indexed="81"/>
            <rFont val="Segoe UI"/>
            <family val="2"/>
          </rPr>
          <t xml:space="preserve">
</t>
        </r>
      </text>
    </comment>
    <comment ref="G16" authorId="0" shapeId="0" xr:uid="{65BA5112-1A49-47FD-A2A1-E0071DFC9D32}">
      <text>
        <r>
          <rPr>
            <b/>
            <sz val="10"/>
            <color rgb="FF000000"/>
            <rFont val="Tahoma"/>
            <family val="2"/>
          </rPr>
          <t>in EUR 2010</t>
        </r>
      </text>
    </comment>
    <comment ref="J16" authorId="1" shapeId="0" xr:uid="{5281578C-AB0F-43B5-A6B3-3C9F9D0513B9}">
      <text>
        <r>
          <rPr>
            <b/>
            <sz val="9"/>
            <color indexed="81"/>
            <rFont val="Segoe UI"/>
            <family val="2"/>
          </rPr>
          <t>Keine Prozentangaben in Studie angegeben. Werte nachträglich berechnet.</t>
        </r>
        <r>
          <rPr>
            <sz val="9"/>
            <color indexed="81"/>
            <rFont val="Segoe UI"/>
            <family val="2"/>
          </rPr>
          <t xml:space="preserve">
</t>
        </r>
      </text>
    </comment>
    <comment ref="L16" authorId="0" shapeId="0" xr:uid="{DC63C44D-6DCF-3A44-8B29-4A11BE02FC5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6" authorId="1" shapeId="0" xr:uid="{46760413-44C6-4467-A245-14C0DE4DF79B}">
      <text>
        <r>
          <rPr>
            <b/>
            <sz val="9"/>
            <color indexed="81"/>
            <rFont val="Segoe UI"/>
            <family val="2"/>
          </rPr>
          <t>in Studie mit 30 bis 40 Jahren angegeben</t>
        </r>
        <r>
          <rPr>
            <sz val="9"/>
            <color indexed="81"/>
            <rFont val="Segoe UI"/>
            <family val="2"/>
          </rPr>
          <t xml:space="preserve">
</t>
        </r>
      </text>
    </comment>
    <comment ref="G17" authorId="0" shapeId="0" xr:uid="{4A304641-7431-4495-AA63-2128347534F9}">
      <text>
        <r>
          <rPr>
            <b/>
            <sz val="10"/>
            <color rgb="FF000000"/>
            <rFont val="Tahoma"/>
            <family val="2"/>
          </rPr>
          <t>in EUR 2010</t>
        </r>
      </text>
    </comment>
    <comment ref="J17" authorId="1" shapeId="0" xr:uid="{252B460C-4C3B-4AC4-8FB6-C59254634FF2}">
      <text>
        <r>
          <rPr>
            <b/>
            <sz val="9"/>
            <color indexed="81"/>
            <rFont val="Segoe UI"/>
            <family val="2"/>
          </rPr>
          <t>Keine Prozentangaben in Studie angegeben. Werte nachträglich berechnet.</t>
        </r>
        <r>
          <rPr>
            <sz val="9"/>
            <color indexed="81"/>
            <rFont val="Segoe UI"/>
            <family val="2"/>
          </rPr>
          <t xml:space="preserve">
</t>
        </r>
      </text>
    </comment>
    <comment ref="L17" authorId="0" shapeId="0" xr:uid="{40717F79-7C75-C54E-BBBF-8BBB69646CF9}">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7" authorId="1" shapeId="0" xr:uid="{ECC1C629-8E6F-4EAD-9819-545FBB08F9DE}">
      <text>
        <r>
          <rPr>
            <b/>
            <sz val="9"/>
            <color indexed="81"/>
            <rFont val="Segoe UI"/>
            <family val="2"/>
          </rPr>
          <t>in Studie mit 30 bis 40 Jahren angegeben</t>
        </r>
        <r>
          <rPr>
            <sz val="9"/>
            <color indexed="81"/>
            <rFont val="Segoe UI"/>
            <family val="2"/>
          </rPr>
          <t xml:space="preserve">
</t>
        </r>
      </text>
    </comment>
    <comment ref="G18" authorId="0" shapeId="0" xr:uid="{7B42237A-BA8C-4330-A921-55AD573A9859}">
      <text>
        <r>
          <rPr>
            <b/>
            <sz val="10"/>
            <color rgb="FF000000"/>
            <rFont val="Tahoma"/>
            <family val="2"/>
          </rPr>
          <t>in EUR 2010</t>
        </r>
      </text>
    </comment>
    <comment ref="J18" authorId="1" shapeId="0" xr:uid="{BEE2126A-6D78-4D78-9427-6610404CF636}">
      <text>
        <r>
          <rPr>
            <b/>
            <sz val="9"/>
            <color indexed="81"/>
            <rFont val="Segoe UI"/>
            <family val="2"/>
          </rPr>
          <t>Keine Prozentangaben in Studie angegeben. Werte nachträglich berechnet.</t>
        </r>
        <r>
          <rPr>
            <sz val="9"/>
            <color indexed="81"/>
            <rFont val="Segoe UI"/>
            <family val="2"/>
          </rPr>
          <t xml:space="preserve">
</t>
        </r>
      </text>
    </comment>
    <comment ref="L18" authorId="0" shapeId="0" xr:uid="{5E7968D9-4AB4-ED4D-88D3-63F2DACC894B}">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8" authorId="1" shapeId="0" xr:uid="{7551E80C-C111-49AC-9A2D-F1031374B808}">
      <text>
        <r>
          <rPr>
            <b/>
            <sz val="9"/>
            <color indexed="81"/>
            <rFont val="Segoe UI"/>
            <family val="2"/>
          </rPr>
          <t>in Studie mit 30 bis 40 Jahren angegeben</t>
        </r>
        <r>
          <rPr>
            <sz val="9"/>
            <color indexed="81"/>
            <rFont val="Segoe UI"/>
            <family val="2"/>
          </rPr>
          <t xml:space="preserve">
</t>
        </r>
      </text>
    </comment>
    <comment ref="G19" authorId="0" shapeId="0" xr:uid="{CFEBE7FE-EB49-4536-A9C3-C06D188EC30A}">
      <text>
        <r>
          <rPr>
            <b/>
            <sz val="10"/>
            <color rgb="FF000000"/>
            <rFont val="Tahoma"/>
            <family val="2"/>
          </rPr>
          <t>in EUR 2010</t>
        </r>
      </text>
    </comment>
    <comment ref="J19" authorId="1" shapeId="0" xr:uid="{5CF04C43-4F21-480E-858B-5F5AAAFB32E4}">
      <text>
        <r>
          <rPr>
            <b/>
            <sz val="9"/>
            <color indexed="81"/>
            <rFont val="Segoe UI"/>
            <family val="2"/>
          </rPr>
          <t>Keine Prozentangaben in Studie angegeben. Werte nachträglich berechnet.</t>
        </r>
        <r>
          <rPr>
            <sz val="9"/>
            <color indexed="81"/>
            <rFont val="Segoe UI"/>
            <family val="2"/>
          </rPr>
          <t xml:space="preserve">
</t>
        </r>
      </text>
    </comment>
    <comment ref="L19" authorId="0" shapeId="0" xr:uid="{9F79AFFE-E504-DC40-8FE4-F090A698A3F3}">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19" authorId="1" shapeId="0" xr:uid="{13BB5C97-DFB3-46A7-A183-570C5AC3C6EA}">
      <text>
        <r>
          <rPr>
            <b/>
            <sz val="9"/>
            <color indexed="81"/>
            <rFont val="Segoe UI"/>
            <family val="2"/>
          </rPr>
          <t>in Studie mit 30 bis 40 Jahren angegeben</t>
        </r>
        <r>
          <rPr>
            <sz val="9"/>
            <color indexed="81"/>
            <rFont val="Segoe UI"/>
            <family val="2"/>
          </rPr>
          <t xml:space="preserve">
</t>
        </r>
      </text>
    </comment>
    <comment ref="G20" authorId="0" shapeId="0" xr:uid="{4ECC58B4-391D-4B04-9E7F-2228F7E4DAF7}">
      <text>
        <r>
          <rPr>
            <b/>
            <sz val="10"/>
            <color rgb="FF000000"/>
            <rFont val="Tahoma"/>
            <family val="2"/>
          </rPr>
          <t>in EUR 2010</t>
        </r>
      </text>
    </comment>
    <comment ref="J20" authorId="1" shapeId="0" xr:uid="{F0BB730B-BCDB-43C7-A99F-61ADFED84CFC}">
      <text>
        <r>
          <rPr>
            <b/>
            <sz val="9"/>
            <color indexed="81"/>
            <rFont val="Segoe UI"/>
            <family val="2"/>
          </rPr>
          <t>Keine Prozentangaben in Studie angegeben. Werte nachträglich berechnet.</t>
        </r>
        <r>
          <rPr>
            <sz val="9"/>
            <color indexed="81"/>
            <rFont val="Segoe UI"/>
            <family val="2"/>
          </rPr>
          <t xml:space="preserve">
</t>
        </r>
      </text>
    </comment>
    <comment ref="L20" authorId="0" shapeId="0" xr:uid="{F28006D4-553F-C444-AC75-AC638C95748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20" authorId="1" shapeId="0" xr:uid="{7CBAA190-8B1A-4F30-8AEC-E05AFBC8FA1D}">
      <text>
        <r>
          <rPr>
            <b/>
            <sz val="9"/>
            <color indexed="81"/>
            <rFont val="Segoe UI"/>
            <family val="2"/>
          </rPr>
          <t>in Studie mit 30 bis 40 Jahren angegeben</t>
        </r>
        <r>
          <rPr>
            <sz val="9"/>
            <color indexed="81"/>
            <rFont val="Segoe UI"/>
            <family val="2"/>
          </rPr>
          <t xml:space="preserve">
</t>
        </r>
      </text>
    </comment>
    <comment ref="G21" authorId="0" shapeId="0" xr:uid="{8C2AECE9-7D2E-4C01-8492-05CEF6B1FB90}">
      <text>
        <r>
          <rPr>
            <b/>
            <sz val="10"/>
            <color rgb="FF000000"/>
            <rFont val="Tahoma"/>
            <family val="2"/>
          </rPr>
          <t>in EUR 2010</t>
        </r>
      </text>
    </comment>
    <comment ref="J21" authorId="1" shapeId="0" xr:uid="{1B061D78-36BC-4DA3-BA28-FB7F34DE0238}">
      <text>
        <r>
          <rPr>
            <b/>
            <sz val="9"/>
            <color indexed="81"/>
            <rFont val="Segoe UI"/>
            <family val="2"/>
          </rPr>
          <t>Keine Prozentangaben in Studie angegeben. Werte nachträglich berechnet.</t>
        </r>
        <r>
          <rPr>
            <sz val="9"/>
            <color indexed="81"/>
            <rFont val="Segoe UI"/>
            <family val="2"/>
          </rPr>
          <t xml:space="preserve">
</t>
        </r>
      </text>
    </comment>
    <comment ref="L21" authorId="0" shapeId="0" xr:uid="{B0608759-E617-1840-A009-D588C20F0690}">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P21" authorId="1" shapeId="0" xr:uid="{986E86E6-76D0-4E9B-A262-85C50AC9AA31}">
      <text>
        <r>
          <rPr>
            <b/>
            <sz val="9"/>
            <color indexed="81"/>
            <rFont val="Segoe UI"/>
            <family val="2"/>
          </rPr>
          <t>in Studie mit 30 bis 40 Jahren angegeben</t>
        </r>
        <r>
          <rPr>
            <sz val="9"/>
            <color indexed="81"/>
            <rFont val="Segoe UI"/>
            <family val="2"/>
          </rPr>
          <t xml:space="preserve">
</t>
        </r>
      </text>
    </comment>
    <comment ref="G22" authorId="0" shapeId="0" xr:uid="{FF24DC36-9CBD-4221-B2E1-02AFFD4280BB}">
      <text>
        <r>
          <rPr>
            <b/>
            <sz val="10"/>
            <color rgb="FF000000"/>
            <rFont val="Tahoma"/>
            <family val="2"/>
          </rPr>
          <t xml:space="preserve">Euro 2012
</t>
        </r>
      </text>
    </comment>
    <comment ref="G23" authorId="0" shapeId="0" xr:uid="{AFDA17AE-2A42-412D-8E26-685E9CA9768F}">
      <text>
        <r>
          <rPr>
            <b/>
            <sz val="10"/>
            <color rgb="FF000000"/>
            <rFont val="Tahoma"/>
            <family val="2"/>
          </rPr>
          <t xml:space="preserve">Euro 2012
</t>
        </r>
      </text>
    </comment>
    <comment ref="G24" authorId="0" shapeId="0" xr:uid="{B24423E4-0FA9-4571-B7CF-354E2BE63E24}">
      <text>
        <r>
          <rPr>
            <b/>
            <sz val="10"/>
            <color rgb="FF000000"/>
            <rFont val="Tahoma"/>
            <family val="2"/>
          </rPr>
          <t xml:space="preserve">Euro 2012
</t>
        </r>
      </text>
    </comment>
    <comment ref="G25" authorId="0" shapeId="0" xr:uid="{3FB5A615-C420-4C4D-90D5-29F3A55F6A97}">
      <text>
        <r>
          <rPr>
            <b/>
            <sz val="10"/>
            <color rgb="FF000000"/>
            <rFont val="Tahoma"/>
            <family val="2"/>
          </rPr>
          <t xml:space="preserve">Euro 2012
</t>
        </r>
      </text>
    </comment>
    <comment ref="G26" authorId="0" shapeId="0" xr:uid="{02DD4012-C11D-48A4-9031-A2EDACED8658}">
      <text>
        <r>
          <rPr>
            <b/>
            <sz val="10"/>
            <color rgb="FF000000"/>
            <rFont val="Tahoma"/>
            <family val="2"/>
          </rPr>
          <t>EUR 2009</t>
        </r>
        <r>
          <rPr>
            <sz val="10"/>
            <color rgb="FF000000"/>
            <rFont val="Tahoma"/>
            <family val="2"/>
          </rPr>
          <t xml:space="preserve">
</t>
        </r>
      </text>
    </comment>
    <comment ref="K26" authorId="1" shapeId="0" xr:uid="{1E0BEF50-D471-4B38-B018-44E43B6EC64E}">
      <text>
        <r>
          <rPr>
            <b/>
            <sz val="9"/>
            <color indexed="81"/>
            <rFont val="Segoe UI"/>
            <family val="2"/>
          </rPr>
          <t>Werte nachträglich anhand der Prozentangaben berechnet.</t>
        </r>
      </text>
    </comment>
    <comment ref="G27" authorId="0" shapeId="0" xr:uid="{79934468-56BB-4F82-941D-A1E604799184}">
      <text>
        <r>
          <rPr>
            <b/>
            <sz val="10"/>
            <color rgb="FF000000"/>
            <rFont val="Tahoma"/>
            <family val="2"/>
          </rPr>
          <t>EUR 2009</t>
        </r>
        <r>
          <rPr>
            <sz val="10"/>
            <color rgb="FF000000"/>
            <rFont val="Tahoma"/>
            <family val="2"/>
          </rPr>
          <t xml:space="preserve">
</t>
        </r>
      </text>
    </comment>
    <comment ref="K27" authorId="1" shapeId="0" xr:uid="{2D4CD75B-B8D6-40BA-9299-A72274B320E0}">
      <text>
        <r>
          <rPr>
            <b/>
            <sz val="9"/>
            <color indexed="81"/>
            <rFont val="Segoe UI"/>
            <family val="2"/>
          </rPr>
          <t>Werte nachträglich anhand der Prozentangaben berechnet.</t>
        </r>
      </text>
    </comment>
    <comment ref="G28" authorId="0" shapeId="0" xr:uid="{D2698F4F-9404-4A1D-9831-2608CB3C427D}">
      <text>
        <r>
          <rPr>
            <b/>
            <sz val="10"/>
            <color rgb="FF000000"/>
            <rFont val="Tahoma"/>
            <family val="2"/>
          </rPr>
          <t>EUR 2009</t>
        </r>
        <r>
          <rPr>
            <sz val="10"/>
            <color rgb="FF000000"/>
            <rFont val="Tahoma"/>
            <family val="2"/>
          </rPr>
          <t xml:space="preserve">
</t>
        </r>
      </text>
    </comment>
    <comment ref="K28" authorId="1" shapeId="0" xr:uid="{B7C77720-D518-46F4-ACA3-87298D24195D}">
      <text>
        <r>
          <rPr>
            <b/>
            <sz val="9"/>
            <color indexed="81"/>
            <rFont val="Segoe UI"/>
            <family val="2"/>
          </rPr>
          <t>Werte nachträglich anhand der Prozentangaben berechnet.</t>
        </r>
      </text>
    </comment>
    <comment ref="G29" authorId="0" shapeId="0" xr:uid="{2F302969-E199-4F3A-9FDE-484C222D1DA3}">
      <text>
        <r>
          <rPr>
            <b/>
            <sz val="10"/>
            <color rgb="FF000000"/>
            <rFont val="Tahoma"/>
            <family val="2"/>
          </rPr>
          <t>EUR 2009</t>
        </r>
        <r>
          <rPr>
            <sz val="10"/>
            <color rgb="FF000000"/>
            <rFont val="Tahoma"/>
            <family val="2"/>
          </rPr>
          <t xml:space="preserve">
</t>
        </r>
      </text>
    </comment>
    <comment ref="K29" authorId="1" shapeId="0" xr:uid="{CA6FE1C5-4DED-45CE-B1C2-FC605203E283}">
      <text>
        <r>
          <rPr>
            <b/>
            <sz val="9"/>
            <color indexed="81"/>
            <rFont val="Segoe UI"/>
            <family val="2"/>
          </rPr>
          <t>Werte nachträglich anhand der Prozentangaben berechnet.</t>
        </r>
      </text>
    </comment>
    <comment ref="G30" authorId="0" shapeId="0" xr:uid="{C05FBACA-A70E-4016-9E75-D1F9DCA71C96}">
      <text>
        <r>
          <rPr>
            <b/>
            <sz val="10"/>
            <color rgb="FF000000"/>
            <rFont val="Tahoma"/>
            <family val="2"/>
          </rPr>
          <t>EUR 2009</t>
        </r>
        <r>
          <rPr>
            <sz val="10"/>
            <color rgb="FF000000"/>
            <rFont val="Tahoma"/>
            <family val="2"/>
          </rPr>
          <t xml:space="preserve">
</t>
        </r>
      </text>
    </comment>
    <comment ref="K30" authorId="1" shapeId="0" xr:uid="{10724B2C-3338-4463-AE23-6468ECD8DA05}">
      <text>
        <r>
          <rPr>
            <b/>
            <sz val="9"/>
            <color indexed="81"/>
            <rFont val="Segoe UI"/>
            <family val="2"/>
          </rPr>
          <t>Werte nachträglich anhand der Prozentangaben berechnet.</t>
        </r>
      </text>
    </comment>
    <comment ref="G31" authorId="0" shapeId="0" xr:uid="{2F5D2619-7C54-4BC2-B419-186DA8CBB2B8}">
      <text>
        <r>
          <rPr>
            <b/>
            <sz val="10"/>
            <color rgb="FF000000"/>
            <rFont val="Tahoma"/>
            <family val="2"/>
          </rPr>
          <t>EUR 2009</t>
        </r>
        <r>
          <rPr>
            <sz val="10"/>
            <color rgb="FF000000"/>
            <rFont val="Tahoma"/>
            <family val="2"/>
          </rPr>
          <t xml:space="preserve">
</t>
        </r>
      </text>
    </comment>
    <comment ref="K31" authorId="1" shapeId="0" xr:uid="{173F40C6-1D09-462A-830D-6453EAB568FB}">
      <text>
        <r>
          <rPr>
            <b/>
            <sz val="9"/>
            <color indexed="81"/>
            <rFont val="Segoe UI"/>
            <family val="2"/>
          </rPr>
          <t>Werte nachträglich anhand der Prozentangaben berechnet.</t>
        </r>
      </text>
    </comment>
    <comment ref="G32" authorId="0" shapeId="0" xr:uid="{25C646B6-525C-43ED-A08C-B0EE01D63996}">
      <text>
        <r>
          <rPr>
            <b/>
            <sz val="10"/>
            <color rgb="FF000000"/>
            <rFont val="Tahoma"/>
            <family val="2"/>
          </rPr>
          <t>EUR 2009</t>
        </r>
        <r>
          <rPr>
            <sz val="10"/>
            <color rgb="FF000000"/>
            <rFont val="Tahoma"/>
            <family val="2"/>
          </rPr>
          <t xml:space="preserve">
</t>
        </r>
      </text>
    </comment>
    <comment ref="K32" authorId="1" shapeId="0" xr:uid="{CB43C7DC-8B18-4E96-ADDC-A87FCE9823F0}">
      <text>
        <r>
          <rPr>
            <b/>
            <sz val="9"/>
            <color indexed="81"/>
            <rFont val="Segoe UI"/>
            <family val="2"/>
          </rPr>
          <t>Werte nachträglich anhand der Prozentangaben berechnet.</t>
        </r>
      </text>
    </comment>
    <comment ref="G33" authorId="0" shapeId="0" xr:uid="{6C8CE13B-370B-4455-B161-5DA298260A35}">
      <text>
        <r>
          <rPr>
            <b/>
            <sz val="10"/>
            <color rgb="FF000000"/>
            <rFont val="Tahoma"/>
            <family val="2"/>
          </rPr>
          <t>in Euro 2012</t>
        </r>
        <r>
          <rPr>
            <sz val="10"/>
            <color rgb="FF000000"/>
            <rFont val="Tahoma"/>
            <family val="2"/>
          </rPr>
          <t xml:space="preserve">
</t>
        </r>
      </text>
    </comment>
    <comment ref="J33" authorId="1" shapeId="0" xr:uid="{EA669D22-4233-483A-BBEE-ADD0623D259D}">
      <text>
        <r>
          <rPr>
            <b/>
            <sz val="9"/>
            <color indexed="81"/>
            <rFont val="Segoe UI"/>
            <family val="2"/>
          </rPr>
          <t>Keine Prozentangaben in Studie angegeben. Werte nachträglich berechnet.</t>
        </r>
        <r>
          <rPr>
            <sz val="9"/>
            <color indexed="81"/>
            <rFont val="Segoe UI"/>
            <family val="2"/>
          </rPr>
          <t xml:space="preserve">
</t>
        </r>
      </text>
    </comment>
    <comment ref="L33" authorId="0" shapeId="0" xr:uid="{5EDD6814-ACE6-1443-B440-CD2379667E00}">
      <text>
        <r>
          <rPr>
            <b/>
            <sz val="10"/>
            <color rgb="FF000000"/>
            <rFont val="Tahoma"/>
            <family val="2"/>
          </rPr>
          <t>in Euro 2012</t>
        </r>
        <r>
          <rPr>
            <sz val="10"/>
            <color rgb="FF000000"/>
            <rFont val="Tahoma"/>
            <family val="2"/>
          </rPr>
          <t xml:space="preserve">
</t>
        </r>
      </text>
    </comment>
    <comment ref="G34" authorId="0" shapeId="0" xr:uid="{91C9CDE9-D406-46B9-A434-F3FFDF52B033}">
      <text>
        <r>
          <rPr>
            <b/>
            <sz val="10"/>
            <color rgb="FF000000"/>
            <rFont val="Tahoma"/>
            <family val="2"/>
          </rPr>
          <t>in Euro 2012</t>
        </r>
        <r>
          <rPr>
            <sz val="10"/>
            <color rgb="FF000000"/>
            <rFont val="Tahoma"/>
            <family val="2"/>
          </rPr>
          <t xml:space="preserve">
</t>
        </r>
      </text>
    </comment>
    <comment ref="J34" authorId="1" shapeId="0" xr:uid="{00066F68-0CF6-44F9-944E-76FBA10CA2FD}">
      <text>
        <r>
          <rPr>
            <b/>
            <sz val="9"/>
            <color rgb="FF000000"/>
            <rFont val="Segoe UI"/>
            <family val="2"/>
          </rPr>
          <t>Keine Prozentangaben in Studie angegeben. Werte nachträglich berechnet.</t>
        </r>
        <r>
          <rPr>
            <sz val="9"/>
            <color rgb="FF000000"/>
            <rFont val="Segoe UI"/>
            <family val="2"/>
          </rPr>
          <t xml:space="preserve">
</t>
        </r>
      </text>
    </comment>
    <comment ref="L34" authorId="0" shapeId="0" xr:uid="{7D3CE275-64D3-424D-B977-D707183A267C}">
      <text>
        <r>
          <rPr>
            <b/>
            <sz val="10"/>
            <color rgb="FF000000"/>
            <rFont val="Tahoma"/>
            <family val="2"/>
          </rPr>
          <t>in Euro 2012</t>
        </r>
        <r>
          <rPr>
            <sz val="10"/>
            <color rgb="FF000000"/>
            <rFont val="Tahoma"/>
            <family val="2"/>
          </rPr>
          <t xml:space="preserve">
</t>
        </r>
      </text>
    </comment>
    <comment ref="G35" authorId="0" shapeId="0" xr:uid="{701C96B5-0DA5-4D6F-8316-26ADAFA886ED}">
      <text>
        <r>
          <rPr>
            <b/>
            <sz val="10"/>
            <color rgb="FF000000"/>
            <rFont val="Tahoma"/>
            <family val="2"/>
          </rPr>
          <t>in Euro 2012</t>
        </r>
        <r>
          <rPr>
            <sz val="10"/>
            <color rgb="FF000000"/>
            <rFont val="Tahoma"/>
            <family val="2"/>
          </rPr>
          <t xml:space="preserve">
</t>
        </r>
      </text>
    </comment>
    <comment ref="J35" authorId="1" shapeId="0" xr:uid="{EF97F7D3-0E99-4388-8B1F-D3D9FDCAF332}">
      <text>
        <r>
          <rPr>
            <b/>
            <sz val="9"/>
            <color indexed="81"/>
            <rFont val="Segoe UI"/>
            <family val="2"/>
          </rPr>
          <t>Keine Prozentangaben in Studie angegeben. Werte nachträglich berechnet.</t>
        </r>
        <r>
          <rPr>
            <sz val="9"/>
            <color indexed="81"/>
            <rFont val="Segoe UI"/>
            <family val="2"/>
          </rPr>
          <t xml:space="preserve">
</t>
        </r>
      </text>
    </comment>
    <comment ref="L35" authorId="0" shapeId="0" xr:uid="{DAB05A0A-36DF-804E-804B-26F3F748F7A1}">
      <text>
        <r>
          <rPr>
            <b/>
            <sz val="10"/>
            <color rgb="FF000000"/>
            <rFont val="Tahoma"/>
            <family val="2"/>
          </rPr>
          <t>in Euro 2012</t>
        </r>
        <r>
          <rPr>
            <sz val="10"/>
            <color rgb="FF000000"/>
            <rFont val="Tahoma"/>
            <family val="2"/>
          </rPr>
          <t xml:space="preserve">
</t>
        </r>
      </text>
    </comment>
    <comment ref="G36" authorId="0" shapeId="0" xr:uid="{7C935E09-3783-4904-B05E-5DED50F9A5F5}">
      <text>
        <r>
          <rPr>
            <b/>
            <sz val="10"/>
            <color rgb="FF000000"/>
            <rFont val="Tahoma"/>
            <family val="2"/>
          </rPr>
          <t>in Euro 2012</t>
        </r>
        <r>
          <rPr>
            <sz val="10"/>
            <color rgb="FF000000"/>
            <rFont val="Tahoma"/>
            <family val="2"/>
          </rPr>
          <t xml:space="preserve">
</t>
        </r>
      </text>
    </comment>
    <comment ref="J36" authorId="1" shapeId="0" xr:uid="{F66B0930-C3AF-4C94-8E98-D722C63DD0F7}">
      <text>
        <r>
          <rPr>
            <b/>
            <sz val="9"/>
            <color indexed="81"/>
            <rFont val="Segoe UI"/>
            <family val="2"/>
          </rPr>
          <t>Keine Prozentangaben in Studie angegeben. Werte nachträglich berechnet.</t>
        </r>
        <r>
          <rPr>
            <sz val="9"/>
            <color indexed="81"/>
            <rFont val="Segoe UI"/>
            <family val="2"/>
          </rPr>
          <t xml:space="preserve">
</t>
        </r>
      </text>
    </comment>
    <comment ref="L36" authorId="0" shapeId="0" xr:uid="{A2516124-D466-764D-9DA3-449DCE77AD7A}">
      <text>
        <r>
          <rPr>
            <b/>
            <sz val="10"/>
            <color rgb="FF000000"/>
            <rFont val="Tahoma"/>
            <family val="2"/>
          </rPr>
          <t>in Euro 2012</t>
        </r>
        <r>
          <rPr>
            <sz val="10"/>
            <color rgb="FF000000"/>
            <rFont val="Tahoma"/>
            <family val="2"/>
          </rPr>
          <t xml:space="preserve">
</t>
        </r>
      </text>
    </comment>
    <comment ref="G37" authorId="0" shapeId="0" xr:uid="{17739DB0-B86E-4B77-9176-2790ACBE3D7C}">
      <text>
        <r>
          <rPr>
            <b/>
            <sz val="10"/>
            <color rgb="FF000000"/>
            <rFont val="Tahoma"/>
            <family val="2"/>
          </rPr>
          <t>in Euro 2012</t>
        </r>
        <r>
          <rPr>
            <sz val="10"/>
            <color rgb="FF000000"/>
            <rFont val="Tahoma"/>
            <family val="2"/>
          </rPr>
          <t xml:space="preserve">
</t>
        </r>
      </text>
    </comment>
    <comment ref="J37" authorId="1" shapeId="0" xr:uid="{36AF1AEF-77A4-4744-9FA8-81AC90292081}">
      <text>
        <r>
          <rPr>
            <b/>
            <sz val="9"/>
            <color rgb="FF000000"/>
            <rFont val="Segoe UI"/>
            <family val="2"/>
          </rPr>
          <t>Keine Prozentangaben in Studie angegeben. Werte nachträglich berechnet.</t>
        </r>
        <r>
          <rPr>
            <sz val="9"/>
            <color rgb="FF000000"/>
            <rFont val="Segoe UI"/>
            <family val="2"/>
          </rPr>
          <t xml:space="preserve">
</t>
        </r>
      </text>
    </comment>
    <comment ref="L37" authorId="0" shapeId="0" xr:uid="{69ED3C78-1851-6646-82B9-07AB80D6ECB7}">
      <text>
        <r>
          <rPr>
            <b/>
            <sz val="10"/>
            <color rgb="FF000000"/>
            <rFont val="Tahoma"/>
            <family val="2"/>
          </rPr>
          <t>in Euro 2012</t>
        </r>
        <r>
          <rPr>
            <sz val="10"/>
            <color rgb="FF000000"/>
            <rFont val="Tahoma"/>
            <family val="2"/>
          </rPr>
          <t xml:space="preserve">
</t>
        </r>
      </text>
    </comment>
    <comment ref="D38" authorId="1" shapeId="0" xr:uid="{5A14E03B-8059-4E9C-9AA8-B49931A49A01}">
      <text>
        <r>
          <rPr>
            <b/>
            <sz val="9"/>
            <color rgb="FF000000"/>
            <rFont val="Segoe UI"/>
            <family val="2"/>
          </rPr>
          <t>Mittelwerte nicht aus Studie, sondern nachträglich berechnet.</t>
        </r>
        <r>
          <rPr>
            <sz val="9"/>
            <color rgb="FF000000"/>
            <rFont val="Segoe UI"/>
            <family val="2"/>
          </rPr>
          <t xml:space="preserve">
</t>
        </r>
      </text>
    </comment>
    <comment ref="F38" authorId="0" shapeId="0" xr:uid="{2A762C34-F120-4A47-B093-2E5DB409A3DD}">
      <text>
        <r>
          <rPr>
            <b/>
            <sz val="10"/>
            <color rgb="FF000000"/>
            <rFont val="Tahoma"/>
            <family val="2"/>
          </rPr>
          <t>EUR 2015</t>
        </r>
      </text>
    </comment>
    <comment ref="H38" authorId="0" shapeId="0" xr:uid="{50ADFCD4-5FDB-CB46-BB65-F706D8D9500B}">
      <text>
        <r>
          <rPr>
            <b/>
            <sz val="10"/>
            <color rgb="FF000000"/>
            <rFont val="Tahoma"/>
            <family val="2"/>
          </rPr>
          <t>EUR 2015</t>
        </r>
      </text>
    </comment>
    <comment ref="J38" authorId="1" shapeId="0" xr:uid="{78653B9E-42A6-4648-8062-C30F020D419D}">
      <text>
        <r>
          <rPr>
            <b/>
            <sz val="9"/>
            <color indexed="81"/>
            <rFont val="Segoe UI"/>
            <family val="2"/>
          </rPr>
          <t>in Studie al 2 -3 % angegeben</t>
        </r>
        <r>
          <rPr>
            <sz val="9"/>
            <color indexed="81"/>
            <rFont val="Segoe UI"/>
            <family val="2"/>
          </rPr>
          <t xml:space="preserve">
</t>
        </r>
      </text>
    </comment>
    <comment ref="K38" authorId="1" shapeId="0" xr:uid="{1E9B5C9B-AF94-4DF0-B145-C6381EBFCFC3}">
      <text>
        <r>
          <rPr>
            <b/>
            <sz val="9"/>
            <color indexed="81"/>
            <rFont val="Segoe UI"/>
            <family val="2"/>
          </rPr>
          <t>Werte nachträglich anhand der Prozentangaben berechnet.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1" authorId="0" shapeId="0" xr:uid="{31C4D973-8350-5445-A129-6B860151E6A8}">
      <text>
        <r>
          <rPr>
            <b/>
            <sz val="10"/>
            <color rgb="FF000000"/>
            <rFont val="Tahoma"/>
            <family val="2"/>
          </rPr>
          <t>2020–2050</t>
        </r>
        <r>
          <rPr>
            <sz val="10"/>
            <color rgb="FF000000"/>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62CE51D5-AC2C-41B2-9CD0-B8C8FF2389C3}">
      <text>
        <r>
          <rPr>
            <b/>
            <sz val="9"/>
            <color indexed="81"/>
            <rFont val="Segoe UI"/>
            <family val="2"/>
          </rPr>
          <t>Mittelwerte nicht aus Studie, sondern nachträglich berechnet.</t>
        </r>
        <r>
          <rPr>
            <sz val="9"/>
            <color indexed="81"/>
            <rFont val="Segoe UI"/>
            <family val="2"/>
          </rPr>
          <t xml:space="preserve">
</t>
        </r>
      </text>
    </comment>
    <comment ref="I7" authorId="1" shapeId="0" xr:uid="{3408AF90-0751-6044-B1E5-31118E876B2C}">
      <text>
        <r>
          <rPr>
            <b/>
            <sz val="10"/>
            <color rgb="FF000000"/>
            <rFont val="Tahoma"/>
            <family val="2"/>
          </rPr>
          <t>Eur 2015</t>
        </r>
        <r>
          <rPr>
            <sz val="10"/>
            <color rgb="FF000000"/>
            <rFont val="Tahoma"/>
            <family val="2"/>
          </rPr>
          <t xml:space="preserve">
</t>
        </r>
      </text>
    </comment>
    <comment ref="K7" authorId="1" shapeId="0" xr:uid="{9D4ED500-1714-F34A-A2B5-644EB96733BB}">
      <text>
        <r>
          <rPr>
            <b/>
            <sz val="10"/>
            <color rgb="FF000000"/>
            <rFont val="Tahoma"/>
            <family val="2"/>
          </rPr>
          <t>Eur 2015</t>
        </r>
        <r>
          <rPr>
            <sz val="10"/>
            <color rgb="FF000000"/>
            <rFont val="Tahoma"/>
            <family val="2"/>
          </rPr>
          <t xml:space="preserve">
</t>
        </r>
      </text>
    </comment>
    <comment ref="D8" authorId="0" shapeId="0" xr:uid="{A3D227D2-53A0-4CC3-8A1D-2DBA56FD4913}">
      <text>
        <r>
          <rPr>
            <b/>
            <sz val="9"/>
            <color indexed="81"/>
            <rFont val="Segoe UI"/>
            <family val="2"/>
          </rPr>
          <t>Mittelwerte nicht aus Studie, sondern nachträglich berechnet.</t>
        </r>
        <r>
          <rPr>
            <sz val="9"/>
            <color indexed="81"/>
            <rFont val="Segoe UI"/>
            <family val="2"/>
          </rPr>
          <t xml:space="preserve">
</t>
        </r>
      </text>
    </comment>
    <comment ref="I8" authorId="1" shapeId="0" xr:uid="{EA3852F1-3645-424F-A838-5C4AA4175664}">
      <text>
        <r>
          <rPr>
            <b/>
            <sz val="10"/>
            <color rgb="FF000000"/>
            <rFont val="Tahoma"/>
            <family val="2"/>
          </rPr>
          <t>Eur 2015</t>
        </r>
        <r>
          <rPr>
            <sz val="10"/>
            <color rgb="FF000000"/>
            <rFont val="Tahoma"/>
            <family val="2"/>
          </rPr>
          <t xml:space="preserve">
</t>
        </r>
      </text>
    </comment>
    <comment ref="K8" authorId="1" shapeId="0" xr:uid="{C2F3CC7B-8A5A-4047-AF20-3961D741E301}">
      <text>
        <r>
          <rPr>
            <b/>
            <sz val="10"/>
            <color rgb="FF000000"/>
            <rFont val="Tahoma"/>
            <family val="2"/>
          </rPr>
          <t>Eur 2015</t>
        </r>
        <r>
          <rPr>
            <sz val="10"/>
            <color rgb="FF000000"/>
            <rFont val="Tahoma"/>
            <family val="2"/>
          </rPr>
          <t xml:space="preserve">
</t>
        </r>
      </text>
    </comment>
    <comment ref="M9" authorId="1" shapeId="0" xr:uid="{DF594721-DEEE-482C-9AEB-12BED4450E0D}">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M10" authorId="1" shapeId="0" xr:uid="{1C04BA4A-E895-4350-B834-B67AD1C9F14E}">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M11" authorId="1" shapeId="0" xr:uid="{C1390FBF-273E-4C42-A293-A2E3C190A1C7}">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G12" authorId="0" shapeId="0" xr:uid="{FF2ED1EE-BA9C-4DD4-A0D2-4D26D9A706F2}">
      <text>
        <r>
          <rPr>
            <b/>
            <sz val="9"/>
            <color rgb="FF000000"/>
            <rFont val="Segoe UI"/>
            <family val="2"/>
          </rPr>
          <t>Mittelwerte nicht aus Studie, sondern nachträglich berechnet.</t>
        </r>
        <r>
          <rPr>
            <sz val="9"/>
            <color rgb="FF000000"/>
            <rFont val="Segoe UI"/>
            <family val="2"/>
          </rPr>
          <t xml:space="preserve">
</t>
        </r>
      </text>
    </comment>
    <comment ref="L12" authorId="0" shapeId="0" xr:uid="{597954E9-7737-4AAB-A88A-2C93C2D67C20}">
      <text>
        <r>
          <rPr>
            <b/>
            <sz val="9"/>
            <color rgb="FF000000"/>
            <rFont val="Segoe UI"/>
            <family val="2"/>
          </rPr>
          <t>in EUR 2018</t>
        </r>
        <r>
          <rPr>
            <sz val="9"/>
            <color rgb="FF000000"/>
            <rFont val="Segoe UI"/>
            <family val="2"/>
          </rPr>
          <t xml:space="preserve">
</t>
        </r>
      </text>
    </comment>
    <comment ref="N12" authorId="0" shapeId="0" xr:uid="{84928D7E-0B71-45F8-8A95-7BAF946330EC}">
      <text>
        <r>
          <rPr>
            <b/>
            <sz val="9"/>
            <color rgb="FF000000"/>
            <rFont val="Segoe UI"/>
            <family val="2"/>
          </rPr>
          <t>in EUR 2018</t>
        </r>
        <r>
          <rPr>
            <sz val="9"/>
            <color rgb="FF000000"/>
            <rFont val="Segoe UI"/>
            <family val="2"/>
          </rPr>
          <t xml:space="preserve">
</t>
        </r>
      </text>
    </comment>
    <comment ref="G13" authorId="0" shapeId="0" xr:uid="{062C0A19-5B7E-40F3-9064-7AA6F4AEA25C}">
      <text>
        <r>
          <rPr>
            <b/>
            <sz val="9"/>
            <color rgb="FF000000"/>
            <rFont val="Segoe UI"/>
            <family val="2"/>
          </rPr>
          <t>Mittelwerte nicht aus Studie, sondern nachträglich berechnet.</t>
        </r>
        <r>
          <rPr>
            <sz val="9"/>
            <color rgb="FF000000"/>
            <rFont val="Segoe UI"/>
            <family val="2"/>
          </rPr>
          <t xml:space="preserve">
</t>
        </r>
      </text>
    </comment>
    <comment ref="L13" authorId="0" shapeId="0" xr:uid="{639FD7DF-9BA6-4291-A92B-5A017A8F7D80}">
      <text>
        <r>
          <rPr>
            <b/>
            <sz val="9"/>
            <color indexed="81"/>
            <rFont val="Segoe UI"/>
            <family val="2"/>
          </rPr>
          <t>in EUR 2018</t>
        </r>
        <r>
          <rPr>
            <sz val="9"/>
            <color indexed="81"/>
            <rFont val="Segoe UI"/>
            <family val="2"/>
          </rPr>
          <t xml:space="preserve">
</t>
        </r>
      </text>
    </comment>
    <comment ref="N13" authorId="0" shapeId="0" xr:uid="{15CC09EF-CCC5-4EF7-AA20-ED5C18D9CF17}">
      <text>
        <r>
          <rPr>
            <b/>
            <sz val="9"/>
            <color indexed="81"/>
            <rFont val="Segoe UI"/>
            <family val="2"/>
          </rPr>
          <t>in EUR 2018</t>
        </r>
        <r>
          <rPr>
            <sz val="9"/>
            <color indexed="81"/>
            <rFont val="Segoe UI"/>
            <family val="2"/>
          </rPr>
          <t xml:space="preserve">
</t>
        </r>
      </text>
    </comment>
    <comment ref="M14" authorId="1" shapeId="0" xr:uid="{DD8D59DD-C93E-4ED9-8981-32FF4A587E10}">
      <text>
        <r>
          <rPr>
            <b/>
            <sz val="10"/>
            <color rgb="FF000000"/>
            <rFont val="Tahoma"/>
            <family val="2"/>
          </rPr>
          <t>in EUR 2013</t>
        </r>
        <r>
          <rPr>
            <sz val="10"/>
            <color rgb="FF000000"/>
            <rFont val="Tahoma"/>
            <family val="2"/>
          </rPr>
          <t xml:space="preserve">
</t>
        </r>
      </text>
    </comment>
    <comment ref="O14" authorId="0" shapeId="0" xr:uid="{E34222D9-FB52-4FE9-9D1A-C38800348070}">
      <text>
        <r>
          <rPr>
            <b/>
            <sz val="9"/>
            <color indexed="81"/>
            <rFont val="Segoe UI"/>
            <family val="2"/>
          </rPr>
          <t>In Studie als 1 - 2 % angegeben</t>
        </r>
        <r>
          <rPr>
            <sz val="9"/>
            <color indexed="81"/>
            <rFont val="Segoe UI"/>
            <family val="2"/>
          </rPr>
          <t xml:space="preserve">
</t>
        </r>
      </text>
    </comment>
    <comment ref="M15" authorId="1" shapeId="0" xr:uid="{5B9BEF34-1633-47C5-88BC-5F50DB984C04}">
      <text>
        <r>
          <rPr>
            <b/>
            <sz val="10"/>
            <color rgb="FF000000"/>
            <rFont val="Tahoma"/>
            <family val="2"/>
          </rPr>
          <t>in EUR 2013</t>
        </r>
        <r>
          <rPr>
            <sz val="10"/>
            <color rgb="FF000000"/>
            <rFont val="Tahoma"/>
            <family val="2"/>
          </rPr>
          <t xml:space="preserve">
</t>
        </r>
      </text>
    </comment>
    <comment ref="O15" authorId="0" shapeId="0" xr:uid="{0AD15D29-DC20-4B1B-AAF5-DDB5315DE792}">
      <text>
        <r>
          <rPr>
            <b/>
            <sz val="9"/>
            <color indexed="81"/>
            <rFont val="Segoe UI"/>
            <family val="2"/>
          </rPr>
          <t>In Studie als 1 - 2 % angegeben</t>
        </r>
        <r>
          <rPr>
            <sz val="9"/>
            <color indexed="81"/>
            <rFont val="Segoe UI"/>
            <family val="2"/>
          </rPr>
          <t xml:space="preserve">
</t>
        </r>
      </text>
    </comment>
    <comment ref="M16" authorId="1" shapeId="0" xr:uid="{E9FA9737-E58B-4056-984A-D394E2DB8F75}">
      <text>
        <r>
          <rPr>
            <b/>
            <sz val="10"/>
            <color rgb="FF000000"/>
            <rFont val="Tahoma"/>
            <family val="2"/>
          </rPr>
          <t>in EUR 2013</t>
        </r>
        <r>
          <rPr>
            <sz val="10"/>
            <color rgb="FF000000"/>
            <rFont val="Tahoma"/>
            <family val="2"/>
          </rPr>
          <t xml:space="preserve">
</t>
        </r>
      </text>
    </comment>
    <comment ref="O16" authorId="0" shapeId="0" xr:uid="{3758777C-148C-4705-B12B-AF848D7CA623}">
      <text>
        <r>
          <rPr>
            <b/>
            <sz val="9"/>
            <color indexed="81"/>
            <rFont val="Segoe UI"/>
            <family val="2"/>
          </rPr>
          <t>In Studie als 1 - 2 % angegeben</t>
        </r>
        <r>
          <rPr>
            <sz val="9"/>
            <color indexed="81"/>
            <rFont val="Segoe UI"/>
            <family val="2"/>
          </rPr>
          <t xml:space="preserve">
</t>
        </r>
      </text>
    </comment>
    <comment ref="M17" authorId="1" shapeId="0" xr:uid="{C866FC42-2F14-4A1D-9EF3-361C9A281E89}">
      <text>
        <r>
          <rPr>
            <b/>
            <sz val="10"/>
            <color rgb="FF000000"/>
            <rFont val="Tahoma"/>
            <family val="2"/>
          </rPr>
          <t>in EUR 2013</t>
        </r>
        <r>
          <rPr>
            <sz val="10"/>
            <color rgb="FF000000"/>
            <rFont val="Tahoma"/>
            <family val="2"/>
          </rPr>
          <t xml:space="preserve">
</t>
        </r>
      </text>
    </comment>
    <comment ref="O17" authorId="0" shapeId="0" xr:uid="{BEFB511E-1232-4559-88C8-F77B8DD0D6B6}">
      <text>
        <r>
          <rPr>
            <b/>
            <sz val="9"/>
            <color indexed="81"/>
            <rFont val="Segoe UI"/>
            <family val="2"/>
          </rPr>
          <t>In Studie als 1 - 2 % angegeben</t>
        </r>
        <r>
          <rPr>
            <sz val="9"/>
            <color indexed="81"/>
            <rFont val="Segoe UI"/>
            <family val="2"/>
          </rPr>
          <t xml:space="preserve">
</t>
        </r>
      </text>
    </comment>
    <comment ref="M18" authorId="1" shapeId="0" xr:uid="{69E33F8C-1D59-4CB5-B092-7F5BC15EA52E}">
      <text>
        <r>
          <rPr>
            <b/>
            <sz val="10"/>
            <color rgb="FF000000"/>
            <rFont val="Tahoma"/>
            <family val="2"/>
          </rPr>
          <t>in EUR 2013</t>
        </r>
        <r>
          <rPr>
            <sz val="10"/>
            <color rgb="FF000000"/>
            <rFont val="Tahoma"/>
            <family val="2"/>
          </rPr>
          <t xml:space="preserve">
</t>
        </r>
      </text>
    </comment>
    <comment ref="O18" authorId="0" shapeId="0" xr:uid="{3F8323C0-7E2D-459B-BC8F-34DF15DF90F1}">
      <text>
        <r>
          <rPr>
            <b/>
            <sz val="9"/>
            <color indexed="81"/>
            <rFont val="Segoe UI"/>
            <family val="2"/>
          </rPr>
          <t>In Studie als 1 - 2 % angegeben</t>
        </r>
        <r>
          <rPr>
            <sz val="9"/>
            <color indexed="81"/>
            <rFont val="Segoe UI"/>
            <family val="2"/>
          </rPr>
          <t xml:space="preserve">
</t>
        </r>
      </text>
    </comment>
    <comment ref="M19" authorId="1" shapeId="0" xr:uid="{B0FE7901-DA14-4089-9046-F71FD6699C22}">
      <text>
        <r>
          <rPr>
            <b/>
            <sz val="10"/>
            <color rgb="FF000000"/>
            <rFont val="Tahoma"/>
            <family val="2"/>
          </rPr>
          <t>in EUR 2013</t>
        </r>
        <r>
          <rPr>
            <sz val="10"/>
            <color rgb="FF000000"/>
            <rFont val="Tahoma"/>
            <family val="2"/>
          </rPr>
          <t xml:space="preserve">
</t>
        </r>
      </text>
    </comment>
    <comment ref="O19" authorId="0" shapeId="0" xr:uid="{94C36428-4326-49DB-8548-2CB888B4419E}">
      <text>
        <r>
          <rPr>
            <b/>
            <sz val="9"/>
            <color indexed="81"/>
            <rFont val="Segoe UI"/>
            <family val="2"/>
          </rPr>
          <t>In Studie als 1 - 2 % angegeben</t>
        </r>
        <r>
          <rPr>
            <sz val="9"/>
            <color indexed="81"/>
            <rFont val="Segoe UI"/>
            <family val="2"/>
          </rPr>
          <t xml:space="preserve">
</t>
        </r>
      </text>
    </comment>
    <comment ref="M20" authorId="1" shapeId="0" xr:uid="{7D7D641B-ADE4-4A9D-89D2-7CD4BBA222E9}">
      <text>
        <r>
          <rPr>
            <b/>
            <sz val="10"/>
            <color rgb="FF000000"/>
            <rFont val="Tahoma"/>
            <family val="2"/>
          </rPr>
          <t xml:space="preserve">EUR 2013
</t>
        </r>
      </text>
    </comment>
    <comment ref="M21" authorId="1" shapeId="0" xr:uid="{C9B9F20A-E5F2-4BC8-AB4B-1A3804A4531C}">
      <text>
        <r>
          <rPr>
            <b/>
            <sz val="10"/>
            <color rgb="FF000000"/>
            <rFont val="Tahoma"/>
            <family val="2"/>
          </rPr>
          <t xml:space="preserve">EUR 2013
</t>
        </r>
      </text>
    </comment>
    <comment ref="G22" authorId="0" shapeId="0" xr:uid="{9E25B892-0F8E-435A-B9D1-AC95F514607B}">
      <text>
        <r>
          <rPr>
            <b/>
            <sz val="9"/>
            <color rgb="FF000000"/>
            <rFont val="Segoe UI"/>
            <family val="2"/>
          </rPr>
          <t>Mittelwerte nicht aus Studie, sondern nachträglich berechnet.</t>
        </r>
        <r>
          <rPr>
            <sz val="9"/>
            <color rgb="FF000000"/>
            <rFont val="Segoe UI"/>
            <family val="2"/>
          </rPr>
          <t xml:space="preserve">
</t>
        </r>
      </text>
    </comment>
    <comment ref="L22" authorId="1" shapeId="0" xr:uid="{D3DDBD5E-EF29-5C44-9A6C-09F8E1ED432D}">
      <text>
        <r>
          <rPr>
            <b/>
            <sz val="10"/>
            <color rgb="FF000000"/>
            <rFont val="Tahoma"/>
            <family val="2"/>
          </rPr>
          <t>Hochenergiebatterie</t>
        </r>
        <r>
          <rPr>
            <sz val="10"/>
            <color rgb="FF000000"/>
            <rFont val="Tahoma"/>
            <family val="2"/>
          </rPr>
          <t xml:space="preserve">
in EUR 2009</t>
        </r>
      </text>
    </comment>
    <comment ref="N22" authorId="1" shapeId="0" xr:uid="{9377F2F5-9430-CF4D-9731-E45F7740B5B6}">
      <text>
        <r>
          <rPr>
            <b/>
            <sz val="10"/>
            <color rgb="FF000000"/>
            <rFont val="Tahoma"/>
            <family val="2"/>
          </rPr>
          <t>Hochleistungsbatterie</t>
        </r>
        <r>
          <rPr>
            <sz val="10"/>
            <color rgb="FF000000"/>
            <rFont val="Tahoma"/>
            <family val="2"/>
          </rPr>
          <t xml:space="preserve">
</t>
        </r>
        <r>
          <rPr>
            <sz val="10"/>
            <color rgb="FF000000"/>
            <rFont val="Tahoma"/>
            <family val="2"/>
          </rPr>
          <t>in EUR 2009</t>
        </r>
      </text>
    </comment>
    <comment ref="G23" authorId="0" shapeId="0" xr:uid="{0D4B3CCA-E2D1-42D5-9A13-A25F61B196E3}">
      <text>
        <r>
          <rPr>
            <b/>
            <sz val="9"/>
            <color indexed="81"/>
            <rFont val="Segoe UI"/>
            <family val="2"/>
          </rPr>
          <t>Mittelwerte nicht aus Studie, sondern nachträglich berechnet.</t>
        </r>
        <r>
          <rPr>
            <sz val="9"/>
            <color indexed="81"/>
            <rFont val="Segoe UI"/>
            <family val="2"/>
          </rPr>
          <t xml:space="preserve">
</t>
        </r>
      </text>
    </comment>
    <comment ref="L23" authorId="1" shapeId="0" xr:uid="{2339A84D-A330-425F-A1C1-3BB7C0253296}">
      <text>
        <r>
          <rPr>
            <b/>
            <sz val="10"/>
            <color rgb="FF000000"/>
            <rFont val="Tahoma"/>
            <family val="2"/>
          </rPr>
          <t>Hochenergiebatterie</t>
        </r>
        <r>
          <rPr>
            <sz val="10"/>
            <color rgb="FF000000"/>
            <rFont val="Tahoma"/>
            <family val="2"/>
          </rPr>
          <t xml:space="preserve">
</t>
        </r>
        <r>
          <rPr>
            <sz val="10"/>
            <color rgb="FF000000"/>
            <rFont val="Tahoma"/>
            <family val="2"/>
          </rPr>
          <t>in EUR 2009</t>
        </r>
      </text>
    </comment>
    <comment ref="N23" authorId="1" shapeId="0" xr:uid="{6517D956-53EF-47DC-A497-5B5E35C9F8FF}">
      <text>
        <r>
          <rPr>
            <b/>
            <sz val="10"/>
            <color rgb="FF000000"/>
            <rFont val="Tahoma"/>
            <family val="2"/>
          </rPr>
          <t>Hochleistungsbatterie</t>
        </r>
        <r>
          <rPr>
            <sz val="10"/>
            <color rgb="FF000000"/>
            <rFont val="Tahoma"/>
            <family val="2"/>
          </rPr>
          <t xml:space="preserve">
in EUR 2009</t>
        </r>
      </text>
    </comment>
    <comment ref="G24" authorId="0" shapeId="0" xr:uid="{1641B76B-56DA-40ED-96A7-563554670703}">
      <text>
        <r>
          <rPr>
            <b/>
            <sz val="9"/>
            <color indexed="81"/>
            <rFont val="Segoe UI"/>
            <family val="2"/>
          </rPr>
          <t>Mittelwerte nicht aus Studie, sondern nachträglich berechnet.</t>
        </r>
        <r>
          <rPr>
            <sz val="9"/>
            <color indexed="81"/>
            <rFont val="Segoe UI"/>
            <family val="2"/>
          </rPr>
          <t xml:space="preserve">
</t>
        </r>
      </text>
    </comment>
    <comment ref="L24" authorId="1" shapeId="0" xr:uid="{BC1110AF-A4AA-4392-ABF5-F516C0A5A8AC}">
      <text>
        <r>
          <rPr>
            <b/>
            <sz val="10"/>
            <color rgb="FF000000"/>
            <rFont val="Tahoma"/>
            <family val="2"/>
          </rPr>
          <t>Hochenergiebatterie</t>
        </r>
        <r>
          <rPr>
            <sz val="10"/>
            <color rgb="FF000000"/>
            <rFont val="Tahoma"/>
            <family val="2"/>
          </rPr>
          <t xml:space="preserve">
in EUR 2009</t>
        </r>
      </text>
    </comment>
    <comment ref="N24" authorId="1" shapeId="0" xr:uid="{CAA19C26-F1E8-493B-A548-D62027E85544}">
      <text>
        <r>
          <rPr>
            <b/>
            <sz val="10"/>
            <color rgb="FF000000"/>
            <rFont val="Tahoma"/>
            <family val="2"/>
          </rPr>
          <t>Hochleistungsbatterie</t>
        </r>
        <r>
          <rPr>
            <sz val="10"/>
            <color rgb="FF000000"/>
            <rFont val="Tahoma"/>
            <family val="2"/>
          </rPr>
          <t xml:space="preserve">
in EUR 2009</t>
        </r>
      </text>
    </comment>
    <comment ref="G25" authorId="0" shapeId="0" xr:uid="{65A8539E-B493-4417-A838-581B8484DEDC}">
      <text>
        <r>
          <rPr>
            <b/>
            <sz val="9"/>
            <color indexed="81"/>
            <rFont val="Segoe UI"/>
            <family val="2"/>
          </rPr>
          <t>Mittelwerte nicht aus Studie, sondern nachträglich berechnet.</t>
        </r>
        <r>
          <rPr>
            <sz val="9"/>
            <color indexed="81"/>
            <rFont val="Segoe UI"/>
            <family val="2"/>
          </rPr>
          <t xml:space="preserve">
</t>
        </r>
      </text>
    </comment>
    <comment ref="L25" authorId="1" shapeId="0" xr:uid="{3ACBDE00-C0BD-42AB-A207-B2E08A416150}">
      <text>
        <r>
          <rPr>
            <b/>
            <sz val="10"/>
            <color rgb="FF000000"/>
            <rFont val="Tahoma"/>
            <family val="2"/>
          </rPr>
          <t>Hochenergiebatterie</t>
        </r>
        <r>
          <rPr>
            <sz val="10"/>
            <color rgb="FF000000"/>
            <rFont val="Tahoma"/>
            <family val="2"/>
          </rPr>
          <t xml:space="preserve">
in EUR 2009</t>
        </r>
      </text>
    </comment>
    <comment ref="N25" authorId="1" shapeId="0" xr:uid="{FA990B51-E9C4-44D4-A214-DA9AB58C5504}">
      <text>
        <r>
          <rPr>
            <b/>
            <sz val="10"/>
            <color rgb="FF000000"/>
            <rFont val="Tahoma"/>
            <family val="2"/>
          </rPr>
          <t>Hochleistungsbatterie</t>
        </r>
        <r>
          <rPr>
            <sz val="10"/>
            <color rgb="FF000000"/>
            <rFont val="Tahoma"/>
            <family val="2"/>
          </rPr>
          <t xml:space="preserve">
in EUR 2009</t>
        </r>
      </text>
    </comment>
    <comment ref="G26" authorId="0" shapeId="0" xr:uid="{E61576C9-2F3D-4FC1-88EE-E3DBB13965DA}">
      <text>
        <r>
          <rPr>
            <b/>
            <sz val="9"/>
            <color rgb="FF000000"/>
            <rFont val="Segoe UI"/>
            <family val="2"/>
          </rPr>
          <t>Mittelwerte nicht aus Studie, sondern nachträglich berechnet.</t>
        </r>
        <r>
          <rPr>
            <sz val="9"/>
            <color rgb="FF000000"/>
            <rFont val="Segoe UI"/>
            <family val="2"/>
          </rPr>
          <t xml:space="preserve">
</t>
        </r>
      </text>
    </comment>
    <comment ref="L26" authorId="1" shapeId="0" xr:uid="{13EC0F23-591C-4AFF-82C9-8E0AD999CA98}">
      <text>
        <r>
          <rPr>
            <b/>
            <sz val="10"/>
            <color rgb="FF000000"/>
            <rFont val="Tahoma"/>
            <family val="2"/>
          </rPr>
          <t>Hochenergiebatterie</t>
        </r>
        <r>
          <rPr>
            <sz val="10"/>
            <color rgb="FF000000"/>
            <rFont val="Tahoma"/>
            <family val="2"/>
          </rPr>
          <t xml:space="preserve">
in EUR 2009</t>
        </r>
      </text>
    </comment>
    <comment ref="N26" authorId="1" shapeId="0" xr:uid="{2B412F43-E5E8-4467-B530-384FE268A55D}">
      <text>
        <r>
          <rPr>
            <b/>
            <sz val="10"/>
            <color rgb="FF000000"/>
            <rFont val="Tahoma"/>
            <family val="2"/>
          </rPr>
          <t>Hochleistungsbatterie</t>
        </r>
        <r>
          <rPr>
            <sz val="10"/>
            <color rgb="FF000000"/>
            <rFont val="Tahoma"/>
            <family val="2"/>
          </rPr>
          <t xml:space="preserve">
in EUR 2009</t>
        </r>
      </text>
    </comment>
    <comment ref="G27" authorId="0" shapeId="0" xr:uid="{29D569AF-F776-4BB3-BC00-B88E7F5535E2}">
      <text>
        <r>
          <rPr>
            <b/>
            <sz val="9"/>
            <color rgb="FF000000"/>
            <rFont val="Segoe UI"/>
            <family val="2"/>
          </rPr>
          <t>Mittelwerte nicht aus Studie, sondern nachträglich berechnet.</t>
        </r>
        <r>
          <rPr>
            <sz val="9"/>
            <color rgb="FF000000"/>
            <rFont val="Segoe UI"/>
            <family val="2"/>
          </rPr>
          <t xml:space="preserve">
</t>
        </r>
      </text>
    </comment>
    <comment ref="L27" authorId="1" shapeId="0" xr:uid="{3FD97F19-2128-7744-8719-55B4D1A048E2}">
      <text>
        <r>
          <rPr>
            <b/>
            <sz val="10"/>
            <color rgb="FF000000"/>
            <rFont val="Tahoma"/>
            <family val="2"/>
          </rPr>
          <t>EUR 2014</t>
        </r>
      </text>
    </comment>
    <comment ref="N27" authorId="1" shapeId="0" xr:uid="{1638F243-1F7D-C340-93B7-F9267A82ED4A}">
      <text>
        <r>
          <rPr>
            <b/>
            <sz val="10"/>
            <color rgb="FF000000"/>
            <rFont val="Tahoma"/>
            <family val="2"/>
          </rPr>
          <t>EUR 2014</t>
        </r>
      </text>
    </comment>
    <comment ref="S27" authorId="0" shapeId="0" xr:uid="{D759CEA0-F463-417D-A34E-955F80BF5100}">
      <text>
        <r>
          <rPr>
            <b/>
            <sz val="9"/>
            <color indexed="81"/>
            <rFont val="Segoe UI"/>
            <family val="2"/>
          </rPr>
          <t>in Studie mit 6 -10 % angegeben</t>
        </r>
        <r>
          <rPr>
            <sz val="9"/>
            <color indexed="81"/>
            <rFont val="Segoe UI"/>
            <family val="2"/>
          </rPr>
          <t xml:space="preserve">
</t>
        </r>
      </text>
    </comment>
    <comment ref="G28" authorId="0" shapeId="0" xr:uid="{BD9CC1EA-2233-40CA-BE25-316CD2B34EDF}">
      <text>
        <r>
          <rPr>
            <b/>
            <sz val="9"/>
            <color rgb="FF000000"/>
            <rFont val="Segoe UI"/>
            <family val="2"/>
          </rPr>
          <t>Mittelwerte nicht aus Studie, sondern nachträglich berechnet.</t>
        </r>
        <r>
          <rPr>
            <sz val="9"/>
            <color rgb="FF000000"/>
            <rFont val="Segoe UI"/>
            <family val="2"/>
          </rPr>
          <t xml:space="preserve">
</t>
        </r>
      </text>
    </comment>
    <comment ref="L28" authorId="1" shapeId="0" xr:uid="{0B3428B1-B332-B04B-8556-7B9CE262C8DB}">
      <text>
        <r>
          <rPr>
            <b/>
            <sz val="10"/>
            <color rgb="FF000000"/>
            <rFont val="Tahoma"/>
            <family val="2"/>
          </rPr>
          <t>EUR 2014</t>
        </r>
      </text>
    </comment>
    <comment ref="N28" authorId="1" shapeId="0" xr:uid="{E827181E-B92E-E54A-88CB-53622989E206}">
      <text>
        <r>
          <rPr>
            <b/>
            <sz val="10"/>
            <color rgb="FF000000"/>
            <rFont val="Tahoma"/>
            <family val="2"/>
          </rPr>
          <t>EUR 2014</t>
        </r>
      </text>
    </comment>
    <comment ref="S28" authorId="0" shapeId="0" xr:uid="{C649EB7F-7444-4943-B197-E66A3847CD2B}">
      <text>
        <r>
          <rPr>
            <b/>
            <sz val="9"/>
            <color indexed="81"/>
            <rFont val="Segoe UI"/>
            <family val="2"/>
          </rPr>
          <t>in Studie mit 6 -10 % angegeben</t>
        </r>
        <r>
          <rPr>
            <sz val="9"/>
            <color indexed="81"/>
            <rFont val="Segoe UI"/>
            <family val="2"/>
          </rPr>
          <t xml:space="preserve">
</t>
        </r>
      </text>
    </comment>
    <comment ref="G29" authorId="0" shapeId="0" xr:uid="{7EAE1311-CB66-4525-88F8-E8C58302C872}">
      <text>
        <r>
          <rPr>
            <b/>
            <sz val="9"/>
            <color indexed="81"/>
            <rFont val="Segoe UI"/>
            <family val="2"/>
          </rPr>
          <t>Mittelwerte nicht aus Studie, sondern nachträglich berechnet.</t>
        </r>
        <r>
          <rPr>
            <sz val="9"/>
            <color indexed="81"/>
            <rFont val="Segoe UI"/>
            <family val="2"/>
          </rPr>
          <t xml:space="preserve">
</t>
        </r>
      </text>
    </comment>
    <comment ref="L29" authorId="1" shapeId="0" xr:uid="{C6C21207-743B-F944-B4B2-D971546F95B5}">
      <text>
        <r>
          <rPr>
            <b/>
            <sz val="10"/>
            <color rgb="FF000000"/>
            <rFont val="Tahoma"/>
            <family val="2"/>
          </rPr>
          <t>EUR 2014</t>
        </r>
      </text>
    </comment>
    <comment ref="N29" authorId="1" shapeId="0" xr:uid="{206B6371-420C-DE4A-B38F-57EBEB853374}">
      <text>
        <r>
          <rPr>
            <b/>
            <sz val="10"/>
            <color rgb="FF000000"/>
            <rFont val="Tahoma"/>
            <family val="2"/>
          </rPr>
          <t>EUR 2014</t>
        </r>
      </text>
    </comment>
    <comment ref="S29" authorId="0" shapeId="0" xr:uid="{03D29AD6-CB76-4DAC-8DA7-FBD6F535B508}">
      <text>
        <r>
          <rPr>
            <b/>
            <sz val="9"/>
            <color indexed="81"/>
            <rFont val="Segoe UI"/>
            <family val="2"/>
          </rPr>
          <t>in Studie mit 6 -10 % angegeben</t>
        </r>
        <r>
          <rPr>
            <sz val="9"/>
            <color indexed="81"/>
            <rFont val="Segoe UI"/>
            <family val="2"/>
          </rPr>
          <t xml:space="preserve">
</t>
        </r>
      </text>
    </comment>
    <comment ref="G30" authorId="0" shapeId="0" xr:uid="{BDFBEC41-1F69-48A2-9BEF-FB99D3F91058}">
      <text>
        <r>
          <rPr>
            <b/>
            <sz val="9"/>
            <color rgb="FF000000"/>
            <rFont val="Segoe UI"/>
            <family val="2"/>
          </rPr>
          <t>Mittelwerte nicht aus Studie, sondern nachträglich berechnet.</t>
        </r>
        <r>
          <rPr>
            <sz val="9"/>
            <color rgb="FF000000"/>
            <rFont val="Segoe UI"/>
            <family val="2"/>
          </rPr>
          <t xml:space="preserve">
</t>
        </r>
      </text>
    </comment>
    <comment ref="L30" authorId="1" shapeId="0" xr:uid="{49B75AA4-E57C-6544-87F8-2A408EECCC66}">
      <text>
        <r>
          <rPr>
            <b/>
            <sz val="10"/>
            <color rgb="FF000000"/>
            <rFont val="Tahoma"/>
            <family val="2"/>
          </rPr>
          <t>EUR 2014</t>
        </r>
      </text>
    </comment>
    <comment ref="N30" authorId="1" shapeId="0" xr:uid="{C4310AE0-57ED-864D-8942-ECC5B7EE5F48}">
      <text>
        <r>
          <rPr>
            <b/>
            <sz val="10"/>
            <color rgb="FF000000"/>
            <rFont val="Tahoma"/>
            <family val="2"/>
          </rPr>
          <t>EUR 2014</t>
        </r>
      </text>
    </comment>
    <comment ref="S30" authorId="0" shapeId="0" xr:uid="{16FC2A61-4552-46C4-BF43-6B54E6FA6707}">
      <text>
        <r>
          <rPr>
            <b/>
            <sz val="9"/>
            <color indexed="81"/>
            <rFont val="Segoe UI"/>
            <family val="2"/>
          </rPr>
          <t>in Studie mit 6 -10 % angegeben</t>
        </r>
        <r>
          <rPr>
            <sz val="9"/>
            <color indexed="81"/>
            <rFont val="Segoe UI"/>
            <family val="2"/>
          </rPr>
          <t xml:space="preserve">
</t>
        </r>
      </text>
    </comment>
    <comment ref="J31" authorId="1" shapeId="0" xr:uid="{953FEB2B-BCDB-4ED1-8812-8EC78FC395F9}">
      <text>
        <r>
          <rPr>
            <b/>
            <sz val="10"/>
            <color rgb="FF000000"/>
            <rFont val="Tahoma"/>
            <family val="2"/>
          </rPr>
          <t>EUR 2015</t>
        </r>
      </text>
    </comment>
    <comment ref="M31" authorId="1" shapeId="0" xr:uid="{417E7137-123E-402F-A21F-8E32D13F725F}">
      <text>
        <r>
          <rPr>
            <b/>
            <sz val="10"/>
            <color rgb="FF000000"/>
            <rFont val="Tahoma"/>
            <family val="2"/>
          </rPr>
          <t>EUR 2015</t>
        </r>
      </text>
    </comment>
    <comment ref="U31" authorId="1" shapeId="0" xr:uid="{7A3623E8-585C-A74D-BECE-32577EAA7A2A}">
      <text>
        <r>
          <rPr>
            <b/>
            <sz val="10"/>
            <color rgb="FF000000"/>
            <rFont val="Tahoma"/>
            <family val="2"/>
          </rPr>
          <t>Speicherdurchsatzkosten bei 4x 1h pro Tag</t>
        </r>
        <r>
          <rPr>
            <sz val="10"/>
            <color rgb="FF000000"/>
            <rFont val="Tahoma"/>
            <family val="2"/>
          </rPr>
          <t xml:space="preserve">
</t>
        </r>
      </text>
    </comment>
    <comment ref="W31" authorId="1" shapeId="0" xr:uid="{E78DB028-521B-674E-B213-185014C2C30A}">
      <text>
        <r>
          <rPr>
            <b/>
            <sz val="10"/>
            <color rgb="FF000000"/>
            <rFont val="Tahoma"/>
            <family val="2"/>
          </rPr>
          <t>Speicherdurchsatzkosten bei 1x 8h pro Tag</t>
        </r>
      </text>
    </comment>
    <comment ref="J32" authorId="1" shapeId="0" xr:uid="{523077D2-EC67-4BCE-A82F-85425DBC3339}">
      <text>
        <r>
          <rPr>
            <b/>
            <sz val="10"/>
            <color rgb="FF000000"/>
            <rFont val="Tahoma"/>
            <family val="2"/>
          </rPr>
          <t>Euro 2009</t>
        </r>
        <r>
          <rPr>
            <sz val="10"/>
            <color rgb="FF000000"/>
            <rFont val="Tahoma"/>
            <family val="2"/>
          </rPr>
          <t xml:space="preserve">
</t>
        </r>
      </text>
    </comment>
    <comment ref="M32" authorId="1" shapeId="0" xr:uid="{6577FC6F-79D4-4384-A951-7A6C848DD42A}">
      <text>
        <r>
          <rPr>
            <b/>
            <sz val="10"/>
            <color rgb="FF000000"/>
            <rFont val="Tahoma"/>
            <family val="2"/>
          </rPr>
          <t>Euro 2009</t>
        </r>
        <r>
          <rPr>
            <sz val="10"/>
            <color rgb="FF000000"/>
            <rFont val="Tahoma"/>
            <family val="2"/>
          </rPr>
          <t xml:space="preserve">
</t>
        </r>
      </text>
    </comment>
    <comment ref="J33" authorId="1" shapeId="0" xr:uid="{55F925A3-6981-4D70-94EB-C1650779639E}">
      <text>
        <r>
          <rPr>
            <b/>
            <sz val="10"/>
            <color rgb="FF000000"/>
            <rFont val="Tahoma"/>
            <family val="2"/>
          </rPr>
          <t>Euro 2009</t>
        </r>
        <r>
          <rPr>
            <sz val="10"/>
            <color rgb="FF000000"/>
            <rFont val="Tahoma"/>
            <family val="2"/>
          </rPr>
          <t xml:space="preserve">
</t>
        </r>
      </text>
    </comment>
    <comment ref="M33" authorId="1" shapeId="0" xr:uid="{0658A071-B5EE-4CDB-BF61-CE837668CC66}">
      <text>
        <r>
          <rPr>
            <b/>
            <sz val="10"/>
            <color rgb="FF000000"/>
            <rFont val="Tahoma"/>
            <family val="2"/>
          </rPr>
          <t>Euro 2009</t>
        </r>
        <r>
          <rPr>
            <sz val="10"/>
            <color rgb="FF000000"/>
            <rFont val="Tahoma"/>
            <family val="2"/>
          </rPr>
          <t xml:space="preserve">
</t>
        </r>
      </text>
    </comment>
    <comment ref="J34" authorId="1" shapeId="0" xr:uid="{6BE9A294-2AE0-4148-8FE3-8A024955A73A}">
      <text>
        <r>
          <rPr>
            <b/>
            <sz val="10"/>
            <color rgb="FF000000"/>
            <rFont val="Tahoma"/>
            <family val="2"/>
          </rPr>
          <t>Euro 2009</t>
        </r>
        <r>
          <rPr>
            <sz val="10"/>
            <color rgb="FF000000"/>
            <rFont val="Tahoma"/>
            <family val="2"/>
          </rPr>
          <t xml:space="preserve">
</t>
        </r>
      </text>
    </comment>
    <comment ref="M34" authorId="1" shapeId="0" xr:uid="{687A2F2A-AC44-4073-8E74-E28719A0A9D8}">
      <text>
        <r>
          <rPr>
            <b/>
            <sz val="10"/>
            <color rgb="FF000000"/>
            <rFont val="Tahoma"/>
            <family val="2"/>
          </rPr>
          <t>Euro 2009</t>
        </r>
        <r>
          <rPr>
            <sz val="10"/>
            <color rgb="FF000000"/>
            <rFont val="Tahoma"/>
            <family val="2"/>
          </rPr>
          <t xml:space="preserve">
</t>
        </r>
      </text>
    </comment>
    <comment ref="J35" authorId="1" shapeId="0" xr:uid="{D2F16344-6247-43BC-878A-4EABB0AA8E0E}">
      <text>
        <r>
          <rPr>
            <b/>
            <sz val="10"/>
            <color rgb="FF000000"/>
            <rFont val="Tahoma"/>
            <family val="2"/>
          </rPr>
          <t>Euro 2009</t>
        </r>
        <r>
          <rPr>
            <sz val="10"/>
            <color rgb="FF000000"/>
            <rFont val="Tahoma"/>
            <family val="2"/>
          </rPr>
          <t xml:space="preserve">
</t>
        </r>
      </text>
    </comment>
    <comment ref="M35" authorId="1" shapeId="0" xr:uid="{58FD5D74-AFE7-48ED-B037-72436EECE073}">
      <text>
        <r>
          <rPr>
            <b/>
            <sz val="10"/>
            <color rgb="FF000000"/>
            <rFont val="Tahoma"/>
            <family val="2"/>
          </rPr>
          <t>Euro 2009</t>
        </r>
        <r>
          <rPr>
            <sz val="10"/>
            <color rgb="FF000000"/>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G14" authorId="0" shapeId="0" xr:uid="{A4D72C9F-C924-43B5-AF69-912603EF9975}">
      <text>
        <r>
          <rPr>
            <b/>
            <sz val="9"/>
            <color rgb="FF000000"/>
            <rFont val="Segoe UI"/>
            <family val="2"/>
          </rPr>
          <t>bis 2030</t>
        </r>
        <r>
          <rPr>
            <sz val="9"/>
            <color rgb="FF000000"/>
            <rFont val="Segoe UI"/>
            <family val="2"/>
          </rPr>
          <t xml:space="preserve">
</t>
        </r>
      </text>
    </comment>
    <comment ref="K14" authorId="0" shapeId="0" xr:uid="{1EB7C10C-E003-45D9-B415-BF37C5D86BB4}">
      <text>
        <r>
          <rPr>
            <b/>
            <sz val="9"/>
            <color rgb="FF000000"/>
            <rFont val="Segoe UI"/>
            <family val="2"/>
          </rPr>
          <t>bis 2030</t>
        </r>
        <r>
          <rPr>
            <sz val="9"/>
            <color rgb="FF000000"/>
            <rFont val="Segoe UI"/>
            <family val="2"/>
          </rPr>
          <t xml:space="preserve">
</t>
        </r>
      </text>
    </comment>
    <comment ref="L14" authorId="0" shapeId="0" xr:uid="{BF828918-E7AE-47DF-89B5-3CBD5313A5D6}">
      <text>
        <r>
          <rPr>
            <b/>
            <sz val="9"/>
            <color rgb="FF000000"/>
            <rFont val="Segoe UI"/>
            <family val="2"/>
          </rPr>
          <t>nur bis 2040</t>
        </r>
      </text>
    </comment>
    <comment ref="C49" authorId="0" shapeId="0" xr:uid="{0E6B166A-A2C4-4E4F-A23C-59D9508231CD}">
      <text>
        <r>
          <rPr>
            <sz val="9"/>
            <color indexed="81"/>
            <rFont val="Segoe UI"/>
            <family val="2"/>
          </rPr>
          <t xml:space="preserve">in Studie Werte dem Jahr 2023 zugeordnet
</t>
        </r>
      </text>
    </comment>
    <comment ref="D49" authorId="0" shapeId="0" xr:uid="{A8985B3C-6508-4F82-AF6F-7F75DD156CEC}">
      <text>
        <r>
          <rPr>
            <sz val="9"/>
            <color indexed="81"/>
            <rFont val="Segoe UI"/>
            <family val="2"/>
          </rPr>
          <t xml:space="preserve">in Studie Werte dem Jahr 2023 zugeordnet
</t>
        </r>
      </text>
    </comment>
    <comment ref="E49" authorId="0" shapeId="0" xr:uid="{83B998EA-2BA4-459A-8F49-1BC05AABDB9D}">
      <text>
        <r>
          <rPr>
            <b/>
            <sz val="9"/>
            <color indexed="81"/>
            <rFont val="Segoe UI"/>
            <family val="2"/>
          </rPr>
          <t>werte nachträglich anhand der Trendlinie ermittelt</t>
        </r>
        <r>
          <rPr>
            <sz val="9"/>
            <color indexed="81"/>
            <rFont val="Segoe UI"/>
            <family val="2"/>
          </rPr>
          <t xml:space="preserve">
</t>
        </r>
      </text>
    </comment>
    <comment ref="F49" authorId="0" shapeId="0" xr:uid="{90CE110F-B012-409F-B1D5-3A0246EC498A}">
      <text>
        <r>
          <rPr>
            <b/>
            <sz val="9"/>
            <color rgb="FF000000"/>
            <rFont val="Segoe UI"/>
            <family val="2"/>
          </rPr>
          <t>werte nachträglich anhand der Trendlinie ermittelt</t>
        </r>
        <r>
          <rPr>
            <sz val="9"/>
            <color rgb="FF000000"/>
            <rFont val="Segoe UI"/>
            <family val="2"/>
          </rPr>
          <t xml:space="preserve">
</t>
        </r>
      </text>
    </comment>
    <comment ref="C50" authorId="0" shapeId="0" xr:uid="{72371D97-5005-4EFD-9225-7828F36DB7FF}">
      <text>
        <r>
          <rPr>
            <sz val="9"/>
            <color indexed="81"/>
            <rFont val="Segoe UI"/>
            <family val="2"/>
          </rPr>
          <t xml:space="preserve">in Studie Werte dem Jahr 2033 zugeordnet
</t>
        </r>
      </text>
    </comment>
    <comment ref="D50" authorId="0" shapeId="0" xr:uid="{D6CF547F-79D4-4534-AD50-3FB0712ECCA4}">
      <text>
        <r>
          <rPr>
            <sz val="9"/>
            <color indexed="81"/>
            <rFont val="Segoe UI"/>
            <family val="2"/>
          </rPr>
          <t xml:space="preserve">in Studie Werte dem Jahr 2033 zugeordnet
</t>
        </r>
      </text>
    </comment>
    <comment ref="F50" authorId="0" shapeId="0" xr:uid="{D6EC35B3-3281-4F24-AE30-52C207779825}">
      <text>
        <r>
          <rPr>
            <b/>
            <sz val="9"/>
            <color rgb="FF000000"/>
            <rFont val="Segoe UI"/>
            <family val="2"/>
          </rPr>
          <t>werte nachträglich anhand der Trendlinie ermittelt</t>
        </r>
        <r>
          <rPr>
            <sz val="9"/>
            <color rgb="FF000000"/>
            <rFont val="Segoe UI"/>
            <family val="2"/>
          </rPr>
          <t xml:space="preserve">
</t>
        </r>
      </text>
    </comment>
    <comment ref="E51" authorId="0" shapeId="0" xr:uid="{4378264F-BB58-4B8B-AEBB-BF1C856D8211}">
      <text>
        <r>
          <rPr>
            <b/>
            <sz val="9"/>
            <color rgb="FF000000"/>
            <rFont val="Segoe UI"/>
            <family val="2"/>
          </rPr>
          <t>werte nachträglich anhand der Trendlinie ermittelt</t>
        </r>
        <r>
          <rPr>
            <sz val="9"/>
            <color rgb="FF000000"/>
            <rFont val="Segoe UI"/>
            <family val="2"/>
          </rPr>
          <t xml:space="preserve">
</t>
        </r>
      </text>
    </comment>
    <comment ref="F51" authorId="0" shapeId="0" xr:uid="{8BAE8E9A-6F07-4CDC-9F49-AE4A1F4912B1}">
      <text>
        <r>
          <rPr>
            <b/>
            <sz val="9"/>
            <color rgb="FF000000"/>
            <rFont val="Segoe UI"/>
            <family val="2"/>
          </rPr>
          <t>werte nachträglich anhand der Trendlinie ermittelt</t>
        </r>
        <r>
          <rPr>
            <sz val="9"/>
            <color rgb="FF000000"/>
            <rFont val="Segoe UI"/>
            <family val="2"/>
          </rPr>
          <t xml:space="preserve">
</t>
        </r>
      </text>
    </comment>
    <comment ref="I51" authorId="0" shapeId="0" xr:uid="{207BCD85-5046-43F1-A4E6-2B9992A83CCC}">
      <text>
        <r>
          <rPr>
            <b/>
            <sz val="9"/>
            <color indexed="81"/>
            <rFont val="Segoe UI"/>
            <family val="2"/>
          </rPr>
          <t>werte nachträglich anhand der Trendlinie ermittelt</t>
        </r>
        <r>
          <rPr>
            <sz val="9"/>
            <color indexed="81"/>
            <rFont val="Segoe U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0A035BFC-ED1A-4B64-A152-42AF18304350}">
      <text>
        <r>
          <rPr>
            <b/>
            <sz val="9"/>
            <color indexed="81"/>
            <rFont val="Segoe UI"/>
            <family val="2"/>
          </rPr>
          <t>nachträglich berechnet</t>
        </r>
        <r>
          <rPr>
            <sz val="9"/>
            <color indexed="81"/>
            <rFont val="Segoe UI"/>
            <family val="2"/>
          </rPr>
          <t xml:space="preserve">
</t>
        </r>
      </text>
    </comment>
    <comment ref="F7" authorId="1" shapeId="0" xr:uid="{A6BE8EA8-5E90-7D4E-BC8B-01D07CF39AB9}">
      <text>
        <r>
          <rPr>
            <b/>
            <sz val="10"/>
            <color rgb="FF000000"/>
            <rFont val="Tahoma"/>
            <family val="2"/>
          </rPr>
          <t>Eur 2015</t>
        </r>
        <r>
          <rPr>
            <sz val="10"/>
            <color rgb="FF000000"/>
            <rFont val="Tahoma"/>
            <family val="2"/>
          </rPr>
          <t xml:space="preserve">
</t>
        </r>
      </text>
    </comment>
    <comment ref="H7" authorId="1" shapeId="0" xr:uid="{75C29ED1-1F6E-3447-9EE6-2993AA6C8A17}">
      <text>
        <r>
          <rPr>
            <b/>
            <sz val="10"/>
            <color rgb="FF000000"/>
            <rFont val="Tahoma"/>
            <family val="2"/>
          </rPr>
          <t>Eur 2015</t>
        </r>
        <r>
          <rPr>
            <sz val="10"/>
            <color rgb="FF000000"/>
            <rFont val="Tahoma"/>
            <family val="2"/>
          </rPr>
          <t xml:space="preserve">
</t>
        </r>
      </text>
    </comment>
    <comment ref="K7" authorId="0" shapeId="0" xr:uid="{12D31FC4-CD69-42A6-88CB-15740CE72002}">
      <text>
        <r>
          <rPr>
            <b/>
            <sz val="9"/>
            <color indexed="81"/>
            <rFont val="Segoe UI"/>
            <family val="2"/>
          </rPr>
          <t>Werte nachträglich anhand der Prozentangaben berechnet.</t>
        </r>
      </text>
    </comment>
    <comment ref="D8" authorId="0" shapeId="0" xr:uid="{A66C1DBA-EB5F-4E3E-AE45-0F43D8249CE8}">
      <text>
        <r>
          <rPr>
            <b/>
            <sz val="9"/>
            <color indexed="81"/>
            <rFont val="Segoe UI"/>
            <family val="2"/>
          </rPr>
          <t>nachträglich berechnet</t>
        </r>
        <r>
          <rPr>
            <sz val="9"/>
            <color indexed="81"/>
            <rFont val="Segoe UI"/>
            <family val="2"/>
          </rPr>
          <t xml:space="preserve">
</t>
        </r>
      </text>
    </comment>
    <comment ref="F8" authorId="1" shapeId="0" xr:uid="{BAE1CA93-6C36-8F48-A557-9F91CC877BC4}">
      <text>
        <r>
          <rPr>
            <b/>
            <sz val="10"/>
            <color rgb="FF000000"/>
            <rFont val="Tahoma"/>
            <family val="2"/>
          </rPr>
          <t>Eur 2015</t>
        </r>
        <r>
          <rPr>
            <sz val="10"/>
            <color rgb="FF000000"/>
            <rFont val="Tahoma"/>
            <family val="2"/>
          </rPr>
          <t xml:space="preserve">
</t>
        </r>
      </text>
    </comment>
    <comment ref="H8" authorId="1" shapeId="0" xr:uid="{F86E6504-9A50-8845-8127-F0622E420D57}">
      <text>
        <r>
          <rPr>
            <b/>
            <sz val="10"/>
            <color rgb="FF000000"/>
            <rFont val="Tahoma"/>
            <family val="2"/>
          </rPr>
          <t>Eur 2015</t>
        </r>
        <r>
          <rPr>
            <sz val="10"/>
            <color rgb="FF000000"/>
            <rFont val="Tahoma"/>
            <family val="2"/>
          </rPr>
          <t xml:space="preserve">
</t>
        </r>
      </text>
    </comment>
    <comment ref="K8" authorId="0" shapeId="0" xr:uid="{08CDCE39-5E8B-44AE-B31F-A2EAC8EE2963}">
      <text>
        <r>
          <rPr>
            <b/>
            <sz val="9"/>
            <color indexed="81"/>
            <rFont val="Segoe UI"/>
            <family val="2"/>
          </rPr>
          <t>Werte nachträglich anhand der Prozentangaben berechnet.</t>
        </r>
      </text>
    </comment>
    <comment ref="G9" authorId="1" shapeId="0" xr:uid="{1866A39B-BF82-4C69-BBC6-CD9148DE0AFD}">
      <text>
        <r>
          <rPr>
            <b/>
            <sz val="10"/>
            <color rgb="FF000000"/>
            <rFont val="Tahoma"/>
            <family val="2"/>
          </rPr>
          <t>in EUR 2010</t>
        </r>
      </text>
    </comment>
    <comment ref="J9" authorId="0" shapeId="0" xr:uid="{A3938C9C-656F-48B4-82C6-CA9611294FE3}">
      <text>
        <r>
          <rPr>
            <b/>
            <sz val="9"/>
            <color indexed="81"/>
            <rFont val="Segoe UI"/>
            <family val="2"/>
          </rPr>
          <t>Keine Prozentangaben in Studie angegeben. Werte nachträglich berechnet.</t>
        </r>
        <r>
          <rPr>
            <sz val="9"/>
            <color indexed="81"/>
            <rFont val="Segoe UI"/>
            <family val="2"/>
          </rPr>
          <t xml:space="preserve">
</t>
        </r>
      </text>
    </comment>
    <comment ref="L9" authorId="0" shapeId="0" xr:uid="{C93B8F6F-7E6C-4510-A7F2-F1987C826792}">
      <text>
        <r>
          <rPr>
            <b/>
            <sz val="9"/>
            <color indexed="81"/>
            <rFont val="Segoe UI"/>
            <family val="2"/>
          </rPr>
          <t>in EUR 2010</t>
        </r>
        <r>
          <rPr>
            <sz val="9"/>
            <color indexed="81"/>
            <rFont val="Segoe UI"/>
            <family val="2"/>
          </rPr>
          <t xml:space="preserve">
</t>
        </r>
      </text>
    </comment>
    <comment ref="G10" authorId="1" shapeId="0" xr:uid="{6E0977F9-739A-407F-9236-5A5D35B42F66}">
      <text>
        <r>
          <rPr>
            <b/>
            <sz val="10"/>
            <color rgb="FF000000"/>
            <rFont val="Tahoma"/>
            <family val="2"/>
          </rPr>
          <t>in EUR 2010</t>
        </r>
      </text>
    </comment>
    <comment ref="J10" authorId="0" shapeId="0" xr:uid="{0D41B190-62BE-4810-8C6C-B004FDC50396}">
      <text>
        <r>
          <rPr>
            <b/>
            <sz val="9"/>
            <color indexed="81"/>
            <rFont val="Segoe UI"/>
            <family val="2"/>
          </rPr>
          <t>Keine Prozentangaben in Studie angegeben. Werte nachträglich berechnet.</t>
        </r>
        <r>
          <rPr>
            <sz val="9"/>
            <color indexed="81"/>
            <rFont val="Segoe UI"/>
            <family val="2"/>
          </rPr>
          <t xml:space="preserve">
</t>
        </r>
      </text>
    </comment>
    <comment ref="L10" authorId="0" shapeId="0" xr:uid="{A8457CDA-F817-4DC8-A2EA-036457B0C8A6}">
      <text>
        <r>
          <rPr>
            <b/>
            <sz val="9"/>
            <color indexed="81"/>
            <rFont val="Segoe UI"/>
            <family val="2"/>
          </rPr>
          <t>in EUR 2010</t>
        </r>
        <r>
          <rPr>
            <sz val="9"/>
            <color indexed="81"/>
            <rFont val="Segoe UI"/>
            <family val="2"/>
          </rPr>
          <t xml:space="preserve">
</t>
        </r>
      </text>
    </comment>
    <comment ref="G11" authorId="1" shapeId="0" xr:uid="{99908937-50A1-481C-9E57-74F65B26A825}">
      <text>
        <r>
          <rPr>
            <b/>
            <sz val="10"/>
            <color rgb="FF000000"/>
            <rFont val="Tahoma"/>
            <family val="2"/>
          </rPr>
          <t>in EUR 2010</t>
        </r>
      </text>
    </comment>
    <comment ref="J11" authorId="0" shapeId="0" xr:uid="{23724EED-8113-4110-9BD0-9B149C1E26E6}">
      <text>
        <r>
          <rPr>
            <b/>
            <sz val="9"/>
            <color indexed="81"/>
            <rFont val="Segoe UI"/>
            <family val="2"/>
          </rPr>
          <t>Keine Prozentangaben in Studie angegeben. Werte nachträglich berechnet.</t>
        </r>
        <r>
          <rPr>
            <sz val="9"/>
            <color indexed="81"/>
            <rFont val="Segoe UI"/>
            <family val="2"/>
          </rPr>
          <t xml:space="preserve">
</t>
        </r>
      </text>
    </comment>
    <comment ref="L11" authorId="0" shapeId="0" xr:uid="{8179B7AA-5128-46E7-A3F0-C09A56A2525F}">
      <text>
        <r>
          <rPr>
            <b/>
            <sz val="9"/>
            <color indexed="81"/>
            <rFont val="Segoe UI"/>
            <family val="2"/>
          </rPr>
          <t>in EUR 2010</t>
        </r>
        <r>
          <rPr>
            <sz val="9"/>
            <color indexed="81"/>
            <rFont val="Segoe UI"/>
            <family val="2"/>
          </rPr>
          <t xml:space="preserve">
</t>
        </r>
      </text>
    </comment>
    <comment ref="G12" authorId="1" shapeId="0" xr:uid="{C0739B92-D2D9-43AF-BDF3-4BDB9A2EECAF}">
      <text>
        <r>
          <rPr>
            <b/>
            <sz val="10"/>
            <color rgb="FF000000"/>
            <rFont val="Tahoma"/>
            <family val="2"/>
          </rPr>
          <t>in EUR 2010</t>
        </r>
      </text>
    </comment>
    <comment ref="J12" authorId="0" shapeId="0" xr:uid="{F914F0F2-C04D-4100-AB32-1F4228DE9360}">
      <text>
        <r>
          <rPr>
            <b/>
            <sz val="9"/>
            <color indexed="81"/>
            <rFont val="Segoe UI"/>
            <family val="2"/>
          </rPr>
          <t>Keine Prozentangaben in Studie angegeben. Werte nachträglich berechnet.</t>
        </r>
        <r>
          <rPr>
            <sz val="9"/>
            <color indexed="81"/>
            <rFont val="Segoe UI"/>
            <family val="2"/>
          </rPr>
          <t xml:space="preserve">
</t>
        </r>
      </text>
    </comment>
    <comment ref="L12" authorId="0" shapeId="0" xr:uid="{3E8DCD56-9FBC-4B1C-8BFB-02A99A011F7F}">
      <text>
        <r>
          <rPr>
            <b/>
            <sz val="9"/>
            <color indexed="81"/>
            <rFont val="Segoe UI"/>
            <family val="2"/>
          </rPr>
          <t>in EUR 2010</t>
        </r>
        <r>
          <rPr>
            <sz val="9"/>
            <color indexed="81"/>
            <rFont val="Segoe UI"/>
            <family val="2"/>
          </rPr>
          <t xml:space="preserve">
</t>
        </r>
      </text>
    </comment>
    <comment ref="G13" authorId="1" shapeId="0" xr:uid="{0211920E-273E-4488-A02C-691925B29CEC}">
      <text>
        <r>
          <rPr>
            <b/>
            <sz val="10"/>
            <color rgb="FF000000"/>
            <rFont val="Tahoma"/>
            <family val="2"/>
          </rPr>
          <t>in EUR 2010</t>
        </r>
      </text>
    </comment>
    <comment ref="J13" authorId="0" shapeId="0" xr:uid="{02F3808A-8247-4AC9-9FB0-A516CA3975DB}">
      <text>
        <r>
          <rPr>
            <b/>
            <sz val="9"/>
            <color indexed="81"/>
            <rFont val="Segoe UI"/>
            <family val="2"/>
          </rPr>
          <t>Keine Prozentangaben in Studie angegeben. Werte nachträglich berechnet.</t>
        </r>
        <r>
          <rPr>
            <sz val="9"/>
            <color indexed="81"/>
            <rFont val="Segoe UI"/>
            <family val="2"/>
          </rPr>
          <t xml:space="preserve">
</t>
        </r>
      </text>
    </comment>
    <comment ref="L13" authorId="0" shapeId="0" xr:uid="{6FFF6CF3-A596-445B-BE04-1D4223DEEA86}">
      <text>
        <r>
          <rPr>
            <b/>
            <sz val="9"/>
            <color indexed="81"/>
            <rFont val="Segoe UI"/>
            <family val="2"/>
          </rPr>
          <t>in EUR 2010</t>
        </r>
        <r>
          <rPr>
            <sz val="9"/>
            <color indexed="81"/>
            <rFont val="Segoe UI"/>
            <family val="2"/>
          </rPr>
          <t xml:space="preserve">
</t>
        </r>
      </text>
    </comment>
    <comment ref="G14" authorId="1" shapeId="0" xr:uid="{F5694653-C221-4EA7-951F-C07EDCA0A1DA}">
      <text>
        <r>
          <rPr>
            <b/>
            <sz val="10"/>
            <color rgb="FF000000"/>
            <rFont val="Tahoma"/>
            <family val="2"/>
          </rPr>
          <t>in EUR 2010</t>
        </r>
      </text>
    </comment>
    <comment ref="J14" authorId="0" shapeId="0" xr:uid="{44153B1E-E2AD-46CA-A374-733A0CB808CA}">
      <text>
        <r>
          <rPr>
            <b/>
            <sz val="9"/>
            <color indexed="81"/>
            <rFont val="Segoe UI"/>
            <family val="2"/>
          </rPr>
          <t>Keine Prozentangaben in Studie angegeben. Werte nachträglich berechnet.</t>
        </r>
        <r>
          <rPr>
            <sz val="9"/>
            <color indexed="81"/>
            <rFont val="Segoe UI"/>
            <family val="2"/>
          </rPr>
          <t xml:space="preserve">
</t>
        </r>
      </text>
    </comment>
    <comment ref="L14" authorId="0" shapeId="0" xr:uid="{743C615B-BDB5-4F2E-B0B0-2CB17E523FF0}">
      <text>
        <r>
          <rPr>
            <b/>
            <sz val="9"/>
            <color indexed="81"/>
            <rFont val="Segoe UI"/>
            <family val="2"/>
          </rPr>
          <t>in EUR 2010</t>
        </r>
        <r>
          <rPr>
            <sz val="9"/>
            <color indexed="81"/>
            <rFont val="Segoe UI"/>
            <family val="2"/>
          </rPr>
          <t xml:space="preserve">
</t>
        </r>
      </text>
    </comment>
    <comment ref="G15" authorId="1" shapeId="0" xr:uid="{83B6CDEC-62FE-42B4-BF1C-2F0550343863}">
      <text>
        <r>
          <rPr>
            <b/>
            <sz val="10"/>
            <color rgb="FF000000"/>
            <rFont val="Tahoma"/>
            <family val="2"/>
          </rPr>
          <t>in EUR 2010</t>
        </r>
      </text>
    </comment>
    <comment ref="J15" authorId="0" shapeId="0" xr:uid="{18520D01-A143-4B63-990B-E1DBD84AF2A9}">
      <text>
        <r>
          <rPr>
            <b/>
            <sz val="9"/>
            <color indexed="81"/>
            <rFont val="Segoe UI"/>
            <family val="2"/>
          </rPr>
          <t>Keine Prozentangaben in Studie angegeben. Werte nachträglich berechnet.</t>
        </r>
        <r>
          <rPr>
            <sz val="9"/>
            <color indexed="81"/>
            <rFont val="Segoe UI"/>
            <family val="2"/>
          </rPr>
          <t xml:space="preserve">
</t>
        </r>
      </text>
    </comment>
    <comment ref="L15" authorId="0" shapeId="0" xr:uid="{833F0294-D2BE-442D-999C-0322A6B7E8EA}">
      <text>
        <r>
          <rPr>
            <b/>
            <sz val="9"/>
            <color indexed="81"/>
            <rFont val="Segoe UI"/>
            <family val="2"/>
          </rPr>
          <t>in EUR 2010</t>
        </r>
        <r>
          <rPr>
            <sz val="9"/>
            <color indexed="81"/>
            <rFont val="Segoe UI"/>
            <family val="2"/>
          </rPr>
          <t xml:space="preserve">
</t>
        </r>
      </text>
    </comment>
    <comment ref="G16" authorId="1" shapeId="0" xr:uid="{2E9C8961-0A4B-463D-BEA5-91C215B770C8}">
      <text>
        <r>
          <rPr>
            <b/>
            <sz val="10"/>
            <color rgb="FF000000"/>
            <rFont val="Tahoma"/>
            <family val="2"/>
          </rPr>
          <t>in EUR 2010</t>
        </r>
      </text>
    </comment>
    <comment ref="J16" authorId="0" shapeId="0" xr:uid="{6D840D0E-1053-4D9B-928D-98B50FBCDACE}">
      <text>
        <r>
          <rPr>
            <b/>
            <sz val="9"/>
            <color indexed="81"/>
            <rFont val="Segoe UI"/>
            <family val="2"/>
          </rPr>
          <t>Keine Prozentangaben in Studie angegeben. Werte nachträglich berechnet.</t>
        </r>
        <r>
          <rPr>
            <sz val="9"/>
            <color indexed="81"/>
            <rFont val="Segoe UI"/>
            <family val="2"/>
          </rPr>
          <t xml:space="preserve">
</t>
        </r>
      </text>
    </comment>
    <comment ref="L16" authorId="0" shapeId="0" xr:uid="{B7550B79-82CC-4949-A3DC-D33A7D98418A}">
      <text>
        <r>
          <rPr>
            <b/>
            <sz val="9"/>
            <color indexed="81"/>
            <rFont val="Segoe UI"/>
            <family val="2"/>
          </rPr>
          <t>in EUR 2010</t>
        </r>
        <r>
          <rPr>
            <sz val="9"/>
            <color indexed="81"/>
            <rFont val="Segoe UI"/>
            <family val="2"/>
          </rPr>
          <t xml:space="preserve">
</t>
        </r>
      </text>
    </comment>
    <comment ref="G17" authorId="1" shapeId="0" xr:uid="{A1382B3E-142B-41ED-8C04-434EFF071F67}">
      <text>
        <r>
          <rPr>
            <b/>
            <sz val="10"/>
            <color rgb="FF000000"/>
            <rFont val="Tahoma"/>
            <family val="2"/>
          </rPr>
          <t>in EUR 2010</t>
        </r>
      </text>
    </comment>
    <comment ref="J17" authorId="0" shapeId="0" xr:uid="{15AEC140-0128-428B-9918-59376F8FDA6B}">
      <text>
        <r>
          <rPr>
            <b/>
            <sz val="9"/>
            <color indexed="81"/>
            <rFont val="Segoe UI"/>
            <family val="2"/>
          </rPr>
          <t>Keine Prozentangaben in Studie angegeben. Werte nachträglich berechnet.</t>
        </r>
        <r>
          <rPr>
            <sz val="9"/>
            <color indexed="81"/>
            <rFont val="Segoe UI"/>
            <family val="2"/>
          </rPr>
          <t xml:space="preserve">
</t>
        </r>
      </text>
    </comment>
    <comment ref="L17" authorId="0" shapeId="0" xr:uid="{383AAB7E-74B7-4A98-BF23-8CF48CCF33F8}">
      <text>
        <r>
          <rPr>
            <b/>
            <sz val="9"/>
            <color indexed="81"/>
            <rFont val="Segoe UI"/>
            <family val="2"/>
          </rPr>
          <t>in EUR 2010</t>
        </r>
        <r>
          <rPr>
            <sz val="9"/>
            <color indexed="81"/>
            <rFont val="Segoe UI"/>
            <family val="2"/>
          </rPr>
          <t xml:space="preserve">
</t>
        </r>
      </text>
    </comment>
    <comment ref="D18" authorId="0" shapeId="0" xr:uid="{CE9176DB-A5E8-48CF-BC9C-C7251D7425A6}">
      <text>
        <r>
          <rPr>
            <b/>
            <sz val="9"/>
            <color indexed="81"/>
            <rFont val="Segoe UI"/>
            <family val="2"/>
          </rPr>
          <t>nachträglich berechnet</t>
        </r>
        <r>
          <rPr>
            <sz val="9"/>
            <color indexed="81"/>
            <rFont val="Segoe UI"/>
            <family val="2"/>
          </rPr>
          <t xml:space="preserve">
</t>
        </r>
      </text>
    </comment>
    <comment ref="F18" authorId="1" shapeId="0" xr:uid="{D37C813A-3E7A-B347-B42E-1C98CF8DA574}">
      <text>
        <r>
          <rPr>
            <b/>
            <sz val="10"/>
            <color rgb="FF000000"/>
            <rFont val="Tahoma"/>
            <family val="2"/>
          </rPr>
          <t>in EUR 2018</t>
        </r>
      </text>
    </comment>
    <comment ref="H18" authorId="1" shapeId="0" xr:uid="{3EAFBD5A-D13F-7A4F-A888-3AFED3282C90}">
      <text>
        <r>
          <rPr>
            <b/>
            <sz val="10"/>
            <color rgb="FF000000"/>
            <rFont val="Tahoma"/>
            <family val="2"/>
          </rPr>
          <t>in EUR 2018</t>
        </r>
      </text>
    </comment>
    <comment ref="J18" authorId="0" shapeId="0" xr:uid="{D7B7DD8D-7F5C-48C4-9D64-BE7AFED9F2AA}">
      <text>
        <r>
          <rPr>
            <b/>
            <sz val="9"/>
            <color indexed="81"/>
            <rFont val="Segoe UI"/>
            <family val="2"/>
          </rPr>
          <t>Keine Prozentangaben in Studie angegeben. Werte nachträglich berechnet.</t>
        </r>
        <r>
          <rPr>
            <sz val="9"/>
            <color indexed="81"/>
            <rFont val="Segoe UI"/>
            <family val="2"/>
          </rPr>
          <t xml:space="preserve">
</t>
        </r>
      </text>
    </comment>
    <comment ref="L18" authorId="0" shapeId="0" xr:uid="{AF045428-F05A-4A0D-AACB-4F262FB5F16F}">
      <text>
        <r>
          <rPr>
            <b/>
            <sz val="9"/>
            <color rgb="FF000000"/>
            <rFont val="Segoe UI"/>
            <family val="2"/>
          </rPr>
          <t>in EUR 2018</t>
        </r>
        <r>
          <rPr>
            <sz val="9"/>
            <color rgb="FF000000"/>
            <rFont val="Segoe UI"/>
            <family val="2"/>
          </rPr>
          <t xml:space="preserve">
</t>
        </r>
      </text>
    </comment>
    <comment ref="O18" authorId="1" shapeId="0" xr:uid="{D1B3DD43-0F5A-9B47-B56B-FDDCD6CE6168}">
      <text>
        <r>
          <rPr>
            <sz val="10"/>
            <color rgb="FF000000"/>
            <rFont val="Tahoma"/>
            <family val="2"/>
          </rPr>
          <t xml:space="preserve">Realer WACC um Inflation von 2% bereinigt; WACC nominal 4,6%
</t>
        </r>
      </text>
    </comment>
    <comment ref="D19" authorId="0" shapeId="0" xr:uid="{8C46F62C-53BC-494A-9FCF-DB26609DDD86}">
      <text>
        <r>
          <rPr>
            <b/>
            <sz val="9"/>
            <color rgb="FF000000"/>
            <rFont val="Segoe UI"/>
            <family val="2"/>
          </rPr>
          <t>nachträglich berechnet</t>
        </r>
        <r>
          <rPr>
            <sz val="9"/>
            <color rgb="FF000000"/>
            <rFont val="Segoe UI"/>
            <family val="2"/>
          </rPr>
          <t xml:space="preserve">
</t>
        </r>
      </text>
    </comment>
    <comment ref="F19" authorId="1" shapeId="0" xr:uid="{7CEC980B-AF42-4441-9F26-0304F994705A}">
      <text>
        <r>
          <rPr>
            <b/>
            <sz val="10"/>
            <color rgb="FF000000"/>
            <rFont val="Tahoma"/>
            <family val="2"/>
          </rPr>
          <t>in EUR 2018;
berechnet mittels angegebener Lernrate von 5 % und Ausbauszenario (GWEC 2013 Onshore Wind moderat - siehe Tabellenblatt "Bruttoleistung EE bis 2015")</t>
        </r>
      </text>
    </comment>
    <comment ref="H19" authorId="1" shapeId="0" xr:uid="{C8A212AD-43EF-474D-933D-ADEF0A475C91}">
      <text>
        <r>
          <rPr>
            <b/>
            <sz val="10"/>
            <color rgb="FF000000"/>
            <rFont val="Tahoma"/>
            <family val="2"/>
          </rPr>
          <t>in EUR 2018;
berechnet mittels angegebener Lernrate von 5 % und Ausbauszenario (GWEC 2013 Onshore Wind moderat - siehe Tabellenblatt "Bruttoleistung EE bis 2015")</t>
        </r>
      </text>
    </comment>
    <comment ref="J19" authorId="0" shapeId="0" xr:uid="{E80B7D1C-38DC-4A97-A48B-B37EEB58BB3A}">
      <text>
        <r>
          <rPr>
            <b/>
            <sz val="9"/>
            <color indexed="81"/>
            <rFont val="Segoe UI"/>
            <family val="2"/>
          </rPr>
          <t>Keine Prozentangaben in Studie angegeben. Werte nachträglich berechnet.</t>
        </r>
        <r>
          <rPr>
            <sz val="9"/>
            <color indexed="81"/>
            <rFont val="Segoe UI"/>
            <family val="2"/>
          </rPr>
          <t xml:space="preserve">
</t>
        </r>
      </text>
    </comment>
    <comment ref="L19" authorId="0" shapeId="0" xr:uid="{A9CE6EBC-3CBA-4856-8199-DD55000EDCF4}">
      <text>
        <r>
          <rPr>
            <b/>
            <sz val="9"/>
            <color indexed="81"/>
            <rFont val="Segoe UI"/>
            <family val="2"/>
          </rPr>
          <t>in EUR 2018</t>
        </r>
        <r>
          <rPr>
            <sz val="9"/>
            <color indexed="81"/>
            <rFont val="Segoe UI"/>
            <family val="2"/>
          </rPr>
          <t xml:space="preserve">
</t>
        </r>
      </text>
    </comment>
    <comment ref="O19" authorId="1" shapeId="0" xr:uid="{09F56B96-4678-CA4C-B58D-BD240925EC16}">
      <text>
        <r>
          <rPr>
            <sz val="10"/>
            <color rgb="FF000000"/>
            <rFont val="Tahoma"/>
            <family val="2"/>
          </rPr>
          <t xml:space="preserve">Realer WACC um Inflation von 2% bereinigt; WACC nominal 4,6%
</t>
        </r>
      </text>
    </comment>
    <comment ref="S19" authorId="1" shapeId="0" xr:uid="{EB6C4130-D673-8441-8376-73A51D1800AB}">
      <text>
        <r>
          <rPr>
            <b/>
            <sz val="10"/>
            <color rgb="FF000000"/>
            <rFont val="Tahoma"/>
            <family val="2"/>
          </rPr>
          <t xml:space="preserve">jährliche Erhöhung der Volllaststunden um 0,5 % bei Neuanlagen </t>
        </r>
        <r>
          <rPr>
            <sz val="10"/>
            <color rgb="FF000000"/>
            <rFont val="Tahoma"/>
            <family val="2"/>
          </rPr>
          <t xml:space="preserve">S.13 </t>
        </r>
      </text>
    </comment>
    <comment ref="T19" authorId="1" shapeId="0" xr:uid="{7E19B62E-1E55-204E-9F29-29DFAB9CE9A3}">
      <text>
        <r>
          <rPr>
            <b/>
            <sz val="10"/>
            <color rgb="FF000000"/>
            <rFont val="Tahoma"/>
            <family val="2"/>
          </rPr>
          <t xml:space="preserve">jährliche Erhöhung der Volllaststunden um 0,5 % bei Neuanlagen </t>
        </r>
        <r>
          <rPr>
            <sz val="10"/>
            <color rgb="FF000000"/>
            <rFont val="Tahoma"/>
            <family val="2"/>
          </rPr>
          <t xml:space="preserve">S.13 </t>
        </r>
      </text>
    </comment>
    <comment ref="U19" authorId="1" shapeId="0" xr:uid="{039F9B23-F063-2640-A905-5E348912FF03}">
      <text>
        <r>
          <rPr>
            <b/>
            <sz val="10"/>
            <color rgb="FF000000"/>
            <rFont val="Tahoma"/>
            <family val="2"/>
          </rPr>
          <t xml:space="preserve">jährliche Erhöhung der Volllaststunden um 0,5 % bei Neuanlagen </t>
        </r>
        <r>
          <rPr>
            <sz val="10"/>
            <color rgb="FF000000"/>
            <rFont val="Tahoma"/>
            <family val="2"/>
          </rPr>
          <t xml:space="preserve">S.13 </t>
        </r>
      </text>
    </comment>
    <comment ref="D20" authorId="0" shapeId="0" xr:uid="{1709701D-A0A1-4C0C-9B8A-1D16A2A95649}">
      <text>
        <r>
          <rPr>
            <b/>
            <sz val="9"/>
            <color indexed="81"/>
            <rFont val="Segoe UI"/>
            <family val="2"/>
          </rPr>
          <t>nachträglich berechnet</t>
        </r>
        <r>
          <rPr>
            <sz val="9"/>
            <color indexed="81"/>
            <rFont val="Segoe UI"/>
            <family val="2"/>
          </rPr>
          <t xml:space="preserve">
</t>
        </r>
      </text>
    </comment>
    <comment ref="F20" authorId="1" shapeId="0" xr:uid="{F1DADD94-9A33-4F9E-9E3D-A27F0F93B84C}">
      <text>
        <r>
          <rPr>
            <b/>
            <sz val="10"/>
            <color rgb="FF000000"/>
            <rFont val="Tahoma"/>
            <family val="2"/>
          </rPr>
          <t>in EUR 2018;
berechnet mittels angegebener Lernrate von 5 % und Ausbauszenario (GWEC 2013 Onshore Wind moderat - siehe Tabellenblatt "Bruttoleistung EE bis 2015")</t>
        </r>
      </text>
    </comment>
    <comment ref="H20" authorId="1" shapeId="0" xr:uid="{A1CDE3D6-FC70-49EE-AEEC-9B56BC1022E0}">
      <text>
        <r>
          <rPr>
            <b/>
            <sz val="10"/>
            <color rgb="FF000000"/>
            <rFont val="Tahoma"/>
            <family val="2"/>
          </rPr>
          <t>in EUR 2018;
berechnet mittels angegebener Lernrate von 5 % und Ausbauszenario (GWEC 2013 Onshore Wind moderat - siehe Tabellenblatt "Bruttoleistung EE bis 2015")</t>
        </r>
      </text>
    </comment>
    <comment ref="J20" authorId="0" shapeId="0" xr:uid="{E26F8314-41B8-431A-B425-D11460F939D1}">
      <text>
        <r>
          <rPr>
            <b/>
            <sz val="9"/>
            <color indexed="81"/>
            <rFont val="Segoe UI"/>
            <family val="2"/>
          </rPr>
          <t>Keine Prozentangaben in Studie angegeben. Werte nachträglich berechnet.</t>
        </r>
        <r>
          <rPr>
            <sz val="9"/>
            <color indexed="81"/>
            <rFont val="Segoe UI"/>
            <family val="2"/>
          </rPr>
          <t xml:space="preserve">
</t>
        </r>
      </text>
    </comment>
    <comment ref="L20" authorId="0" shapeId="0" xr:uid="{25A35329-6357-439D-ABEF-863E30D2213D}">
      <text>
        <r>
          <rPr>
            <b/>
            <sz val="9"/>
            <color indexed="81"/>
            <rFont val="Segoe UI"/>
            <family val="2"/>
          </rPr>
          <t>in EUR 2018</t>
        </r>
        <r>
          <rPr>
            <sz val="9"/>
            <color indexed="81"/>
            <rFont val="Segoe UI"/>
            <family val="2"/>
          </rPr>
          <t xml:space="preserve">
</t>
        </r>
      </text>
    </comment>
    <comment ref="O20" authorId="1" shapeId="0" xr:uid="{86B6D9B8-179C-9943-A5B0-DA443C711651}">
      <text>
        <r>
          <rPr>
            <sz val="10"/>
            <color rgb="FF000000"/>
            <rFont val="Tahoma"/>
            <family val="2"/>
          </rPr>
          <t xml:space="preserve">Realer WACC um Inflation von 2% bereinigt; WACC nominal 4,6%
</t>
        </r>
      </text>
    </comment>
    <comment ref="S20" authorId="1" shapeId="0" xr:uid="{A66B3917-4EF7-4F4F-8D95-3E486F984634}">
      <text>
        <r>
          <rPr>
            <b/>
            <sz val="10"/>
            <color rgb="FF000000"/>
            <rFont val="Tahoma"/>
            <family val="2"/>
          </rPr>
          <t xml:space="preserve">jährliche Erhöhung der Volllaststunden um 0,5 % bei Neuanlagen </t>
        </r>
        <r>
          <rPr>
            <sz val="10"/>
            <color rgb="FF000000"/>
            <rFont val="Tahoma"/>
            <family val="2"/>
          </rPr>
          <t xml:space="preserve">S.13 </t>
        </r>
      </text>
    </comment>
    <comment ref="T20" authorId="1" shapeId="0" xr:uid="{C9388B58-3FC4-5F42-9542-FB91F09B3A48}">
      <text>
        <r>
          <rPr>
            <b/>
            <sz val="10"/>
            <color rgb="FF000000"/>
            <rFont val="Tahoma"/>
            <family val="2"/>
          </rPr>
          <t xml:space="preserve">jährliche Erhöhung der Volllaststunden um 0,5 % bei Neuanlagen </t>
        </r>
        <r>
          <rPr>
            <sz val="10"/>
            <color rgb="FF000000"/>
            <rFont val="Tahoma"/>
            <family val="2"/>
          </rPr>
          <t xml:space="preserve">S.13 </t>
        </r>
      </text>
    </comment>
    <comment ref="U20" authorId="1" shapeId="0" xr:uid="{A0E0F41D-0009-944D-8195-FA9CE808E1A6}">
      <text>
        <r>
          <rPr>
            <b/>
            <sz val="10"/>
            <color rgb="FF000000"/>
            <rFont val="Tahoma"/>
            <family val="2"/>
          </rPr>
          <t xml:space="preserve">jährliche Erhöhung der Volllaststunden um 0,5 % bei Neuanlagen </t>
        </r>
        <r>
          <rPr>
            <sz val="10"/>
            <color rgb="FF000000"/>
            <rFont val="Tahoma"/>
            <family val="2"/>
          </rPr>
          <t xml:space="preserve">S.13 </t>
        </r>
      </text>
    </comment>
    <comment ref="D21" authorId="0" shapeId="0" xr:uid="{93101238-DBB0-45AE-A72D-444DA9C220D9}">
      <text>
        <r>
          <rPr>
            <b/>
            <sz val="9"/>
            <color rgb="FF000000"/>
            <rFont val="Segoe UI"/>
            <family val="2"/>
          </rPr>
          <t>nachträglich berechnet</t>
        </r>
        <r>
          <rPr>
            <sz val="9"/>
            <color rgb="FF000000"/>
            <rFont val="Segoe UI"/>
            <family val="2"/>
          </rPr>
          <t xml:space="preserve">
</t>
        </r>
      </text>
    </comment>
    <comment ref="F21" authorId="1" shapeId="0" xr:uid="{8743D11B-6AEB-4FE0-B494-9D2AB23C5F0D}">
      <text>
        <r>
          <rPr>
            <b/>
            <sz val="10"/>
            <color rgb="FF000000"/>
            <rFont val="Tahoma"/>
            <family val="2"/>
          </rPr>
          <t>in EUR 2018;
berechnet mittels angegebener Lernrate von 5 % und Ausbauszenario (GWEC 2013 Onshore Wind moderat - siehe Tabellenblatt "Bruttoleistung EE bis 2015")</t>
        </r>
      </text>
    </comment>
    <comment ref="H21" authorId="1" shapeId="0" xr:uid="{5860C485-079C-4086-9760-BF780DCF1408}">
      <text>
        <r>
          <rPr>
            <b/>
            <sz val="10"/>
            <color rgb="FF000000"/>
            <rFont val="Tahoma"/>
            <family val="2"/>
          </rPr>
          <t>in EUR 2018;
berechnet mittels angegebener Lernrate von 5 % und Ausbauszenario (GWEC 2013 Onshore Wind moderat - siehe Tabellenblatt "Bruttoleistung EE bis 2015")</t>
        </r>
      </text>
    </comment>
    <comment ref="J21" authorId="0" shapeId="0" xr:uid="{8F95B625-0144-4892-9E9A-E545B90B5643}">
      <text>
        <r>
          <rPr>
            <b/>
            <sz val="9"/>
            <color indexed="81"/>
            <rFont val="Segoe UI"/>
            <family val="2"/>
          </rPr>
          <t>Keine Prozentangaben in Studie angegeben. Werte nachträglich berechnet.</t>
        </r>
        <r>
          <rPr>
            <sz val="9"/>
            <color indexed="81"/>
            <rFont val="Segoe UI"/>
            <family val="2"/>
          </rPr>
          <t xml:space="preserve">
</t>
        </r>
      </text>
    </comment>
    <comment ref="L21" authorId="0" shapeId="0" xr:uid="{576D29B4-8E94-4F29-B0C4-3140818C1D06}">
      <text>
        <r>
          <rPr>
            <b/>
            <sz val="9"/>
            <color indexed="81"/>
            <rFont val="Segoe UI"/>
            <family val="2"/>
          </rPr>
          <t>in EUR 2018</t>
        </r>
        <r>
          <rPr>
            <sz val="9"/>
            <color indexed="81"/>
            <rFont val="Segoe UI"/>
            <family val="2"/>
          </rPr>
          <t xml:space="preserve">
</t>
        </r>
      </text>
    </comment>
    <comment ref="O21" authorId="1" shapeId="0" xr:uid="{F67597F0-F94A-A64A-B9C7-3C68A17F5DDA}">
      <text>
        <r>
          <rPr>
            <sz val="10"/>
            <color rgb="FF000000"/>
            <rFont val="Tahoma"/>
            <family val="2"/>
          </rPr>
          <t xml:space="preserve">Realer WACC um Inflation von 2% bereinigt; WACC nominal 4,6%
</t>
        </r>
      </text>
    </comment>
    <comment ref="S21" authorId="1" shapeId="0" xr:uid="{D531DE2C-F297-6140-960D-6D021B94601E}">
      <text>
        <r>
          <rPr>
            <b/>
            <sz val="10"/>
            <color rgb="FF000000"/>
            <rFont val="Tahoma"/>
            <family val="2"/>
          </rPr>
          <t xml:space="preserve">jährliche Erhöhung der Volllaststunden um 0,5 % bei Neuanlagen </t>
        </r>
        <r>
          <rPr>
            <sz val="10"/>
            <color rgb="FF000000"/>
            <rFont val="Tahoma"/>
            <family val="2"/>
          </rPr>
          <t xml:space="preserve">S.13 </t>
        </r>
      </text>
    </comment>
    <comment ref="T21" authorId="1" shapeId="0" xr:uid="{65B75E0C-2F7C-8942-B4DD-3E519251F34E}">
      <text>
        <r>
          <rPr>
            <b/>
            <sz val="10"/>
            <color rgb="FF000000"/>
            <rFont val="Tahoma"/>
            <family val="2"/>
          </rPr>
          <t xml:space="preserve">jährliche Erhöhung der Volllaststunden um 0,5 % bei Neuanlagen </t>
        </r>
        <r>
          <rPr>
            <sz val="10"/>
            <color rgb="FF000000"/>
            <rFont val="Tahoma"/>
            <family val="2"/>
          </rPr>
          <t xml:space="preserve">S.13 </t>
        </r>
      </text>
    </comment>
    <comment ref="U21" authorId="1" shapeId="0" xr:uid="{5A83BF21-7F13-9544-89EA-8FCF04DC828B}">
      <text>
        <r>
          <rPr>
            <b/>
            <sz val="10"/>
            <color rgb="FF000000"/>
            <rFont val="Tahoma"/>
            <family val="2"/>
          </rPr>
          <t xml:space="preserve">jährliche Erhöhung der Volllaststunden um 0,5 % bei Neuanlagen </t>
        </r>
        <r>
          <rPr>
            <sz val="10"/>
            <color rgb="FF000000"/>
            <rFont val="Tahoma"/>
            <family val="2"/>
          </rPr>
          <t xml:space="preserve">S.13 </t>
        </r>
      </text>
    </comment>
    <comment ref="D22" authorId="0" shapeId="0" xr:uid="{F2667A1C-1578-414E-963D-772B6A5E6113}">
      <text>
        <r>
          <rPr>
            <b/>
            <sz val="9"/>
            <color indexed="81"/>
            <rFont val="Segoe UI"/>
            <family val="2"/>
          </rPr>
          <t>nachträglich berechnet</t>
        </r>
        <r>
          <rPr>
            <sz val="9"/>
            <color indexed="81"/>
            <rFont val="Segoe UI"/>
            <family val="2"/>
          </rPr>
          <t xml:space="preserve">
</t>
        </r>
      </text>
    </comment>
    <comment ref="F22" authorId="1" shapeId="0" xr:uid="{C6602859-F25D-463A-90B6-9BF3283A924D}">
      <text>
        <r>
          <rPr>
            <b/>
            <sz val="10"/>
            <color rgb="FF000000"/>
            <rFont val="Tahoma"/>
            <family val="2"/>
          </rPr>
          <t>in EUR 2018;
berechnet mittels angegebener Lernrate von 5 % und Ausbauszenario (GWEC 2013 Onshore Wind moderat - siehe Tabellenblatt "Bruttoleistung EE bis 2015")</t>
        </r>
      </text>
    </comment>
    <comment ref="H22" authorId="1" shapeId="0" xr:uid="{1E1A74BA-03AD-479A-B01A-3E3EBFD6EEDB}">
      <text>
        <r>
          <rPr>
            <b/>
            <sz val="10"/>
            <color rgb="FF000000"/>
            <rFont val="Tahoma"/>
            <family val="2"/>
          </rPr>
          <t>in EUR 2018;
berechnet mittels angegebener Lernrate von 5 % und Ausbauszenario (GWEC 2013 Onshore Wind moderat - siehe Tabellenblatt "Bruttoleistung EE bis 2015")</t>
        </r>
      </text>
    </comment>
    <comment ref="J22" authorId="0" shapeId="0" xr:uid="{E19F461F-C922-4F21-B40B-7580FBB08739}">
      <text>
        <r>
          <rPr>
            <b/>
            <sz val="9"/>
            <color indexed="81"/>
            <rFont val="Segoe UI"/>
            <family val="2"/>
          </rPr>
          <t>Keine Prozentangaben in Studie angegeben. Werte nachträglich berechnet.</t>
        </r>
        <r>
          <rPr>
            <sz val="9"/>
            <color indexed="81"/>
            <rFont val="Segoe UI"/>
            <family val="2"/>
          </rPr>
          <t xml:space="preserve">
</t>
        </r>
      </text>
    </comment>
    <comment ref="L22" authorId="0" shapeId="0" xr:uid="{7B0334F9-D26E-47C9-AB51-917B195C368B}">
      <text>
        <r>
          <rPr>
            <b/>
            <sz val="9"/>
            <color indexed="81"/>
            <rFont val="Segoe UI"/>
            <family val="2"/>
          </rPr>
          <t>in EUR 2018</t>
        </r>
        <r>
          <rPr>
            <sz val="9"/>
            <color indexed="81"/>
            <rFont val="Segoe UI"/>
            <family val="2"/>
          </rPr>
          <t xml:space="preserve">
</t>
        </r>
      </text>
    </comment>
    <comment ref="O22" authorId="1" shapeId="0" xr:uid="{9974B5CB-4055-1B43-AFFD-A7F0DFB0FDDD}">
      <text>
        <r>
          <rPr>
            <sz val="10"/>
            <color rgb="FF000000"/>
            <rFont val="Tahoma"/>
            <family val="2"/>
          </rPr>
          <t xml:space="preserve">Realer WACC um Inflation von 2% bereinigt; WACC nominal 4,6%
</t>
        </r>
      </text>
    </comment>
    <comment ref="S22" authorId="1" shapeId="0" xr:uid="{E8A7F840-5BE7-9E49-AC9B-028E6169EE39}">
      <text>
        <r>
          <rPr>
            <b/>
            <sz val="10"/>
            <color rgb="FF000000"/>
            <rFont val="Tahoma"/>
            <family val="2"/>
          </rPr>
          <t xml:space="preserve">jährliche Erhöhung der Volllaststunden um 0,5 % bei Neuanlagen </t>
        </r>
        <r>
          <rPr>
            <sz val="10"/>
            <color rgb="FF000000"/>
            <rFont val="Tahoma"/>
            <family val="2"/>
          </rPr>
          <t xml:space="preserve">S.13 </t>
        </r>
      </text>
    </comment>
    <comment ref="T22" authorId="1" shapeId="0" xr:uid="{DD329124-6AE9-9E47-B554-E11AA0DD48E4}">
      <text>
        <r>
          <rPr>
            <b/>
            <sz val="10"/>
            <color rgb="FF000000"/>
            <rFont val="Tahoma"/>
            <family val="2"/>
          </rPr>
          <t xml:space="preserve">jährliche Erhöhung der Volllaststunden um 0,5 % bei Neuanlagen </t>
        </r>
        <r>
          <rPr>
            <sz val="10"/>
            <color rgb="FF000000"/>
            <rFont val="Tahoma"/>
            <family val="2"/>
          </rPr>
          <t xml:space="preserve">S.13 </t>
        </r>
      </text>
    </comment>
    <comment ref="U22" authorId="1" shapeId="0" xr:uid="{2FF5ED27-302C-504E-92BB-951E1EDB3253}">
      <text>
        <r>
          <rPr>
            <b/>
            <sz val="10"/>
            <color rgb="FF000000"/>
            <rFont val="Tahoma"/>
            <family val="2"/>
          </rPr>
          <t xml:space="preserve">jährliche Erhöhung der Volllaststunden um 0,5 % bei Neuanlagen </t>
        </r>
        <r>
          <rPr>
            <sz val="10"/>
            <color rgb="FF000000"/>
            <rFont val="Tahoma"/>
            <family val="2"/>
          </rPr>
          <t xml:space="preserve">S.13 </t>
        </r>
      </text>
    </comment>
    <comment ref="G23" authorId="1" shapeId="0" xr:uid="{91DFEF5F-4890-42E2-AB23-ABAFBB26484B}">
      <text>
        <r>
          <rPr>
            <sz val="10"/>
            <color rgb="FF000000"/>
            <rFont val="Tahoma"/>
            <family val="2"/>
          </rPr>
          <t>in EUR 2011</t>
        </r>
      </text>
    </comment>
    <comment ref="G24" authorId="1" shapeId="0" xr:uid="{BDD0964E-13F3-459D-9DBC-613548304A22}">
      <text>
        <r>
          <rPr>
            <sz val="10"/>
            <color rgb="FF000000"/>
            <rFont val="Tahoma"/>
            <family val="2"/>
          </rPr>
          <t>in EUR 2011</t>
        </r>
      </text>
    </comment>
    <comment ref="G25" authorId="1" shapeId="0" xr:uid="{78C9344F-5BD5-4908-943F-83B41D064058}">
      <text>
        <r>
          <rPr>
            <sz val="10"/>
            <color rgb="FF000000"/>
            <rFont val="Tahoma"/>
            <family val="2"/>
          </rPr>
          <t>in EUR 2011</t>
        </r>
      </text>
    </comment>
    <comment ref="G26" authorId="1" shapeId="0" xr:uid="{9B7CA812-553D-4957-BECC-AF13576158C4}">
      <text>
        <r>
          <rPr>
            <sz val="10"/>
            <color rgb="FF000000"/>
            <rFont val="Tahoma"/>
            <family val="2"/>
          </rPr>
          <t>in EUR 2011</t>
        </r>
      </text>
    </comment>
    <comment ref="G27" authorId="1" shapeId="0" xr:uid="{D813D187-6B71-4A27-8249-F5DBD97FBAD5}">
      <text>
        <r>
          <rPr>
            <sz val="10"/>
            <color rgb="FF000000"/>
            <rFont val="Tahoma"/>
            <family val="2"/>
          </rPr>
          <t>in EUR 2011</t>
        </r>
      </text>
    </comment>
    <comment ref="D28" authorId="0" shapeId="0" xr:uid="{986839D7-7894-4A4E-9266-A75B5628DFA1}">
      <text>
        <r>
          <rPr>
            <b/>
            <sz val="9"/>
            <color rgb="FF000000"/>
            <rFont val="Segoe UI"/>
            <family val="2"/>
          </rPr>
          <t>nachträglich berechnet</t>
        </r>
        <r>
          <rPr>
            <sz val="9"/>
            <color rgb="FF000000"/>
            <rFont val="Segoe UI"/>
            <family val="2"/>
          </rPr>
          <t xml:space="preserve">
</t>
        </r>
      </text>
    </comment>
    <comment ref="F28" authorId="1" shapeId="0" xr:uid="{82A0FA64-9070-0140-99C0-29B3FC615E25}">
      <text>
        <r>
          <rPr>
            <b/>
            <sz val="10"/>
            <color rgb="FF000000"/>
            <rFont val="Tahoma"/>
            <family val="2"/>
          </rPr>
          <t>EUR 2015</t>
        </r>
      </text>
    </comment>
    <comment ref="H28" authorId="1" shapeId="0" xr:uid="{096E9202-9B32-6B4D-870C-5977FA4BEE74}">
      <text>
        <r>
          <rPr>
            <b/>
            <sz val="10"/>
            <color rgb="FF000000"/>
            <rFont val="Tahoma"/>
            <family val="2"/>
          </rPr>
          <t>EUR 2015</t>
        </r>
      </text>
    </comment>
    <comment ref="G29" authorId="1" shapeId="0" xr:uid="{9A4BEC37-83F3-4720-AFCD-BB4A1E354503}">
      <text>
        <r>
          <rPr>
            <b/>
            <sz val="10"/>
            <color rgb="FF000000"/>
            <rFont val="Tahoma"/>
            <family val="2"/>
          </rPr>
          <t xml:space="preserve">EUR 2013
</t>
        </r>
      </text>
    </comment>
    <comment ref="K29" authorId="0" shapeId="0" xr:uid="{326EA8CD-B1AD-4B71-92A0-60A4E7C655BD}">
      <text>
        <r>
          <rPr>
            <b/>
            <sz val="9"/>
            <color indexed="81"/>
            <rFont val="Segoe UI"/>
            <family val="2"/>
          </rPr>
          <t>Werte nachträglich anhand der Prozentangaben berechnet.</t>
        </r>
      </text>
    </comment>
    <comment ref="G30" authorId="1" shapeId="0" xr:uid="{7F8DCBF9-6D51-40D0-8B9B-D57D9D65FFF3}">
      <text>
        <r>
          <rPr>
            <b/>
            <sz val="10"/>
            <color rgb="FF000000"/>
            <rFont val="Tahoma"/>
            <family val="2"/>
          </rPr>
          <t xml:space="preserve">EUR 2013
</t>
        </r>
      </text>
    </comment>
    <comment ref="K30" authorId="0" shapeId="0" xr:uid="{67776E88-7850-4FE8-B5C9-6103619C19C5}">
      <text>
        <r>
          <rPr>
            <b/>
            <sz val="9"/>
            <color indexed="81"/>
            <rFont val="Segoe UI"/>
            <family val="2"/>
          </rPr>
          <t>Werte nachträglich anhand der Prozentangaben berechnet.</t>
        </r>
      </text>
    </comment>
    <comment ref="G31" authorId="1" shapeId="0" xr:uid="{61168B11-13F9-4DD1-AB76-6FBB6A6DC068}">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1" authorId="0" shapeId="0" xr:uid="{728CEAED-1E7B-4B89-B762-839DA89C65A8}">
      <text>
        <r>
          <rPr>
            <b/>
            <sz val="9"/>
            <color indexed="81"/>
            <rFont val="Segoe UI"/>
            <family val="2"/>
          </rPr>
          <t>Werte nachträglich anhand der Prozentangaben berechnet.</t>
        </r>
      </text>
    </comment>
    <comment ref="G32" authorId="1" shapeId="0" xr:uid="{860A4980-1311-4A4B-9F07-E5C8FD9C94D4}">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2" authorId="0" shapeId="0" xr:uid="{9484C0DC-9737-48D0-8F33-716D3EE5392B}">
      <text>
        <r>
          <rPr>
            <b/>
            <sz val="9"/>
            <color indexed="81"/>
            <rFont val="Segoe UI"/>
            <family val="2"/>
          </rPr>
          <t>Werte nachträglich anhand der Prozentangaben berechnet.</t>
        </r>
      </text>
    </comment>
    <comment ref="G33" authorId="1" shapeId="0" xr:uid="{1780BDA8-0663-446B-BD4D-9EF97821B843}">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3" authorId="0" shapeId="0" xr:uid="{CD49361C-1E81-44DF-B0CE-347529DC7EBB}">
      <text>
        <r>
          <rPr>
            <b/>
            <sz val="9"/>
            <color indexed="81"/>
            <rFont val="Segoe UI"/>
            <family val="2"/>
          </rPr>
          <t>Werte nachträglich anhand der Prozentangaben berechnet.</t>
        </r>
      </text>
    </comment>
    <comment ref="D34" authorId="0" shapeId="0" xr:uid="{57DC0AAA-42CB-44CF-B1BA-502A3BCD2294}">
      <text>
        <r>
          <rPr>
            <b/>
            <sz val="9"/>
            <color rgb="FF000000"/>
            <rFont val="Segoe UI"/>
            <family val="2"/>
          </rPr>
          <t>nachträglich berechnet</t>
        </r>
        <r>
          <rPr>
            <sz val="9"/>
            <color rgb="FF000000"/>
            <rFont val="Segoe UI"/>
            <family val="2"/>
          </rPr>
          <t xml:space="preserve">
</t>
        </r>
      </text>
    </comment>
    <comment ref="H34" authorId="1" shapeId="0" xr:uid="{9439609D-BCAA-B842-9C1A-0A0267354508}">
      <text>
        <r>
          <rPr>
            <b/>
            <sz val="10"/>
            <color rgb="FF000000"/>
            <rFont val="Tahoma"/>
            <family val="2"/>
          </rPr>
          <t xml:space="preserve">in EUR 2015
</t>
        </r>
        <r>
          <rPr>
            <b/>
            <sz val="10"/>
            <color rgb="FF000000"/>
            <rFont val="Tahoma"/>
            <family val="2"/>
          </rPr>
          <t>Ausbau Szenario</t>
        </r>
      </text>
    </comment>
    <comment ref="K34" authorId="0" shapeId="0" xr:uid="{B735AC5A-9A77-48AD-85F0-BB6931333282}">
      <text>
        <r>
          <rPr>
            <b/>
            <sz val="9"/>
            <color rgb="FF000000"/>
            <rFont val="Segoe UI"/>
            <family val="2"/>
          </rPr>
          <t>Werte nachträglich anhand der Prozentangaben berechnet.</t>
        </r>
      </text>
    </comment>
    <comment ref="P34" authorId="0" shapeId="0" xr:uid="{4A23F45A-ADBE-4D17-8CA4-670EE7C3DE17}">
      <text>
        <r>
          <rPr>
            <b/>
            <sz val="9"/>
            <color indexed="81"/>
            <rFont val="Segoe UI"/>
            <family val="2"/>
          </rPr>
          <t>In Studie 20 - 25 Jahre angegeben</t>
        </r>
        <r>
          <rPr>
            <sz val="9"/>
            <color indexed="81"/>
            <rFont val="Segoe UI"/>
            <family val="2"/>
          </rPr>
          <t xml:space="preserve">
</t>
        </r>
      </text>
    </comment>
    <comment ref="D35" authorId="0" shapeId="0" xr:uid="{F5A436C7-45AA-49BE-A4AA-39E6C5144360}">
      <text>
        <r>
          <rPr>
            <b/>
            <sz val="9"/>
            <color indexed="81"/>
            <rFont val="Segoe UI"/>
            <family val="2"/>
          </rPr>
          <t>nachträglich berechnet</t>
        </r>
        <r>
          <rPr>
            <sz val="9"/>
            <color indexed="81"/>
            <rFont val="Segoe UI"/>
            <family val="2"/>
          </rPr>
          <t xml:space="preserve">
</t>
        </r>
      </text>
    </comment>
    <comment ref="H35" authorId="1" shapeId="0" xr:uid="{9FAD23ED-FCBD-6D4F-8652-34E68E75784C}">
      <text>
        <r>
          <rPr>
            <b/>
            <sz val="10"/>
            <color rgb="FF000000"/>
            <rFont val="Tahoma"/>
            <family val="2"/>
          </rPr>
          <t xml:space="preserve">in EUR 2015
</t>
        </r>
        <r>
          <rPr>
            <b/>
            <sz val="10"/>
            <color rgb="FF000000"/>
            <rFont val="Tahoma"/>
            <family val="2"/>
          </rPr>
          <t>Ausbau Szenario</t>
        </r>
      </text>
    </comment>
    <comment ref="K35" authorId="0" shapeId="0" xr:uid="{06D76AB2-5E0C-43A8-A5BA-0E84E4272ACE}">
      <text>
        <r>
          <rPr>
            <b/>
            <sz val="9"/>
            <color indexed="81"/>
            <rFont val="Segoe UI"/>
            <family val="2"/>
          </rPr>
          <t>Werte nachträglich anhand der Prozentangaben berechnet.</t>
        </r>
      </text>
    </comment>
    <comment ref="P35" authorId="0" shapeId="0" xr:uid="{B9B9AC63-4DF4-4FB0-83D8-574DAABCF290}">
      <text>
        <r>
          <rPr>
            <b/>
            <sz val="9"/>
            <color indexed="81"/>
            <rFont val="Segoe UI"/>
            <family val="2"/>
          </rPr>
          <t>In Studie 20 - 25 Jahre angegeben</t>
        </r>
        <r>
          <rPr>
            <sz val="9"/>
            <color indexed="81"/>
            <rFont val="Segoe UI"/>
            <family val="2"/>
          </rPr>
          <t xml:space="preserve">
</t>
        </r>
      </text>
    </comment>
    <comment ref="D36" authorId="0" shapeId="0" xr:uid="{9BD1A71C-AA9C-4F3D-93F2-F8B1832B920E}">
      <text>
        <r>
          <rPr>
            <b/>
            <sz val="9"/>
            <color rgb="FF000000"/>
            <rFont val="Segoe UI"/>
            <family val="2"/>
          </rPr>
          <t>nachträglich berechnet</t>
        </r>
        <r>
          <rPr>
            <sz val="9"/>
            <color rgb="FF000000"/>
            <rFont val="Segoe UI"/>
            <family val="2"/>
          </rPr>
          <t xml:space="preserve">
</t>
        </r>
      </text>
    </comment>
    <comment ref="F36" authorId="1" shapeId="0" xr:uid="{46FACB5A-BE2A-904B-ADF5-DF7E9C1DAEB6}">
      <text>
        <r>
          <rPr>
            <b/>
            <sz val="10"/>
            <color rgb="FF000000"/>
            <rFont val="Tahoma"/>
            <family val="2"/>
          </rPr>
          <t xml:space="preserve">in EUR 2015
</t>
        </r>
        <r>
          <rPr>
            <b/>
            <sz val="10"/>
            <color rgb="FF000000"/>
            <rFont val="Tahoma"/>
            <family val="2"/>
          </rPr>
          <t>Ausbau Szenario</t>
        </r>
      </text>
    </comment>
    <comment ref="H36" authorId="1" shapeId="0" xr:uid="{192108A0-0146-624B-9493-F61983544AB2}">
      <text>
        <r>
          <rPr>
            <b/>
            <sz val="10"/>
            <color rgb="FF000000"/>
            <rFont val="Tahoma"/>
            <family val="2"/>
          </rPr>
          <t xml:space="preserve">in EUR 2015
</t>
        </r>
        <r>
          <rPr>
            <b/>
            <sz val="10"/>
            <color rgb="FF000000"/>
            <rFont val="Tahoma"/>
            <family val="2"/>
          </rPr>
          <t>Energy [R]evolution Szenario</t>
        </r>
      </text>
    </comment>
    <comment ref="K36" authorId="0" shapeId="0" xr:uid="{25E1AD24-30F3-41C3-A163-CCB06F35C8EF}">
      <text>
        <r>
          <rPr>
            <b/>
            <sz val="9"/>
            <color indexed="81"/>
            <rFont val="Segoe UI"/>
            <family val="2"/>
          </rPr>
          <t>Werte nachträglich anhand der Prozentangaben berechnet.</t>
        </r>
      </text>
    </comment>
    <comment ref="P36" authorId="0" shapeId="0" xr:uid="{FC2072E1-65C6-4FF6-B2F0-DE30BB9EAD39}">
      <text>
        <r>
          <rPr>
            <b/>
            <sz val="9"/>
            <color indexed="81"/>
            <rFont val="Segoe UI"/>
            <family val="2"/>
          </rPr>
          <t>In Studie 20 - 25 Jahre angegeben</t>
        </r>
        <r>
          <rPr>
            <sz val="9"/>
            <color indexed="81"/>
            <rFont val="Segoe UI"/>
            <family val="2"/>
          </rPr>
          <t xml:space="preserve">
</t>
        </r>
      </text>
    </comment>
    <comment ref="D37" authorId="0" shapeId="0" xr:uid="{EF71D89D-B813-4C8F-A1C4-8FDD2BC0B408}">
      <text>
        <r>
          <rPr>
            <b/>
            <sz val="9"/>
            <color indexed="81"/>
            <rFont val="Segoe UI"/>
            <family val="2"/>
          </rPr>
          <t>nachträglich berechnet</t>
        </r>
        <r>
          <rPr>
            <sz val="9"/>
            <color indexed="81"/>
            <rFont val="Segoe UI"/>
            <family val="2"/>
          </rPr>
          <t xml:space="preserve">
</t>
        </r>
      </text>
    </comment>
    <comment ref="F37" authorId="1" shapeId="0" xr:uid="{604D074F-2E00-DD48-ABFF-D7719FBB5584}">
      <text>
        <r>
          <rPr>
            <b/>
            <sz val="10"/>
            <color rgb="FF000000"/>
            <rFont val="Tahoma"/>
            <family val="2"/>
          </rPr>
          <t xml:space="preserve">in EUR 2015
</t>
        </r>
        <r>
          <rPr>
            <b/>
            <sz val="10"/>
            <color rgb="FF000000"/>
            <rFont val="Tahoma"/>
            <family val="2"/>
          </rPr>
          <t>Ausbau Szenario</t>
        </r>
      </text>
    </comment>
    <comment ref="H37" authorId="1" shapeId="0" xr:uid="{576ED122-0460-C247-90E4-7ECDA460CF97}">
      <text>
        <r>
          <rPr>
            <b/>
            <sz val="10"/>
            <color rgb="FF000000"/>
            <rFont val="Tahoma"/>
            <family val="2"/>
          </rPr>
          <t xml:space="preserve">in EUR 2015
</t>
        </r>
        <r>
          <rPr>
            <b/>
            <sz val="10"/>
            <color rgb="FF000000"/>
            <rFont val="Tahoma"/>
            <family val="2"/>
          </rPr>
          <t>Energy [R]evolution Szenario</t>
        </r>
      </text>
    </comment>
    <comment ref="K37" authorId="0" shapeId="0" xr:uid="{C6557961-64FD-439D-B949-19E81AD66909}">
      <text>
        <r>
          <rPr>
            <b/>
            <sz val="9"/>
            <color rgb="FF000000"/>
            <rFont val="Segoe UI"/>
            <family val="2"/>
          </rPr>
          <t>Werte nachträglich anhand der Prozentangaben berechnet.</t>
        </r>
      </text>
    </comment>
    <comment ref="P37" authorId="0" shapeId="0" xr:uid="{0D8116EB-D89C-4E9B-A28D-AC02D0633D12}">
      <text>
        <r>
          <rPr>
            <b/>
            <sz val="9"/>
            <color indexed="81"/>
            <rFont val="Segoe UI"/>
            <family val="2"/>
          </rPr>
          <t>In Studie 20 - 25 Jahre angegeben</t>
        </r>
        <r>
          <rPr>
            <sz val="9"/>
            <color indexed="81"/>
            <rFont val="Segoe UI"/>
            <family val="2"/>
          </rPr>
          <t xml:space="preserve">
</t>
        </r>
      </text>
    </comment>
    <comment ref="D38" authorId="0" shapeId="0" xr:uid="{09D40B62-5C74-4B72-B803-9EA4984D1E0D}">
      <text>
        <r>
          <rPr>
            <b/>
            <sz val="9"/>
            <color rgb="FF000000"/>
            <rFont val="Segoe UI"/>
            <family val="2"/>
          </rPr>
          <t>nachträglich berechnet</t>
        </r>
        <r>
          <rPr>
            <sz val="9"/>
            <color rgb="FF000000"/>
            <rFont val="Segoe UI"/>
            <family val="2"/>
          </rPr>
          <t xml:space="preserve">
</t>
        </r>
      </text>
    </comment>
    <comment ref="F38" authorId="1" shapeId="0" xr:uid="{29D057B3-8429-714C-A68D-5242343F2A71}">
      <text>
        <r>
          <rPr>
            <b/>
            <sz val="10"/>
            <color rgb="FF000000"/>
            <rFont val="Tahoma"/>
            <family val="2"/>
          </rPr>
          <t xml:space="preserve">in EUR 2015
</t>
        </r>
        <r>
          <rPr>
            <b/>
            <sz val="10"/>
            <color rgb="FF000000"/>
            <rFont val="Tahoma"/>
            <family val="2"/>
          </rPr>
          <t>Ausbau Szenario</t>
        </r>
      </text>
    </comment>
    <comment ref="H38" authorId="1" shapeId="0" xr:uid="{4381C938-E8CF-D04A-9B7F-6E2757E81158}">
      <text>
        <r>
          <rPr>
            <b/>
            <sz val="10"/>
            <color rgb="FF000000"/>
            <rFont val="Tahoma"/>
            <family val="2"/>
          </rPr>
          <t xml:space="preserve">in EUR 2015
</t>
        </r>
        <r>
          <rPr>
            <b/>
            <sz val="10"/>
            <color rgb="FF000000"/>
            <rFont val="Tahoma"/>
            <family val="2"/>
          </rPr>
          <t>Energy [R]evolution Szenario</t>
        </r>
      </text>
    </comment>
    <comment ref="K38" authorId="0" shapeId="0" xr:uid="{5385F65D-5EA5-47AB-93F4-82592540979B}">
      <text>
        <r>
          <rPr>
            <b/>
            <sz val="9"/>
            <color indexed="81"/>
            <rFont val="Segoe UI"/>
            <family val="2"/>
          </rPr>
          <t>Werte nachträglich anhand der Prozentangaben berechnet.</t>
        </r>
      </text>
    </comment>
    <comment ref="P38" authorId="0" shapeId="0" xr:uid="{D884F6B1-2813-453C-A91C-36DCFBA4E7E9}">
      <text>
        <r>
          <rPr>
            <b/>
            <sz val="9"/>
            <color indexed="81"/>
            <rFont val="Segoe UI"/>
            <family val="2"/>
          </rPr>
          <t>In Studie 20 - 25 Jahre angegeben</t>
        </r>
        <r>
          <rPr>
            <sz val="9"/>
            <color indexed="81"/>
            <rFont val="Segoe UI"/>
            <family val="2"/>
          </rPr>
          <t xml:space="preserve">
</t>
        </r>
      </text>
    </comment>
    <comment ref="D39" authorId="0" shapeId="0" xr:uid="{B3C60B1E-1CEA-47EC-973F-2674607C383C}">
      <text>
        <r>
          <rPr>
            <b/>
            <sz val="9"/>
            <color rgb="FF000000"/>
            <rFont val="Segoe UI"/>
            <family val="2"/>
          </rPr>
          <t>nachträglich berechnet</t>
        </r>
        <r>
          <rPr>
            <sz val="9"/>
            <color rgb="FF000000"/>
            <rFont val="Segoe UI"/>
            <family val="2"/>
          </rPr>
          <t xml:space="preserve">
</t>
        </r>
      </text>
    </comment>
    <comment ref="F39" authorId="1" shapeId="0" xr:uid="{C7C4D89E-E9F5-EC4C-9258-0ABB3BD50C9D}">
      <text>
        <r>
          <rPr>
            <b/>
            <sz val="10"/>
            <color rgb="FF000000"/>
            <rFont val="Tahoma"/>
            <family val="2"/>
          </rPr>
          <t xml:space="preserve">in EUR 2015
</t>
        </r>
        <r>
          <rPr>
            <b/>
            <sz val="10"/>
            <color rgb="FF000000"/>
            <rFont val="Tahoma"/>
            <family val="2"/>
          </rPr>
          <t>Ausbau Szenario</t>
        </r>
      </text>
    </comment>
    <comment ref="H39" authorId="1" shapeId="0" xr:uid="{B3FB350F-DA4A-DB42-9D51-CE8F79D8DEFD}">
      <text>
        <r>
          <rPr>
            <b/>
            <sz val="10"/>
            <color rgb="FF000000"/>
            <rFont val="Tahoma"/>
            <family val="2"/>
          </rPr>
          <t xml:space="preserve">in EUR 2015
</t>
        </r>
        <r>
          <rPr>
            <b/>
            <sz val="10"/>
            <color rgb="FF000000"/>
            <rFont val="Tahoma"/>
            <family val="2"/>
          </rPr>
          <t>Energy [R]evolution Szenario</t>
        </r>
      </text>
    </comment>
    <comment ref="K39" authorId="0" shapeId="0" xr:uid="{1070DEF4-9850-43D5-A8C0-CFB9A9F02310}">
      <text>
        <r>
          <rPr>
            <b/>
            <sz val="9"/>
            <color indexed="81"/>
            <rFont val="Segoe UI"/>
            <family val="2"/>
          </rPr>
          <t>Werte nachträglich anhand der Prozentangaben berechnet.</t>
        </r>
      </text>
    </comment>
    <comment ref="P39" authorId="0" shapeId="0" xr:uid="{141FB6EA-905E-4638-9E97-B12DA290F6F2}">
      <text>
        <r>
          <rPr>
            <b/>
            <sz val="9"/>
            <color indexed="81"/>
            <rFont val="Segoe UI"/>
            <family val="2"/>
          </rPr>
          <t>In Studie 20 - 25 Jahre angegeben</t>
        </r>
        <r>
          <rPr>
            <sz val="9"/>
            <color indexed="81"/>
            <rFont val="Segoe UI"/>
            <family val="2"/>
          </rPr>
          <t xml:space="preserve">
</t>
        </r>
      </text>
    </comment>
    <comment ref="G40" authorId="1" shapeId="0" xr:uid="{0AEF9662-178E-460B-B6BD-9895A1DF6CA5}">
      <text>
        <r>
          <rPr>
            <b/>
            <sz val="10"/>
            <color rgb="FF000000"/>
            <rFont val="Tahoma"/>
            <family val="2"/>
          </rPr>
          <t>EUR 2009</t>
        </r>
        <r>
          <rPr>
            <sz val="10"/>
            <color rgb="FF000000"/>
            <rFont val="Tahoma"/>
            <family val="2"/>
          </rPr>
          <t xml:space="preserve">
</t>
        </r>
      </text>
    </comment>
    <comment ref="L40" authorId="1" shapeId="0" xr:uid="{2DDB8365-0C23-4904-8BB8-27ED504E710B}">
      <text>
        <r>
          <rPr>
            <b/>
            <sz val="10"/>
            <color rgb="FF000000"/>
            <rFont val="Tahoma"/>
            <family val="2"/>
          </rPr>
          <t>EUR 2009</t>
        </r>
        <r>
          <rPr>
            <sz val="10"/>
            <color rgb="FF000000"/>
            <rFont val="Tahoma"/>
            <family val="2"/>
          </rPr>
          <t xml:space="preserve">
</t>
        </r>
      </text>
    </comment>
    <comment ref="G41" authorId="1" shapeId="0" xr:uid="{08B339C0-5380-4C82-9394-BFE4A7999FE9}">
      <text>
        <r>
          <rPr>
            <b/>
            <sz val="10"/>
            <color rgb="FF000000"/>
            <rFont val="Tahoma"/>
            <family val="2"/>
          </rPr>
          <t>EUR 2009</t>
        </r>
        <r>
          <rPr>
            <sz val="10"/>
            <color rgb="FF000000"/>
            <rFont val="Tahoma"/>
            <family val="2"/>
          </rPr>
          <t xml:space="preserve">
</t>
        </r>
      </text>
    </comment>
    <comment ref="L41" authorId="1" shapeId="0" xr:uid="{CE42DCFA-3601-4B55-8D92-CF919D663202}">
      <text>
        <r>
          <rPr>
            <b/>
            <sz val="10"/>
            <color rgb="FF000000"/>
            <rFont val="Tahoma"/>
            <family val="2"/>
          </rPr>
          <t>EUR 2009</t>
        </r>
        <r>
          <rPr>
            <sz val="10"/>
            <color rgb="FF000000"/>
            <rFont val="Tahoma"/>
            <family val="2"/>
          </rPr>
          <t xml:space="preserve">
</t>
        </r>
      </text>
    </comment>
    <comment ref="G42" authorId="1" shapeId="0" xr:uid="{92407342-4CF1-4560-BF63-2A04916C9DE6}">
      <text>
        <r>
          <rPr>
            <b/>
            <sz val="10"/>
            <color rgb="FF000000"/>
            <rFont val="Tahoma"/>
            <family val="2"/>
          </rPr>
          <t>EUR 2009</t>
        </r>
        <r>
          <rPr>
            <sz val="10"/>
            <color rgb="FF000000"/>
            <rFont val="Tahoma"/>
            <family val="2"/>
          </rPr>
          <t xml:space="preserve">
</t>
        </r>
      </text>
    </comment>
    <comment ref="L42" authorId="1" shapeId="0" xr:uid="{A6B51039-84F5-4FC0-9564-5A9B18A5416C}">
      <text>
        <r>
          <rPr>
            <b/>
            <sz val="10"/>
            <color rgb="FF000000"/>
            <rFont val="Tahoma"/>
            <family val="2"/>
          </rPr>
          <t>EUR 2009</t>
        </r>
        <r>
          <rPr>
            <sz val="10"/>
            <color rgb="FF000000"/>
            <rFont val="Tahoma"/>
            <family val="2"/>
          </rPr>
          <t xml:space="preserve">
</t>
        </r>
      </text>
    </comment>
    <comment ref="G43" authorId="1" shapeId="0" xr:uid="{B738C961-86B1-416C-91B5-A7C81AF95D7A}">
      <text>
        <r>
          <rPr>
            <b/>
            <sz val="10"/>
            <color rgb="FF000000"/>
            <rFont val="Tahoma"/>
            <family val="2"/>
          </rPr>
          <t>EUR 2009</t>
        </r>
        <r>
          <rPr>
            <sz val="10"/>
            <color rgb="FF000000"/>
            <rFont val="Tahoma"/>
            <family val="2"/>
          </rPr>
          <t xml:space="preserve">
</t>
        </r>
      </text>
    </comment>
    <comment ref="L43" authorId="1" shapeId="0" xr:uid="{02F9999F-0717-4562-9289-E764B7603A7B}">
      <text>
        <r>
          <rPr>
            <b/>
            <sz val="10"/>
            <color rgb="FF000000"/>
            <rFont val="Tahoma"/>
            <family val="2"/>
          </rPr>
          <t>EUR 2009</t>
        </r>
        <r>
          <rPr>
            <sz val="10"/>
            <color rgb="FF000000"/>
            <rFont val="Tahoma"/>
            <family val="2"/>
          </rPr>
          <t xml:space="preserve">
</t>
        </r>
      </text>
    </comment>
    <comment ref="G44" authorId="1" shapeId="0" xr:uid="{F212A0D0-C54A-41FC-AF2B-7C09942BCBAA}">
      <text>
        <r>
          <rPr>
            <b/>
            <sz val="10"/>
            <color rgb="FF000000"/>
            <rFont val="Tahoma"/>
            <family val="2"/>
          </rPr>
          <t>EUR 2009</t>
        </r>
        <r>
          <rPr>
            <sz val="10"/>
            <color rgb="FF000000"/>
            <rFont val="Tahoma"/>
            <family val="2"/>
          </rPr>
          <t xml:space="preserve">
</t>
        </r>
      </text>
    </comment>
    <comment ref="L44" authorId="1" shapeId="0" xr:uid="{13B21DA5-08A1-4011-99BE-608E4B6239CC}">
      <text>
        <r>
          <rPr>
            <b/>
            <sz val="10"/>
            <color rgb="FF000000"/>
            <rFont val="Tahoma"/>
            <family val="2"/>
          </rPr>
          <t>EUR 2009</t>
        </r>
        <r>
          <rPr>
            <sz val="10"/>
            <color rgb="FF000000"/>
            <rFont val="Tahoma"/>
            <family val="2"/>
          </rPr>
          <t xml:space="preserve">
</t>
        </r>
      </text>
    </comment>
    <comment ref="G45" authorId="1" shapeId="0" xr:uid="{DCE43E12-6C1B-4FEE-A5EA-7C1FDBDA688F}">
      <text>
        <r>
          <rPr>
            <b/>
            <sz val="10"/>
            <color rgb="FF000000"/>
            <rFont val="Tahoma"/>
            <family val="2"/>
          </rPr>
          <t>EUR 2009</t>
        </r>
        <r>
          <rPr>
            <sz val="10"/>
            <color rgb="FF000000"/>
            <rFont val="Tahoma"/>
            <family val="2"/>
          </rPr>
          <t xml:space="preserve">
</t>
        </r>
      </text>
    </comment>
    <comment ref="L45" authorId="1" shapeId="0" xr:uid="{35753071-EDC6-47CD-AC2C-1791AAA30DB9}">
      <text>
        <r>
          <rPr>
            <b/>
            <sz val="10"/>
            <color rgb="FF000000"/>
            <rFont val="Tahoma"/>
            <family val="2"/>
          </rPr>
          <t>EUR 2009</t>
        </r>
        <r>
          <rPr>
            <sz val="10"/>
            <color rgb="FF000000"/>
            <rFont val="Tahoma"/>
            <family val="2"/>
          </rPr>
          <t xml:space="preserve">
</t>
        </r>
      </text>
    </comment>
    <comment ref="G46" authorId="1" shapeId="0" xr:uid="{76768F3C-5025-43E9-B939-E61A793EF8B4}">
      <text>
        <r>
          <rPr>
            <b/>
            <sz val="10"/>
            <color rgb="FF000000"/>
            <rFont val="Tahoma"/>
            <family val="2"/>
          </rPr>
          <t>EUR 2009</t>
        </r>
        <r>
          <rPr>
            <sz val="10"/>
            <color rgb="FF000000"/>
            <rFont val="Tahoma"/>
            <family val="2"/>
          </rPr>
          <t xml:space="preserve">
</t>
        </r>
      </text>
    </comment>
    <comment ref="L46" authorId="1" shapeId="0" xr:uid="{6286C3D2-9A9E-4E29-8AE5-1D611E1F01C1}">
      <text>
        <r>
          <rPr>
            <b/>
            <sz val="10"/>
            <color rgb="FF000000"/>
            <rFont val="Tahoma"/>
            <family val="2"/>
          </rPr>
          <t>EUR 2009</t>
        </r>
        <r>
          <rPr>
            <sz val="10"/>
            <color rgb="FF000000"/>
            <rFont val="Tahoma"/>
            <family val="2"/>
          </rPr>
          <t xml:space="preserve">
</t>
        </r>
      </text>
    </comment>
    <comment ref="G47" authorId="1" shapeId="0" xr:uid="{C89CF54A-B560-4695-BA44-388ADEB4ED37}">
      <text>
        <r>
          <rPr>
            <b/>
            <sz val="10"/>
            <color rgb="FF000000"/>
            <rFont val="Tahoma"/>
            <family val="2"/>
          </rPr>
          <t>in Eur 2018</t>
        </r>
        <r>
          <rPr>
            <sz val="10"/>
            <color rgb="FF000000"/>
            <rFont val="Tahoma"/>
            <family val="2"/>
          </rPr>
          <t xml:space="preserve">
</t>
        </r>
      </text>
    </comment>
    <comment ref="J47" authorId="0" shapeId="0" xr:uid="{D524CB3F-32AE-488A-8408-5C66B554BC6B}">
      <text>
        <r>
          <rPr>
            <b/>
            <sz val="9"/>
            <color indexed="81"/>
            <rFont val="Segoe UI"/>
            <family val="2"/>
          </rPr>
          <t>keine Prozentangaben in Studie, nachträglich berechnet</t>
        </r>
        <r>
          <rPr>
            <sz val="9"/>
            <color indexed="81"/>
            <rFont val="Segoe UI"/>
            <family val="2"/>
          </rPr>
          <t xml:space="preserve">
</t>
        </r>
      </text>
    </comment>
    <comment ref="L47" authorId="1" shapeId="0" xr:uid="{1261D899-F8B1-3646-8496-554D2F1023F9}">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T47" authorId="1" shapeId="0" xr:uid="{35371903-F8F3-D44D-941E-1D8585BF4724}">
      <text>
        <r>
          <rPr>
            <b/>
            <sz val="10"/>
            <color rgb="FF000000"/>
            <rFont val="Tahoma"/>
            <family val="2"/>
          </rPr>
          <t>in Studie als capacity factor von 28% angegeben</t>
        </r>
        <r>
          <rPr>
            <sz val="10"/>
            <color rgb="FF000000"/>
            <rFont val="Tahoma"/>
            <family val="2"/>
          </rPr>
          <t xml:space="preserve">
</t>
        </r>
      </text>
    </comment>
    <comment ref="W47" authorId="1" shapeId="0" xr:uid="{FF88233D-E724-5245-8D1F-E3CCE9C41659}">
      <text>
        <r>
          <rPr>
            <b/>
            <sz val="10"/>
            <color rgb="FF000000"/>
            <rFont val="Tahoma"/>
            <family val="2"/>
          </rPr>
          <t>in Eur 2018</t>
        </r>
        <r>
          <rPr>
            <sz val="10"/>
            <color rgb="FF000000"/>
            <rFont val="Tahoma"/>
            <family val="2"/>
          </rPr>
          <t xml:space="preserve">
</t>
        </r>
      </text>
    </comment>
    <comment ref="G48" authorId="1" shapeId="0" xr:uid="{2015B468-C84C-4474-B4E0-F8840E06974F}">
      <text>
        <r>
          <rPr>
            <b/>
            <sz val="10"/>
            <color rgb="FF000000"/>
            <rFont val="Tahoma"/>
            <family val="2"/>
          </rPr>
          <t>in Eur 2018</t>
        </r>
        <r>
          <rPr>
            <sz val="10"/>
            <color rgb="FF000000"/>
            <rFont val="Tahoma"/>
            <family val="2"/>
          </rPr>
          <t xml:space="preserve">
</t>
        </r>
      </text>
    </comment>
    <comment ref="J48" authorId="0" shapeId="0" xr:uid="{8060C170-AB09-4E7A-B14D-FC2624C088AE}">
      <text>
        <r>
          <rPr>
            <b/>
            <sz val="9"/>
            <color indexed="81"/>
            <rFont val="Segoe UI"/>
            <family val="2"/>
          </rPr>
          <t>keine Prozentangaben in Studie, nachträglich berechnet</t>
        </r>
        <r>
          <rPr>
            <sz val="9"/>
            <color indexed="81"/>
            <rFont val="Segoe UI"/>
            <family val="2"/>
          </rPr>
          <t xml:space="preserve">
</t>
        </r>
      </text>
    </comment>
    <comment ref="L48" authorId="1" shapeId="0" xr:uid="{4232FFC0-B62B-4916-ADFF-4DEAC158633D}">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T48" authorId="1" shapeId="0" xr:uid="{90AAAD71-8273-CE4E-9D05-175AFB73FA4A}">
      <text>
        <r>
          <rPr>
            <b/>
            <sz val="10"/>
            <color rgb="FF000000"/>
            <rFont val="Tahoma"/>
            <family val="2"/>
          </rPr>
          <t>in Studie als capacity factor von 30 % angegeben</t>
        </r>
        <r>
          <rPr>
            <sz val="10"/>
            <color rgb="FF000000"/>
            <rFont val="Tahoma"/>
            <family val="2"/>
          </rPr>
          <t xml:space="preserve">
</t>
        </r>
      </text>
    </comment>
    <comment ref="W48" authorId="1" shapeId="0" xr:uid="{D79F50BE-97DC-ED49-AD17-93727D42D651}">
      <text>
        <r>
          <rPr>
            <b/>
            <sz val="10"/>
            <color rgb="FF000000"/>
            <rFont val="Tahoma"/>
            <family val="2"/>
          </rPr>
          <t>in Eur 2018</t>
        </r>
        <r>
          <rPr>
            <sz val="10"/>
            <color rgb="FF000000"/>
            <rFont val="Tahoma"/>
            <family val="2"/>
          </rPr>
          <t xml:space="preserve">
</t>
        </r>
      </text>
    </comment>
    <comment ref="G49" authorId="1" shapeId="0" xr:uid="{00940DB5-37F9-4F8A-A838-857685BD538E}">
      <text>
        <r>
          <rPr>
            <b/>
            <sz val="10"/>
            <color rgb="FF000000"/>
            <rFont val="Tahoma"/>
            <family val="2"/>
          </rPr>
          <t>in Euro 2012</t>
        </r>
        <r>
          <rPr>
            <sz val="10"/>
            <color rgb="FF000000"/>
            <rFont val="Tahoma"/>
            <family val="2"/>
          </rPr>
          <t xml:space="preserve">
</t>
        </r>
      </text>
    </comment>
    <comment ref="J49" authorId="0" shapeId="0" xr:uid="{85C33117-9CE3-4D2F-AE44-C979FDCB53CE}">
      <text>
        <r>
          <rPr>
            <b/>
            <sz val="9"/>
            <color rgb="FF000000"/>
            <rFont val="Segoe UI"/>
            <family val="2"/>
          </rPr>
          <t>keine Prozentangaben in Studie, nachträglich berechnet</t>
        </r>
        <r>
          <rPr>
            <sz val="9"/>
            <color rgb="FF000000"/>
            <rFont val="Segoe UI"/>
            <family val="2"/>
          </rPr>
          <t xml:space="preserve">
</t>
        </r>
      </text>
    </comment>
    <comment ref="L49" authorId="1" shapeId="0" xr:uid="{189FBFA5-7CA5-554D-AB36-8EDF8BB3C23D}">
      <text>
        <r>
          <rPr>
            <b/>
            <sz val="10"/>
            <color rgb="FF000000"/>
            <rFont val="Tahoma"/>
            <family val="2"/>
          </rPr>
          <t>in Euro 2012</t>
        </r>
        <r>
          <rPr>
            <sz val="10"/>
            <color rgb="FF000000"/>
            <rFont val="Tahoma"/>
            <family val="2"/>
          </rPr>
          <t xml:space="preserve">
</t>
        </r>
      </text>
    </comment>
    <comment ref="G50" authorId="1" shapeId="0" xr:uid="{A43E71EC-EB3E-42A2-B568-38E84C7C791A}">
      <text>
        <r>
          <rPr>
            <b/>
            <sz val="10"/>
            <color rgb="FF000000"/>
            <rFont val="Tahoma"/>
            <family val="2"/>
          </rPr>
          <t>in Euro 2012</t>
        </r>
        <r>
          <rPr>
            <sz val="10"/>
            <color rgb="FF000000"/>
            <rFont val="Tahoma"/>
            <family val="2"/>
          </rPr>
          <t xml:space="preserve">
</t>
        </r>
      </text>
    </comment>
    <comment ref="J50" authorId="0" shapeId="0" xr:uid="{C6A09EA6-129B-4E4F-8DEB-0D80A2D17BE9}">
      <text>
        <r>
          <rPr>
            <b/>
            <sz val="9"/>
            <color indexed="81"/>
            <rFont val="Segoe UI"/>
            <family val="2"/>
          </rPr>
          <t>keine Prozentangaben in Studie, nachträglich berechnet</t>
        </r>
        <r>
          <rPr>
            <sz val="9"/>
            <color indexed="81"/>
            <rFont val="Segoe UI"/>
            <family val="2"/>
          </rPr>
          <t xml:space="preserve">
</t>
        </r>
      </text>
    </comment>
    <comment ref="L50" authorId="1" shapeId="0" xr:uid="{76CE3017-61DA-2A42-A011-23ADE1EA21D2}">
      <text>
        <r>
          <rPr>
            <b/>
            <sz val="10"/>
            <color rgb="FF000000"/>
            <rFont val="Tahoma"/>
            <family val="2"/>
          </rPr>
          <t>in Euro 2012</t>
        </r>
        <r>
          <rPr>
            <sz val="10"/>
            <color rgb="FF000000"/>
            <rFont val="Tahoma"/>
            <family val="2"/>
          </rPr>
          <t xml:space="preserve">
</t>
        </r>
      </text>
    </comment>
    <comment ref="G51" authorId="1" shapeId="0" xr:uid="{31992DBF-499B-4571-8DD8-806BE02E579E}">
      <text>
        <r>
          <rPr>
            <b/>
            <sz val="10"/>
            <color rgb="FF000000"/>
            <rFont val="Tahoma"/>
            <family val="2"/>
          </rPr>
          <t>in Euro 2012</t>
        </r>
        <r>
          <rPr>
            <sz val="10"/>
            <color rgb="FF000000"/>
            <rFont val="Tahoma"/>
            <family val="2"/>
          </rPr>
          <t xml:space="preserve">
</t>
        </r>
      </text>
    </comment>
    <comment ref="J51" authorId="0" shapeId="0" xr:uid="{04F889E9-3E9D-4C07-BECB-2BDD822C30EF}">
      <text>
        <r>
          <rPr>
            <b/>
            <sz val="9"/>
            <color indexed="81"/>
            <rFont val="Segoe UI"/>
            <family val="2"/>
          </rPr>
          <t>keine Prozentangaben in Studie, nachträglich berechnet</t>
        </r>
        <r>
          <rPr>
            <sz val="9"/>
            <color indexed="81"/>
            <rFont val="Segoe UI"/>
            <family val="2"/>
          </rPr>
          <t xml:space="preserve">
</t>
        </r>
      </text>
    </comment>
    <comment ref="L51" authorId="1" shapeId="0" xr:uid="{D2FA0911-E251-1442-B499-9B021AFE8EDA}">
      <text>
        <r>
          <rPr>
            <b/>
            <sz val="10"/>
            <color rgb="FF000000"/>
            <rFont val="Tahoma"/>
            <family val="2"/>
          </rPr>
          <t>in Euro 2012</t>
        </r>
        <r>
          <rPr>
            <sz val="10"/>
            <color rgb="FF000000"/>
            <rFont val="Tahoma"/>
            <family val="2"/>
          </rPr>
          <t xml:space="preserve">
</t>
        </r>
      </text>
    </comment>
    <comment ref="G52" authorId="1" shapeId="0" xr:uid="{86CF2490-2AC6-4D23-8CDB-8627AC2D0906}">
      <text>
        <r>
          <rPr>
            <b/>
            <sz val="10"/>
            <color rgb="FF000000"/>
            <rFont val="Tahoma"/>
            <family val="2"/>
          </rPr>
          <t>in Euro 2012</t>
        </r>
        <r>
          <rPr>
            <sz val="10"/>
            <color rgb="FF000000"/>
            <rFont val="Tahoma"/>
            <family val="2"/>
          </rPr>
          <t xml:space="preserve">
</t>
        </r>
      </text>
    </comment>
    <comment ref="J52" authorId="0" shapeId="0" xr:uid="{CC097853-9F91-44E2-9BFE-9E273981585D}">
      <text>
        <r>
          <rPr>
            <b/>
            <sz val="9"/>
            <color indexed="81"/>
            <rFont val="Segoe UI"/>
            <family val="2"/>
          </rPr>
          <t>keine Prozentangaben in Studie, nachträglich berechnet</t>
        </r>
        <r>
          <rPr>
            <sz val="9"/>
            <color indexed="81"/>
            <rFont val="Segoe UI"/>
            <family val="2"/>
          </rPr>
          <t xml:space="preserve">
</t>
        </r>
      </text>
    </comment>
    <comment ref="L52" authorId="1" shapeId="0" xr:uid="{BFCD9D53-AA40-784E-B874-E0E1BA7D2BD9}">
      <text>
        <r>
          <rPr>
            <b/>
            <sz val="10"/>
            <color rgb="FF000000"/>
            <rFont val="Tahoma"/>
            <family val="2"/>
          </rPr>
          <t>in Euro 2012</t>
        </r>
        <r>
          <rPr>
            <sz val="10"/>
            <color rgb="FF000000"/>
            <rFont val="Tahoma"/>
            <family val="2"/>
          </rPr>
          <t xml:space="preserve">
</t>
        </r>
      </text>
    </comment>
    <comment ref="G53" authorId="1" shapeId="0" xr:uid="{6E71DA86-7954-45CB-A15E-1D5A8FED41EE}">
      <text>
        <r>
          <rPr>
            <b/>
            <sz val="10"/>
            <color rgb="FF000000"/>
            <rFont val="Tahoma"/>
            <family val="2"/>
          </rPr>
          <t>in Euro 2012</t>
        </r>
        <r>
          <rPr>
            <sz val="10"/>
            <color rgb="FF000000"/>
            <rFont val="Tahoma"/>
            <family val="2"/>
          </rPr>
          <t xml:space="preserve">
</t>
        </r>
      </text>
    </comment>
    <comment ref="J53" authorId="0" shapeId="0" xr:uid="{39FD9A16-137C-4C75-90CA-201546D93FB0}">
      <text>
        <r>
          <rPr>
            <b/>
            <sz val="9"/>
            <color indexed="81"/>
            <rFont val="Segoe UI"/>
            <family val="2"/>
          </rPr>
          <t>keine Prozentangaben in Studie, nachträglich berechnet</t>
        </r>
        <r>
          <rPr>
            <sz val="9"/>
            <color indexed="81"/>
            <rFont val="Segoe UI"/>
            <family val="2"/>
          </rPr>
          <t xml:space="preserve">
</t>
        </r>
      </text>
    </comment>
    <comment ref="L53" authorId="1" shapeId="0" xr:uid="{8C9BF4F9-ADFA-AC4A-AD9B-5CEA9F585236}">
      <text>
        <r>
          <rPr>
            <b/>
            <sz val="10"/>
            <color rgb="FF000000"/>
            <rFont val="Tahoma"/>
            <family val="2"/>
          </rPr>
          <t>in Euro 2012</t>
        </r>
        <r>
          <rPr>
            <sz val="10"/>
            <color rgb="FF000000"/>
            <rFont val="Tahoma"/>
            <family val="2"/>
          </rPr>
          <t xml:space="preserve">
</t>
        </r>
      </text>
    </comment>
    <comment ref="D54" authorId="0" shapeId="0" xr:uid="{03191D4B-C6FF-4343-9980-E9A8CCE73D8F}">
      <text>
        <r>
          <rPr>
            <b/>
            <sz val="9"/>
            <color indexed="81"/>
            <rFont val="Segoe UI"/>
            <family val="2"/>
          </rPr>
          <t>nachträglich berechnet</t>
        </r>
        <r>
          <rPr>
            <sz val="9"/>
            <color indexed="81"/>
            <rFont val="Segoe UI"/>
            <family val="2"/>
          </rPr>
          <t xml:space="preserve">
</t>
        </r>
      </text>
    </comment>
    <comment ref="F54" authorId="1" shapeId="0" xr:uid="{7D0A8203-7BFD-E84B-8EC6-6655BDAD616B}">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4" authorId="1" shapeId="0" xr:uid="{359667A8-E03B-5E46-B5DB-6C62A2C0CE8E}">
      <text>
        <r>
          <rPr>
            <b/>
            <sz val="10"/>
            <color rgb="FF000000"/>
            <rFont val="Tahoma"/>
            <family val="2"/>
          </rPr>
          <t xml:space="preserve">Wind Onshore Anlage Binnenland
</t>
        </r>
        <r>
          <rPr>
            <b/>
            <sz val="10"/>
            <color rgb="FF000000"/>
            <rFont val="Tahoma"/>
            <family val="2"/>
          </rPr>
          <t>in Eur 2013</t>
        </r>
        <r>
          <rPr>
            <sz val="10"/>
            <color rgb="FF000000"/>
            <rFont val="Tahoma"/>
            <family val="2"/>
          </rPr>
          <t xml:space="preserve">
</t>
        </r>
      </text>
    </comment>
    <comment ref="J54" authorId="0" shapeId="0" xr:uid="{BEE9E12E-EB3D-4A85-B998-29EA731402DB}">
      <text>
        <r>
          <rPr>
            <b/>
            <sz val="9"/>
            <color indexed="81"/>
            <rFont val="Segoe UI"/>
            <family val="2"/>
          </rPr>
          <t>In Studie als 1 - 2 % angegeben</t>
        </r>
        <r>
          <rPr>
            <sz val="9"/>
            <color indexed="81"/>
            <rFont val="Segoe UI"/>
            <family val="2"/>
          </rPr>
          <t xml:space="preserve">
</t>
        </r>
      </text>
    </comment>
    <comment ref="K54" authorId="0" shapeId="0" xr:uid="{E0B2F5A8-3C99-463D-AC31-E3E6AF2ABBC5}">
      <text>
        <r>
          <rPr>
            <b/>
            <sz val="9"/>
            <color indexed="81"/>
            <rFont val="Segoe UI"/>
            <family val="2"/>
          </rPr>
          <t>Werte nachträglich anhand der Prozentangaben berechnet.</t>
        </r>
      </text>
    </comment>
    <comment ref="D55" authorId="0" shapeId="0" xr:uid="{9AF83D06-541B-421A-965E-948817D55EDE}">
      <text>
        <r>
          <rPr>
            <b/>
            <sz val="9"/>
            <color indexed="81"/>
            <rFont val="Segoe UI"/>
            <family val="2"/>
          </rPr>
          <t>nachträglich berechnet</t>
        </r>
        <r>
          <rPr>
            <sz val="9"/>
            <color indexed="81"/>
            <rFont val="Segoe UI"/>
            <family val="2"/>
          </rPr>
          <t xml:space="preserve">
</t>
        </r>
      </text>
    </comment>
    <comment ref="F55" authorId="1" shapeId="0" xr:uid="{1689141B-5A8C-2E4F-B667-D68E5286C67A}">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5" authorId="1" shapeId="0" xr:uid="{40B5177A-E0C4-034A-9763-E0477DF0CF38}">
      <text>
        <r>
          <rPr>
            <b/>
            <sz val="10"/>
            <color rgb="FF000000"/>
            <rFont val="Tahoma"/>
            <family val="2"/>
          </rPr>
          <t>Wind Onshore Anlage Binnenland
in Eur 2013</t>
        </r>
        <r>
          <rPr>
            <sz val="10"/>
            <color rgb="FF000000"/>
            <rFont val="Tahoma"/>
            <family val="2"/>
          </rPr>
          <t xml:space="preserve">
</t>
        </r>
      </text>
    </comment>
    <comment ref="J55" authorId="0" shapeId="0" xr:uid="{DF191F7D-9479-403E-8811-5F6AF2EEED55}">
      <text>
        <r>
          <rPr>
            <b/>
            <sz val="9"/>
            <color indexed="81"/>
            <rFont val="Segoe UI"/>
            <family val="2"/>
          </rPr>
          <t>In Studie als 1 - 2 % angegeben</t>
        </r>
        <r>
          <rPr>
            <sz val="9"/>
            <color indexed="81"/>
            <rFont val="Segoe UI"/>
            <family val="2"/>
          </rPr>
          <t xml:space="preserve">
</t>
        </r>
      </text>
    </comment>
    <comment ref="K55" authorId="0" shapeId="0" xr:uid="{19751AE1-189B-4C99-96E9-6728072DE66B}">
      <text>
        <r>
          <rPr>
            <b/>
            <sz val="9"/>
            <color indexed="81"/>
            <rFont val="Segoe UI"/>
            <family val="2"/>
          </rPr>
          <t>Werte nachträglich anhand der Prozentangaben berechnet.</t>
        </r>
      </text>
    </comment>
    <comment ref="D56" authorId="0" shapeId="0" xr:uid="{0EFA5C9D-28B0-44A0-9794-526CE01C8801}">
      <text>
        <r>
          <rPr>
            <b/>
            <sz val="9"/>
            <color indexed="81"/>
            <rFont val="Segoe UI"/>
            <family val="2"/>
          </rPr>
          <t>nachträglich berechnet</t>
        </r>
        <r>
          <rPr>
            <sz val="9"/>
            <color indexed="81"/>
            <rFont val="Segoe UI"/>
            <family val="2"/>
          </rPr>
          <t xml:space="preserve">
</t>
        </r>
      </text>
    </comment>
    <comment ref="F56" authorId="1" shapeId="0" xr:uid="{AD405253-6E7D-7B4A-A536-C2849293534A}">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6" authorId="1" shapeId="0" xr:uid="{E967B78F-B1B9-1F43-9862-8270CA557FD7}">
      <text>
        <r>
          <rPr>
            <b/>
            <sz val="10"/>
            <color rgb="FF000000"/>
            <rFont val="Tahoma"/>
            <family val="2"/>
          </rPr>
          <t xml:space="preserve">Wind Onshore Anlage Binnenland
</t>
        </r>
        <r>
          <rPr>
            <b/>
            <sz val="10"/>
            <color rgb="FF000000"/>
            <rFont val="Tahoma"/>
            <family val="2"/>
          </rPr>
          <t>in Eur 2013</t>
        </r>
        <r>
          <rPr>
            <sz val="10"/>
            <color rgb="FF000000"/>
            <rFont val="Tahoma"/>
            <family val="2"/>
          </rPr>
          <t xml:space="preserve">
</t>
        </r>
      </text>
    </comment>
    <comment ref="J56" authorId="0" shapeId="0" xr:uid="{703B5A6A-F5A4-460E-8257-D9CA939C96AC}">
      <text>
        <r>
          <rPr>
            <b/>
            <sz val="9"/>
            <color indexed="81"/>
            <rFont val="Segoe UI"/>
            <family val="2"/>
          </rPr>
          <t>In Studie als 1 - 2 % angegeben</t>
        </r>
        <r>
          <rPr>
            <sz val="9"/>
            <color indexed="81"/>
            <rFont val="Segoe UI"/>
            <family val="2"/>
          </rPr>
          <t xml:space="preserve">
</t>
        </r>
      </text>
    </comment>
    <comment ref="K56" authorId="0" shapeId="0" xr:uid="{3FF328BE-20C2-4FF6-A922-1612959C0AE7}">
      <text>
        <r>
          <rPr>
            <b/>
            <sz val="9"/>
            <color indexed="81"/>
            <rFont val="Segoe UI"/>
            <family val="2"/>
          </rPr>
          <t>Werte nachträglich anhand der Prozentangaben berechnet.</t>
        </r>
      </text>
    </comment>
    <comment ref="D57" authorId="0" shapeId="0" xr:uid="{D9BB02BC-DAA3-4E71-A8FA-6135CC65B35F}">
      <text>
        <r>
          <rPr>
            <b/>
            <sz val="9"/>
            <color rgb="FF000000"/>
            <rFont val="Segoe UI"/>
            <family val="2"/>
          </rPr>
          <t>nachträglich berechnet</t>
        </r>
        <r>
          <rPr>
            <sz val="9"/>
            <color rgb="FF000000"/>
            <rFont val="Segoe UI"/>
            <family val="2"/>
          </rPr>
          <t xml:space="preserve">
</t>
        </r>
      </text>
    </comment>
    <comment ref="F57" authorId="1" shapeId="0" xr:uid="{B60C370E-F277-7143-8386-31BEC387F6EE}">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7" authorId="1" shapeId="0" xr:uid="{AA7A8F77-9F64-CD4F-A65F-7942ADDE1593}">
      <text>
        <r>
          <rPr>
            <b/>
            <sz val="10"/>
            <color rgb="FF000000"/>
            <rFont val="Tahoma"/>
            <family val="2"/>
          </rPr>
          <t>Wind Onshore Anlage Binnenland
in Eur 2013</t>
        </r>
        <r>
          <rPr>
            <sz val="10"/>
            <color rgb="FF000000"/>
            <rFont val="Tahoma"/>
            <family val="2"/>
          </rPr>
          <t xml:space="preserve">
</t>
        </r>
      </text>
    </comment>
    <comment ref="J57" authorId="0" shapeId="0" xr:uid="{4CC58A6B-D31B-4F91-A215-83C3463DF3A8}">
      <text>
        <r>
          <rPr>
            <b/>
            <sz val="9"/>
            <color indexed="81"/>
            <rFont val="Segoe UI"/>
            <family val="2"/>
          </rPr>
          <t>In Studie als 1 - 2 % angegeben</t>
        </r>
        <r>
          <rPr>
            <sz val="9"/>
            <color indexed="81"/>
            <rFont val="Segoe UI"/>
            <family val="2"/>
          </rPr>
          <t xml:space="preserve">
</t>
        </r>
      </text>
    </comment>
    <comment ref="K57" authorId="0" shapeId="0" xr:uid="{4039E573-52A3-4A71-9D64-5BEA01F2A225}">
      <text>
        <r>
          <rPr>
            <b/>
            <sz val="9"/>
            <color indexed="81"/>
            <rFont val="Segoe UI"/>
            <family val="2"/>
          </rPr>
          <t>Werte nachträglich anhand der Prozentangaben berechnet.</t>
        </r>
      </text>
    </comment>
    <comment ref="D58" authorId="0" shapeId="0" xr:uid="{C9A4F352-A4FD-492C-9B73-6903262B68E2}">
      <text>
        <r>
          <rPr>
            <b/>
            <sz val="9"/>
            <color indexed="81"/>
            <rFont val="Segoe UI"/>
            <family val="2"/>
          </rPr>
          <t>nachträglich berechnet</t>
        </r>
        <r>
          <rPr>
            <sz val="9"/>
            <color indexed="81"/>
            <rFont val="Segoe UI"/>
            <family val="2"/>
          </rPr>
          <t xml:space="preserve">
</t>
        </r>
      </text>
    </comment>
    <comment ref="F58" authorId="1" shapeId="0" xr:uid="{0E963529-A52A-ED47-9A32-5DB45E57F732}">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8" authorId="1" shapeId="0" xr:uid="{2A678F63-F6BC-4440-AB85-A94F6AE2E0DF}">
      <text>
        <r>
          <rPr>
            <b/>
            <sz val="10"/>
            <color rgb="FF000000"/>
            <rFont val="Tahoma"/>
            <family val="2"/>
          </rPr>
          <t>Wind Onshore Anlage Binnenland
in Eur 2013</t>
        </r>
        <r>
          <rPr>
            <sz val="10"/>
            <color rgb="FF000000"/>
            <rFont val="Tahoma"/>
            <family val="2"/>
          </rPr>
          <t xml:space="preserve">
</t>
        </r>
      </text>
    </comment>
    <comment ref="J58" authorId="0" shapeId="0" xr:uid="{46672B07-694A-44D5-8EDC-7F7C43248E72}">
      <text>
        <r>
          <rPr>
            <b/>
            <sz val="9"/>
            <color indexed="81"/>
            <rFont val="Segoe UI"/>
            <family val="2"/>
          </rPr>
          <t>In Studie als 1 - 2 % angegeben</t>
        </r>
        <r>
          <rPr>
            <sz val="9"/>
            <color indexed="81"/>
            <rFont val="Segoe UI"/>
            <family val="2"/>
          </rPr>
          <t xml:space="preserve">
</t>
        </r>
      </text>
    </comment>
    <comment ref="K58" authorId="0" shapeId="0" xr:uid="{80FBF8EE-AC65-4D5D-82D3-6C80927DC30F}">
      <text>
        <r>
          <rPr>
            <b/>
            <sz val="9"/>
            <color indexed="81"/>
            <rFont val="Segoe UI"/>
            <family val="2"/>
          </rPr>
          <t>Werte nachträglich anhand der Prozentangaben berechnet.</t>
        </r>
      </text>
    </comment>
    <comment ref="D59" authorId="0" shapeId="0" xr:uid="{AFED8801-CCB0-439D-829A-A0DCCFD1F2B0}">
      <text>
        <r>
          <rPr>
            <b/>
            <sz val="9"/>
            <color indexed="81"/>
            <rFont val="Segoe UI"/>
            <family val="2"/>
          </rPr>
          <t>nachträglich berechnet</t>
        </r>
        <r>
          <rPr>
            <sz val="9"/>
            <color indexed="81"/>
            <rFont val="Segoe UI"/>
            <family val="2"/>
          </rPr>
          <t xml:space="preserve">
</t>
        </r>
      </text>
    </comment>
    <comment ref="F59" authorId="1" shapeId="0" xr:uid="{4D9A18BA-8288-F844-8BC5-C78E82701DBE}">
      <text>
        <r>
          <rPr>
            <b/>
            <sz val="10"/>
            <color rgb="FF000000"/>
            <rFont val="Tahoma"/>
            <family val="2"/>
          </rPr>
          <t xml:space="preserve">Wind Onshore Anlage Küste
</t>
        </r>
        <r>
          <rPr>
            <b/>
            <sz val="10"/>
            <color rgb="FF000000"/>
            <rFont val="Tahoma"/>
            <family val="2"/>
          </rPr>
          <t>in Eur 2013</t>
        </r>
        <r>
          <rPr>
            <sz val="10"/>
            <color rgb="FF000000"/>
            <rFont val="Tahoma"/>
            <family val="2"/>
          </rPr>
          <t xml:space="preserve">
</t>
        </r>
      </text>
    </comment>
    <comment ref="H59" authorId="1" shapeId="0" xr:uid="{48F7B606-C2A6-8D42-B903-7E8CE9776DA5}">
      <text>
        <r>
          <rPr>
            <b/>
            <sz val="10"/>
            <color rgb="FF000000"/>
            <rFont val="Tahoma"/>
            <family val="2"/>
          </rPr>
          <t xml:space="preserve">Wind Onshore Anlage Binnenland
</t>
        </r>
        <r>
          <rPr>
            <b/>
            <sz val="10"/>
            <color rgb="FF000000"/>
            <rFont val="Tahoma"/>
            <family val="2"/>
          </rPr>
          <t>in Eur 2013</t>
        </r>
        <r>
          <rPr>
            <sz val="10"/>
            <color rgb="FF000000"/>
            <rFont val="Tahoma"/>
            <family val="2"/>
          </rPr>
          <t xml:space="preserve">
</t>
        </r>
      </text>
    </comment>
    <comment ref="J59" authorId="0" shapeId="0" xr:uid="{2C5EAB44-282B-49C0-B9DB-2CFD4E070DA4}">
      <text>
        <r>
          <rPr>
            <b/>
            <sz val="9"/>
            <color rgb="FF000000"/>
            <rFont val="Segoe UI"/>
            <family val="2"/>
          </rPr>
          <t>In Studie als 1 - 2 % angegeben</t>
        </r>
        <r>
          <rPr>
            <sz val="9"/>
            <color rgb="FF000000"/>
            <rFont val="Segoe UI"/>
            <family val="2"/>
          </rPr>
          <t xml:space="preserve">
</t>
        </r>
      </text>
    </comment>
    <comment ref="K59" authorId="0" shapeId="0" xr:uid="{08FF3363-299B-4988-B2DD-E8C22EE37EBB}">
      <text>
        <r>
          <rPr>
            <b/>
            <sz val="9"/>
            <color indexed="81"/>
            <rFont val="Segoe UI"/>
            <family val="2"/>
          </rPr>
          <t>Werte nachträglich anhand der Prozentangaben berechnet.</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Microsoft Office User</author>
    <author>Nicklisch, Conrad (F-D)</author>
  </authors>
  <commentList>
    <comment ref="M7" authorId="0" shapeId="0" xr:uid="{C364976E-25B3-4A7B-A13F-ACC348D3D559}">
      <text>
        <r>
          <rPr>
            <b/>
            <sz val="10"/>
            <color rgb="FF000000"/>
            <rFont val="Tahoma"/>
            <family val="2"/>
          </rPr>
          <t>in EUR 2013</t>
        </r>
        <r>
          <rPr>
            <sz val="10"/>
            <color rgb="FF000000"/>
            <rFont val="Tahoma"/>
            <family val="2"/>
          </rPr>
          <t xml:space="preserve">
</t>
        </r>
      </text>
    </comment>
    <comment ref="O7" authorId="1" shapeId="0" xr:uid="{B80FB4F7-3865-4143-999B-374606FE6CED}">
      <text>
        <r>
          <rPr>
            <b/>
            <sz val="9"/>
            <color indexed="81"/>
            <rFont val="Segoe UI"/>
            <family val="2"/>
          </rPr>
          <t>Keine Prozentangaben in Studie angegeben. Werte nachträglich berechnet.</t>
        </r>
        <r>
          <rPr>
            <sz val="9"/>
            <color indexed="81"/>
            <rFont val="Segoe UI"/>
            <family val="2"/>
          </rPr>
          <t xml:space="preserve">
</t>
        </r>
      </text>
    </comment>
    <comment ref="M8" authorId="0" shapeId="0" xr:uid="{1FD65C36-7B29-4923-B3B1-E62A85695E21}">
      <text>
        <r>
          <rPr>
            <b/>
            <sz val="10"/>
            <color rgb="FF000000"/>
            <rFont val="Tahoma"/>
            <family val="2"/>
          </rPr>
          <t>in EUR 2013</t>
        </r>
        <r>
          <rPr>
            <sz val="10"/>
            <color rgb="FF000000"/>
            <rFont val="Tahoma"/>
            <family val="2"/>
          </rPr>
          <t xml:space="preserve">
</t>
        </r>
      </text>
    </comment>
    <comment ref="O8" authorId="1" shapeId="0" xr:uid="{575F8F9B-CD10-4BD9-94A1-3C1B4C3D0FBC}">
      <text>
        <r>
          <rPr>
            <b/>
            <sz val="9"/>
            <color indexed="81"/>
            <rFont val="Segoe UI"/>
            <family val="2"/>
          </rPr>
          <t>Keine Prozentangaben in Studie angegeben. Werte nachträglich berechnet.</t>
        </r>
        <r>
          <rPr>
            <sz val="9"/>
            <color indexed="81"/>
            <rFont val="Segoe UI"/>
            <family val="2"/>
          </rPr>
          <t xml:space="preserve">
</t>
        </r>
      </text>
    </comment>
    <comment ref="M9" authorId="0" shapeId="0" xr:uid="{160B23A6-CD31-48BF-BB00-D73E5D3FDBCD}">
      <text>
        <r>
          <rPr>
            <b/>
            <sz val="10"/>
            <color rgb="FF000000"/>
            <rFont val="Tahoma"/>
            <family val="2"/>
          </rPr>
          <t>in EUR 2013</t>
        </r>
        <r>
          <rPr>
            <sz val="10"/>
            <color rgb="FF000000"/>
            <rFont val="Tahoma"/>
            <family val="2"/>
          </rPr>
          <t xml:space="preserve">
</t>
        </r>
      </text>
    </comment>
    <comment ref="O9" authorId="1" shapeId="0" xr:uid="{8A36A49A-3287-41E8-AAEA-6E67CC746DDC}">
      <text>
        <r>
          <rPr>
            <b/>
            <sz val="9"/>
            <color indexed="81"/>
            <rFont val="Segoe UI"/>
            <family val="2"/>
          </rPr>
          <t>Keine Prozentangaben in Studie angegeben. Werte nachträglich berechnet.</t>
        </r>
        <r>
          <rPr>
            <sz val="9"/>
            <color indexed="81"/>
            <rFont val="Segoe UI"/>
            <family val="2"/>
          </rPr>
          <t xml:space="preserve">
</t>
        </r>
      </text>
    </comment>
    <comment ref="M10" authorId="0" shapeId="0" xr:uid="{8A3F6E1A-4174-45A7-83B3-C0FE578F07D7}">
      <text>
        <r>
          <rPr>
            <b/>
            <sz val="10"/>
            <color rgb="FF000000"/>
            <rFont val="Tahoma"/>
            <family val="2"/>
          </rPr>
          <t>in EUR 2013</t>
        </r>
        <r>
          <rPr>
            <sz val="10"/>
            <color rgb="FF000000"/>
            <rFont val="Tahoma"/>
            <family val="2"/>
          </rPr>
          <t xml:space="preserve">
</t>
        </r>
      </text>
    </comment>
    <comment ref="O10" authorId="1" shapeId="0" xr:uid="{F84430A4-B476-4E1C-877F-813579BC181B}">
      <text>
        <r>
          <rPr>
            <b/>
            <sz val="9"/>
            <color indexed="81"/>
            <rFont val="Segoe UI"/>
            <family val="2"/>
          </rPr>
          <t>Keine Prozentangaben in Studie angegeben. Werte nachträglich berechnet.</t>
        </r>
        <r>
          <rPr>
            <sz val="9"/>
            <color indexed="81"/>
            <rFont val="Segoe UI"/>
            <family val="2"/>
          </rPr>
          <t xml:space="preserve">
</t>
        </r>
      </text>
    </comment>
    <comment ref="M11" authorId="0" shapeId="0" xr:uid="{29F2C2F4-4887-4763-B25D-5FDADDA15D28}">
      <text>
        <r>
          <rPr>
            <b/>
            <sz val="10"/>
            <color rgb="FF000000"/>
            <rFont val="Tahoma"/>
            <family val="2"/>
          </rPr>
          <t>in EUR 2013</t>
        </r>
        <r>
          <rPr>
            <sz val="10"/>
            <color rgb="FF000000"/>
            <rFont val="Tahoma"/>
            <family val="2"/>
          </rPr>
          <t xml:space="preserve">
</t>
        </r>
      </text>
    </comment>
    <comment ref="O11" authorId="1" shapeId="0" xr:uid="{00BB6167-C102-4B0E-A9D1-E88187953CC6}">
      <text>
        <r>
          <rPr>
            <b/>
            <sz val="9"/>
            <color indexed="81"/>
            <rFont val="Segoe UI"/>
            <family val="2"/>
          </rPr>
          <t>Keine Prozentangaben in Studie angegeben. Werte nachträglich berechnet.</t>
        </r>
        <r>
          <rPr>
            <sz val="9"/>
            <color indexed="81"/>
            <rFont val="Segoe UI"/>
            <family val="2"/>
          </rPr>
          <t xml:space="preserve">
</t>
        </r>
      </text>
    </comment>
    <comment ref="M12" authorId="0" shapeId="0" xr:uid="{3B9B4401-EBDA-43BF-912A-FFDEFCA7796F}">
      <text>
        <r>
          <rPr>
            <b/>
            <sz val="10"/>
            <color rgb="FF000000"/>
            <rFont val="Tahoma"/>
            <family val="2"/>
          </rPr>
          <t>in EUR 2013</t>
        </r>
        <r>
          <rPr>
            <sz val="10"/>
            <color rgb="FF000000"/>
            <rFont val="Tahoma"/>
            <family val="2"/>
          </rPr>
          <t xml:space="preserve">
</t>
        </r>
      </text>
    </comment>
    <comment ref="O12" authorId="1" shapeId="0" xr:uid="{6B32E413-A528-418E-861D-6CAE8C742F11}">
      <text>
        <r>
          <rPr>
            <b/>
            <sz val="9"/>
            <color indexed="81"/>
            <rFont val="Segoe UI"/>
            <family val="2"/>
          </rPr>
          <t>Keine Prozentangaben in Studie angegeben. Werte nachträglich berechnet.</t>
        </r>
        <r>
          <rPr>
            <sz val="9"/>
            <color indexed="81"/>
            <rFont val="Segoe UI"/>
            <family val="2"/>
          </rPr>
          <t xml:space="preserve">
</t>
        </r>
      </text>
    </comment>
    <comment ref="J13" authorId="0" shapeId="0" xr:uid="{8F081B28-381C-444A-8B87-FF8DC50EB86C}">
      <text>
        <r>
          <rPr>
            <b/>
            <sz val="10"/>
            <color rgb="FF000000"/>
            <rFont val="Tahoma"/>
            <family val="2"/>
          </rPr>
          <t xml:space="preserve">EUR 2013
</t>
        </r>
      </text>
    </comment>
    <comment ref="J14" authorId="0" shapeId="0" xr:uid="{8E092DCF-74C2-4C13-9F2E-A3898086D87B}">
      <text>
        <r>
          <rPr>
            <b/>
            <sz val="10"/>
            <color rgb="FF000000"/>
            <rFont val="Tahoma"/>
            <family val="2"/>
          </rPr>
          <t xml:space="preserve">EUR 2013
</t>
        </r>
      </text>
    </comment>
    <comment ref="D15" authorId="1" shapeId="0" xr:uid="{D0CDAF2C-4FA0-4BC6-B684-4643666148A9}">
      <text>
        <r>
          <rPr>
            <b/>
            <sz val="9"/>
            <color indexed="81"/>
            <rFont val="Segoe UI"/>
            <family val="2"/>
          </rPr>
          <t>Mittelwerte nicht aus Studie, sondern nachträglich berechnet.</t>
        </r>
        <r>
          <rPr>
            <sz val="9"/>
            <color indexed="81"/>
            <rFont val="Segoe UI"/>
            <family val="2"/>
          </rPr>
          <t xml:space="preserve">
</t>
        </r>
      </text>
    </comment>
    <comment ref="G15" authorId="1" shapeId="0" xr:uid="{B169B3BB-284A-4902-A86A-DBBAE0E1DD5D}">
      <text>
        <r>
          <rPr>
            <b/>
            <sz val="9"/>
            <color indexed="81"/>
            <rFont val="Segoe UI"/>
            <family val="2"/>
          </rPr>
          <t>Mittelwerte nicht aus Studie, sondern nachträglich berechnet.</t>
        </r>
        <r>
          <rPr>
            <sz val="9"/>
            <color indexed="81"/>
            <rFont val="Segoe UI"/>
            <family val="2"/>
          </rPr>
          <t xml:space="preserve">
</t>
        </r>
      </text>
    </comment>
    <comment ref="I15" authorId="0" shapeId="0" xr:uid="{A9A45ABD-2062-A949-94D9-D7929DC3BE48}">
      <text>
        <r>
          <rPr>
            <b/>
            <sz val="10"/>
            <color rgb="FF000000"/>
            <rFont val="Tahoma"/>
            <family val="2"/>
          </rPr>
          <t>EUR 2014</t>
        </r>
      </text>
    </comment>
    <comment ref="K15" authorId="0" shapeId="0" xr:uid="{EFF12919-12FD-D64E-8F3F-BB40DB192895}">
      <text>
        <r>
          <rPr>
            <b/>
            <sz val="10"/>
            <color rgb="FF000000"/>
            <rFont val="Tahoma"/>
            <family val="2"/>
          </rPr>
          <t>EUR 2014</t>
        </r>
      </text>
    </comment>
    <comment ref="L15" authorId="0" shapeId="0" xr:uid="{C953CD87-13F9-4941-9387-E573C11FE9CC}">
      <text>
        <r>
          <rPr>
            <b/>
            <sz val="10"/>
            <color rgb="FF000000"/>
            <rFont val="Tahoma"/>
            <family val="2"/>
          </rPr>
          <t>EUR 2014</t>
        </r>
      </text>
    </comment>
    <comment ref="N15" authorId="0" shapeId="0" xr:uid="{81F4FA66-EE40-4316-9D39-D1D303CF4A4A}">
      <text>
        <r>
          <rPr>
            <b/>
            <sz val="10"/>
            <color rgb="FF000000"/>
            <rFont val="Tahoma"/>
            <family val="2"/>
          </rPr>
          <t>EUR 2014</t>
        </r>
      </text>
    </comment>
    <comment ref="D16" authorId="1" shapeId="0" xr:uid="{C94D5651-EAC8-478A-B151-00C5AD5DDEBB}">
      <text>
        <r>
          <rPr>
            <b/>
            <sz val="9"/>
            <color indexed="81"/>
            <rFont val="Segoe UI"/>
            <family val="2"/>
          </rPr>
          <t>Mittelwerte nicht aus Studie, sondern nachträglich berechnet.</t>
        </r>
        <r>
          <rPr>
            <sz val="9"/>
            <color indexed="81"/>
            <rFont val="Segoe UI"/>
            <family val="2"/>
          </rPr>
          <t xml:space="preserve">
</t>
        </r>
      </text>
    </comment>
    <comment ref="G16" authorId="1" shapeId="0" xr:uid="{3F8D4BDC-DD52-4517-A29C-E2F03FBCA812}">
      <text>
        <r>
          <rPr>
            <b/>
            <sz val="9"/>
            <color indexed="81"/>
            <rFont val="Segoe UI"/>
            <family val="2"/>
          </rPr>
          <t>Mittelwerte nicht aus Studie, sondern nachträglich berechnet.</t>
        </r>
        <r>
          <rPr>
            <sz val="9"/>
            <color indexed="81"/>
            <rFont val="Segoe UI"/>
            <family val="2"/>
          </rPr>
          <t xml:space="preserve">
</t>
        </r>
      </text>
    </comment>
    <comment ref="I16" authorId="0" shapeId="0" xr:uid="{E1F1A8B6-0F61-6C46-83F3-DFC63449FB1A}">
      <text>
        <r>
          <rPr>
            <b/>
            <sz val="10"/>
            <color rgb="FF000000"/>
            <rFont val="Tahoma"/>
            <family val="2"/>
          </rPr>
          <t>EUR 2014</t>
        </r>
      </text>
    </comment>
    <comment ref="K16" authorId="0" shapeId="0" xr:uid="{4D89ED2A-5F4A-FD4A-9569-91560FD7D683}">
      <text>
        <r>
          <rPr>
            <b/>
            <sz val="10"/>
            <color rgb="FF000000"/>
            <rFont val="Tahoma"/>
            <family val="2"/>
          </rPr>
          <t>EUR 2014</t>
        </r>
      </text>
    </comment>
    <comment ref="L16" authorId="0" shapeId="0" xr:uid="{45E872AB-E842-4213-BE71-0399D8AF89D7}">
      <text>
        <r>
          <rPr>
            <b/>
            <sz val="10"/>
            <color rgb="FF000000"/>
            <rFont val="Tahoma"/>
            <family val="2"/>
          </rPr>
          <t>EUR 2014</t>
        </r>
      </text>
    </comment>
    <comment ref="N16" authorId="0" shapeId="0" xr:uid="{BE8AE941-BFDC-4B17-A020-2E4F20054A66}">
      <text>
        <r>
          <rPr>
            <b/>
            <sz val="10"/>
            <color rgb="FF000000"/>
            <rFont val="Tahoma"/>
            <family val="2"/>
          </rPr>
          <t>EUR 2014</t>
        </r>
      </text>
    </comment>
    <comment ref="D17" authorId="1" shapeId="0" xr:uid="{7C48EB29-84B9-4B49-93EA-31D627C04C88}">
      <text>
        <r>
          <rPr>
            <b/>
            <sz val="9"/>
            <color indexed="81"/>
            <rFont val="Segoe UI"/>
            <family val="2"/>
          </rPr>
          <t>Mittelwerte nicht aus Studie, sondern nachträglich berechnet.</t>
        </r>
        <r>
          <rPr>
            <sz val="9"/>
            <color indexed="81"/>
            <rFont val="Segoe UI"/>
            <family val="2"/>
          </rPr>
          <t xml:space="preserve">
</t>
        </r>
      </text>
    </comment>
    <comment ref="G17" authorId="1" shapeId="0" xr:uid="{8FDB249F-EC9F-40EC-9148-8D28B5695764}">
      <text>
        <r>
          <rPr>
            <b/>
            <sz val="9"/>
            <color indexed="81"/>
            <rFont val="Segoe UI"/>
            <family val="2"/>
          </rPr>
          <t>Mittelwerte nicht aus Studie, sondern nachträglich berechnet.</t>
        </r>
        <r>
          <rPr>
            <sz val="9"/>
            <color indexed="81"/>
            <rFont val="Segoe UI"/>
            <family val="2"/>
          </rPr>
          <t xml:space="preserve">
</t>
        </r>
      </text>
    </comment>
    <comment ref="I17" authorId="0" shapeId="0" xr:uid="{77E8FC8A-554F-6743-8EA1-82D86E03FCFA}">
      <text>
        <r>
          <rPr>
            <b/>
            <sz val="10"/>
            <color rgb="FF000000"/>
            <rFont val="Tahoma"/>
            <family val="2"/>
          </rPr>
          <t>EUR 2014</t>
        </r>
      </text>
    </comment>
    <comment ref="K17" authorId="0" shapeId="0" xr:uid="{4F6B1A8F-6E38-0046-AABD-EBB302119163}">
      <text>
        <r>
          <rPr>
            <b/>
            <sz val="10"/>
            <color rgb="FF000000"/>
            <rFont val="Tahoma"/>
            <family val="2"/>
          </rPr>
          <t>EUR 2014</t>
        </r>
      </text>
    </comment>
    <comment ref="L17" authorId="0" shapeId="0" xr:uid="{8EC74108-5EF3-4AD3-B5F8-63D6A77DC75D}">
      <text>
        <r>
          <rPr>
            <b/>
            <sz val="10"/>
            <color rgb="FF000000"/>
            <rFont val="Tahoma"/>
            <family val="2"/>
          </rPr>
          <t>EUR 2014</t>
        </r>
      </text>
    </comment>
    <comment ref="N17" authorId="0" shapeId="0" xr:uid="{30D811D4-A2C5-435D-BDAB-13093A273D1D}">
      <text>
        <r>
          <rPr>
            <b/>
            <sz val="10"/>
            <color rgb="FF000000"/>
            <rFont val="Tahoma"/>
            <family val="2"/>
          </rPr>
          <t>EUR 2014</t>
        </r>
      </text>
    </comment>
    <comment ref="D18" authorId="1" shapeId="0" xr:uid="{F2E68CC5-46A5-44C6-84B9-A91391705A8E}">
      <text>
        <r>
          <rPr>
            <b/>
            <sz val="9"/>
            <color indexed="81"/>
            <rFont val="Segoe UI"/>
            <family val="2"/>
          </rPr>
          <t>Mittelwerte nicht aus Studie, sondern nachträglich berechnet.</t>
        </r>
        <r>
          <rPr>
            <sz val="9"/>
            <color indexed="81"/>
            <rFont val="Segoe UI"/>
            <family val="2"/>
          </rPr>
          <t xml:space="preserve">
</t>
        </r>
      </text>
    </comment>
    <comment ref="G18" authorId="1" shapeId="0" xr:uid="{485C7672-0EB7-4CD7-9EA4-E0CE221D6240}">
      <text>
        <r>
          <rPr>
            <b/>
            <sz val="9"/>
            <color indexed="81"/>
            <rFont val="Segoe UI"/>
            <family val="2"/>
          </rPr>
          <t>Mittelwerte nicht aus Studie, sondern nachträglich berechnet.</t>
        </r>
        <r>
          <rPr>
            <sz val="9"/>
            <color indexed="81"/>
            <rFont val="Segoe UI"/>
            <family val="2"/>
          </rPr>
          <t xml:space="preserve">
</t>
        </r>
      </text>
    </comment>
    <comment ref="I18" authorId="0" shapeId="0" xr:uid="{39D1954B-5EB4-4748-8487-9A1E8E2DA489}">
      <text>
        <r>
          <rPr>
            <b/>
            <sz val="10"/>
            <color rgb="FF000000"/>
            <rFont val="Tahoma"/>
            <family val="2"/>
          </rPr>
          <t>EUR 2014</t>
        </r>
      </text>
    </comment>
    <comment ref="K18" authorId="0" shapeId="0" xr:uid="{9CEC9A31-3E64-3645-AE2A-D61733AC5A0D}">
      <text>
        <r>
          <rPr>
            <b/>
            <sz val="10"/>
            <color rgb="FF000000"/>
            <rFont val="Tahoma"/>
            <family val="2"/>
          </rPr>
          <t>EUR 2014</t>
        </r>
      </text>
    </comment>
    <comment ref="L18" authorId="0" shapeId="0" xr:uid="{7BD5E778-EFD1-4F45-872E-4E5BDBB22335}">
      <text>
        <r>
          <rPr>
            <b/>
            <sz val="10"/>
            <color rgb="FF000000"/>
            <rFont val="Tahoma"/>
            <family val="2"/>
          </rPr>
          <t>EUR 2014</t>
        </r>
      </text>
    </comment>
    <comment ref="N18" authorId="0" shapeId="0" xr:uid="{49301009-7605-4E52-89B7-622E186BC4E1}">
      <text>
        <r>
          <rPr>
            <b/>
            <sz val="10"/>
            <color rgb="FF000000"/>
            <rFont val="Tahoma"/>
            <family val="2"/>
          </rPr>
          <t>EUR 2014</t>
        </r>
      </text>
    </comment>
    <comment ref="D19" authorId="1" shapeId="0" xr:uid="{D7AE150A-0827-4D94-8C1E-526C98621027}">
      <text>
        <r>
          <rPr>
            <b/>
            <sz val="9"/>
            <color indexed="81"/>
            <rFont val="Segoe UI"/>
            <family val="2"/>
          </rPr>
          <t>Mittelwerte nicht aus Studie, sondern nachträglich berechnet.</t>
        </r>
        <r>
          <rPr>
            <sz val="9"/>
            <color indexed="81"/>
            <rFont val="Segoe UI"/>
            <family val="2"/>
          </rPr>
          <t xml:space="preserve">
</t>
        </r>
      </text>
    </comment>
    <comment ref="I19" authorId="0" shapeId="0" xr:uid="{A24E7D8C-943A-2045-8896-DFF7A4D98AFF}">
      <text>
        <r>
          <rPr>
            <b/>
            <sz val="10"/>
            <color rgb="FF000000"/>
            <rFont val="Tahoma"/>
            <family val="2"/>
          </rPr>
          <t xml:space="preserve">Euro 2009,
</t>
        </r>
        <r>
          <rPr>
            <b/>
            <sz val="10"/>
            <color rgb="FF000000"/>
            <rFont val="Tahoma"/>
            <family val="2"/>
          </rPr>
          <t xml:space="preserve">PSW große Anlage
</t>
        </r>
        <r>
          <rPr>
            <sz val="10"/>
            <color rgb="FF000000"/>
            <rFont val="Tahoma"/>
            <family val="2"/>
          </rPr>
          <t xml:space="preserve">
</t>
        </r>
      </text>
    </comment>
    <comment ref="K19" authorId="0" shapeId="0" xr:uid="{15DD65AE-F26A-054C-8742-CB7D56CF050E}">
      <text>
        <r>
          <rPr>
            <b/>
            <sz val="10"/>
            <color rgb="FF000000"/>
            <rFont val="Tahoma"/>
            <family val="2"/>
          </rPr>
          <t xml:space="preserve">Euro 2009,
</t>
        </r>
        <r>
          <rPr>
            <b/>
            <sz val="10"/>
            <color rgb="FF000000"/>
            <rFont val="Tahoma"/>
            <family val="2"/>
          </rPr>
          <t>PSW kleine Anlage</t>
        </r>
        <r>
          <rPr>
            <sz val="10"/>
            <color rgb="FF000000"/>
            <rFont val="Tahoma"/>
            <family val="2"/>
          </rPr>
          <t xml:space="preserve">
</t>
        </r>
      </text>
    </comment>
    <comment ref="M19" authorId="0" shapeId="0" xr:uid="{501C9722-6557-4F07-9B59-CC2FFE3B4321}">
      <text>
        <r>
          <rPr>
            <b/>
            <sz val="10"/>
            <color rgb="FF000000"/>
            <rFont val="Tahoma"/>
            <family val="2"/>
          </rPr>
          <t>Euro 2009</t>
        </r>
        <r>
          <rPr>
            <sz val="10"/>
            <color rgb="FF000000"/>
            <rFont val="Tahoma"/>
            <family val="2"/>
          </rPr>
          <t xml:space="preserve">
</t>
        </r>
      </text>
    </comment>
    <comment ref="D20" authorId="1" shapeId="0" xr:uid="{CEEB63BF-61A7-4EE3-A7CC-D7539E5BF3D2}">
      <text>
        <r>
          <rPr>
            <b/>
            <sz val="9"/>
            <color indexed="81"/>
            <rFont val="Segoe UI"/>
            <family val="2"/>
          </rPr>
          <t>Mittelwerte nicht aus Studie, sondern nachträglich berechnet.</t>
        </r>
        <r>
          <rPr>
            <sz val="9"/>
            <color indexed="81"/>
            <rFont val="Segoe UI"/>
            <family val="2"/>
          </rPr>
          <t xml:space="preserve">
</t>
        </r>
      </text>
    </comment>
    <comment ref="I20" authorId="0" shapeId="0" xr:uid="{E5DF7D41-B859-4940-AD72-02B5628D07A0}">
      <text>
        <r>
          <rPr>
            <b/>
            <sz val="10"/>
            <color rgb="FF000000"/>
            <rFont val="Tahoma"/>
            <family val="2"/>
          </rPr>
          <t xml:space="preserve">Euro 2009,
</t>
        </r>
        <r>
          <rPr>
            <b/>
            <sz val="10"/>
            <color rgb="FF000000"/>
            <rFont val="Tahoma"/>
            <family val="2"/>
          </rPr>
          <t xml:space="preserve">PSW große Anlage
</t>
        </r>
        <r>
          <rPr>
            <sz val="10"/>
            <color rgb="FF000000"/>
            <rFont val="Tahoma"/>
            <family val="2"/>
          </rPr>
          <t xml:space="preserve">
</t>
        </r>
      </text>
    </comment>
    <comment ref="K20" authorId="0" shapeId="0" xr:uid="{1BD44464-4769-1A47-8483-5E4C5F413C0A}">
      <text>
        <r>
          <rPr>
            <b/>
            <sz val="10"/>
            <color rgb="FF000000"/>
            <rFont val="Tahoma"/>
            <family val="2"/>
          </rPr>
          <t xml:space="preserve">Euro 2009,
</t>
        </r>
        <r>
          <rPr>
            <b/>
            <sz val="10"/>
            <color rgb="FF000000"/>
            <rFont val="Tahoma"/>
            <family val="2"/>
          </rPr>
          <t>PSW kleine Anlage</t>
        </r>
        <r>
          <rPr>
            <sz val="10"/>
            <color rgb="FF000000"/>
            <rFont val="Tahoma"/>
            <family val="2"/>
          </rPr>
          <t xml:space="preserve">
</t>
        </r>
      </text>
    </comment>
    <comment ref="M20" authorId="0" shapeId="0" xr:uid="{189DE31D-70C9-479E-80F4-CED0CEB8CD18}">
      <text>
        <r>
          <rPr>
            <b/>
            <sz val="10"/>
            <color rgb="FF000000"/>
            <rFont val="Tahoma"/>
            <family val="2"/>
          </rPr>
          <t>Euro 2009</t>
        </r>
        <r>
          <rPr>
            <sz val="10"/>
            <color rgb="FF000000"/>
            <rFont val="Tahoma"/>
            <family val="2"/>
          </rPr>
          <t xml:space="preserve">
</t>
        </r>
      </text>
    </comment>
    <comment ref="D21" authorId="1" shapeId="0" xr:uid="{A482CAC3-0AB0-4AD7-9CBD-F787D0CD8919}">
      <text>
        <r>
          <rPr>
            <b/>
            <sz val="9"/>
            <color indexed="81"/>
            <rFont val="Segoe UI"/>
            <family val="2"/>
          </rPr>
          <t>Mittelwerte nicht aus Studie, sondern nachträglich berechnet.</t>
        </r>
        <r>
          <rPr>
            <sz val="9"/>
            <color indexed="81"/>
            <rFont val="Segoe UI"/>
            <family val="2"/>
          </rPr>
          <t xml:space="preserve">
</t>
        </r>
      </text>
    </comment>
    <comment ref="I21" authorId="0" shapeId="0" xr:uid="{64EC128E-6F61-6B4B-9F63-CF3BD1581B41}">
      <text>
        <r>
          <rPr>
            <b/>
            <sz val="10"/>
            <color rgb="FF000000"/>
            <rFont val="Tahoma"/>
            <family val="2"/>
          </rPr>
          <t xml:space="preserve">Euro 2009,
</t>
        </r>
        <r>
          <rPr>
            <b/>
            <sz val="10"/>
            <color rgb="FF000000"/>
            <rFont val="Tahoma"/>
            <family val="2"/>
          </rPr>
          <t xml:space="preserve">PSW große Anlage
</t>
        </r>
        <r>
          <rPr>
            <sz val="10"/>
            <color rgb="FF000000"/>
            <rFont val="Tahoma"/>
            <family val="2"/>
          </rPr>
          <t xml:space="preserve">
</t>
        </r>
      </text>
    </comment>
    <comment ref="K21" authorId="0" shapeId="0" xr:uid="{2834F1DB-7792-1F45-A3C6-02501A47472B}">
      <text>
        <r>
          <rPr>
            <b/>
            <sz val="10"/>
            <color rgb="FF000000"/>
            <rFont val="Tahoma"/>
            <family val="2"/>
          </rPr>
          <t xml:space="preserve">Euro 2009,
</t>
        </r>
        <r>
          <rPr>
            <b/>
            <sz val="10"/>
            <color rgb="FF000000"/>
            <rFont val="Tahoma"/>
            <family val="2"/>
          </rPr>
          <t>PSW kleine Anlage</t>
        </r>
        <r>
          <rPr>
            <sz val="10"/>
            <color rgb="FF000000"/>
            <rFont val="Tahoma"/>
            <family val="2"/>
          </rPr>
          <t xml:space="preserve">
</t>
        </r>
      </text>
    </comment>
    <comment ref="M21" authorId="0" shapeId="0" xr:uid="{B06AB00D-CFFD-48E0-9952-7D205FBC0F41}">
      <text>
        <r>
          <rPr>
            <b/>
            <sz val="10"/>
            <color rgb="FF000000"/>
            <rFont val="Tahoma"/>
            <family val="2"/>
          </rPr>
          <t>Euro 2009</t>
        </r>
        <r>
          <rPr>
            <sz val="10"/>
            <color rgb="FF000000"/>
            <rFont val="Tahoma"/>
            <family val="2"/>
          </rPr>
          <t xml:space="preserve">
</t>
        </r>
      </text>
    </comment>
    <comment ref="D22" authorId="1" shapeId="0" xr:uid="{198DAC82-9E22-4CEF-A197-21FC23811542}">
      <text>
        <r>
          <rPr>
            <b/>
            <sz val="9"/>
            <color indexed="81"/>
            <rFont val="Segoe UI"/>
            <family val="2"/>
          </rPr>
          <t>Mittelwerte nicht aus Studie, sondern nachträglich berechnet.</t>
        </r>
        <r>
          <rPr>
            <sz val="9"/>
            <color indexed="81"/>
            <rFont val="Segoe UI"/>
            <family val="2"/>
          </rPr>
          <t xml:space="preserve">
</t>
        </r>
      </text>
    </comment>
    <comment ref="I22" authorId="0" shapeId="0" xr:uid="{6E3FA54B-EC0A-B846-8033-8B0C6686F0D8}">
      <text>
        <r>
          <rPr>
            <b/>
            <sz val="10"/>
            <color rgb="FF000000"/>
            <rFont val="Tahoma"/>
            <family val="2"/>
          </rPr>
          <t xml:space="preserve">Euro 2009,
</t>
        </r>
        <r>
          <rPr>
            <b/>
            <sz val="10"/>
            <color rgb="FF000000"/>
            <rFont val="Tahoma"/>
            <family val="2"/>
          </rPr>
          <t xml:space="preserve">PSW große Anlage
</t>
        </r>
        <r>
          <rPr>
            <sz val="10"/>
            <color rgb="FF000000"/>
            <rFont val="Tahoma"/>
            <family val="2"/>
          </rPr>
          <t xml:space="preserve">
</t>
        </r>
      </text>
    </comment>
    <comment ref="K22" authorId="0" shapeId="0" xr:uid="{5CF7F963-02BE-E04A-8FBD-015DE2F77091}">
      <text>
        <r>
          <rPr>
            <b/>
            <sz val="10"/>
            <color rgb="FF000000"/>
            <rFont val="Tahoma"/>
            <family val="2"/>
          </rPr>
          <t xml:space="preserve">Euro 2009,
</t>
        </r>
        <r>
          <rPr>
            <b/>
            <sz val="10"/>
            <color rgb="FF000000"/>
            <rFont val="Tahoma"/>
            <family val="2"/>
          </rPr>
          <t>PSW kleine Anlage</t>
        </r>
        <r>
          <rPr>
            <sz val="10"/>
            <color rgb="FF000000"/>
            <rFont val="Tahoma"/>
            <family val="2"/>
          </rPr>
          <t xml:space="preserve">
</t>
        </r>
      </text>
    </comment>
    <comment ref="M22" authorId="0" shapeId="0" xr:uid="{481F66D6-F431-4421-8862-F04CD6C85268}">
      <text>
        <r>
          <rPr>
            <b/>
            <sz val="10"/>
            <color rgb="FF000000"/>
            <rFont val="Tahoma"/>
            <family val="2"/>
          </rPr>
          <t>Euro 2009</t>
        </r>
        <r>
          <rPr>
            <sz val="10"/>
            <color rgb="FF000000"/>
            <rFont val="Tahoma"/>
            <family val="2"/>
          </rPr>
          <t xml:space="preserve">
</t>
        </r>
      </text>
    </comment>
    <comment ref="J23" authorId="0" shapeId="0" xr:uid="{72C962CC-6356-46D4-9709-710275A43868}">
      <text>
        <r>
          <rPr>
            <b/>
            <sz val="10"/>
            <color rgb="FF000000"/>
            <rFont val="Tahoma"/>
            <family val="2"/>
          </rPr>
          <t>in EUR 2010</t>
        </r>
      </text>
    </comment>
    <comment ref="J24" authorId="0" shapeId="0" xr:uid="{DB199B48-D272-42E6-9867-1C56F1881EB4}">
      <text>
        <r>
          <rPr>
            <b/>
            <sz val="10"/>
            <color rgb="FF000000"/>
            <rFont val="Tahoma"/>
            <family val="2"/>
          </rPr>
          <t>in EUR 2010</t>
        </r>
      </text>
    </comment>
    <comment ref="J25" authorId="0" shapeId="0" xr:uid="{DF44C088-19AC-4729-99FA-BBEE1AE21EB6}">
      <text>
        <r>
          <rPr>
            <b/>
            <sz val="10"/>
            <color rgb="FF000000"/>
            <rFont val="Tahoma"/>
            <family val="2"/>
          </rPr>
          <t>in EUR 2010</t>
        </r>
      </text>
    </comment>
    <comment ref="J26" authorId="0" shapeId="0" xr:uid="{925A52D7-B2F9-4249-AA30-7A420DE11A80}">
      <text>
        <r>
          <rPr>
            <b/>
            <sz val="10"/>
            <color rgb="FF000000"/>
            <rFont val="Tahoma"/>
            <family val="2"/>
          </rPr>
          <t>in EUR 2010</t>
        </r>
      </text>
    </comment>
    <comment ref="J27" authorId="0" shapeId="0" xr:uid="{6116C92A-FAA6-4636-B73E-AB9AF52E4A79}">
      <text>
        <r>
          <rPr>
            <b/>
            <sz val="10"/>
            <color rgb="FF000000"/>
            <rFont val="Tahoma"/>
            <family val="2"/>
          </rPr>
          <t>in EUR 2010</t>
        </r>
      </text>
    </comment>
    <comment ref="J28" authorId="0" shapeId="0" xr:uid="{A1654079-AF9D-4AE9-B314-B24C7B78691C}">
      <text>
        <r>
          <rPr>
            <b/>
            <sz val="10"/>
            <color rgb="FF000000"/>
            <rFont val="Tahoma"/>
            <family val="2"/>
          </rPr>
          <t>in EUR 2010</t>
        </r>
      </text>
    </comment>
    <comment ref="J29" authorId="0" shapeId="0" xr:uid="{0B0AD352-240A-4457-ADCD-2EF676A0B8D2}">
      <text>
        <r>
          <rPr>
            <b/>
            <sz val="10"/>
            <color rgb="FF000000"/>
            <rFont val="Tahoma"/>
            <family val="2"/>
          </rPr>
          <t>in EUR 2010</t>
        </r>
      </text>
    </comment>
    <comment ref="J30" authorId="0" shapeId="0" xr:uid="{06E729F1-87AE-49EB-9D75-F40EB6C383F5}">
      <text>
        <r>
          <rPr>
            <b/>
            <sz val="10"/>
            <color rgb="FF000000"/>
            <rFont val="Tahoma"/>
            <family val="2"/>
          </rPr>
          <t>in EUR 2010</t>
        </r>
      </text>
    </comment>
    <comment ref="J31" authorId="0" shapeId="0" xr:uid="{DE285F83-0187-46A3-8C20-E55EE3E666E0}">
      <text>
        <r>
          <rPr>
            <b/>
            <sz val="10"/>
            <color rgb="FF000000"/>
            <rFont val="Tahoma"/>
            <family val="2"/>
          </rPr>
          <t>in EUR 2010</t>
        </r>
      </text>
    </comment>
    <comment ref="J32" authorId="0" shapeId="0" xr:uid="{BE6A6973-A902-46F0-A308-F6C5C91872B7}">
      <text>
        <r>
          <rPr>
            <b/>
            <sz val="10"/>
            <color rgb="FF000000"/>
            <rFont val="Tahoma"/>
            <family val="2"/>
          </rPr>
          <t>EUR 2015</t>
        </r>
      </text>
    </comment>
    <comment ref="M32" authorId="0" shapeId="0" xr:uid="{1D077AD0-5CB3-4011-862A-1ED98E02B2DB}">
      <text>
        <r>
          <rPr>
            <b/>
            <sz val="10"/>
            <color rgb="FF000000"/>
            <rFont val="Tahoma"/>
            <family val="2"/>
          </rPr>
          <t>EUR 2015</t>
        </r>
      </text>
    </comment>
    <comment ref="U32" authorId="0" shapeId="0" xr:uid="{4DFA341C-DFB0-CE4D-B7AC-A0581B37CCCE}">
      <text>
        <r>
          <rPr>
            <b/>
            <sz val="10"/>
            <color rgb="FF000000"/>
            <rFont val="Tahoma"/>
            <family val="2"/>
          </rPr>
          <t>Speicherdurchsatzkosten bei 1x 8h pro Tag</t>
        </r>
      </text>
    </comment>
    <comment ref="W32" authorId="0" shapeId="0" xr:uid="{9989D013-6C8B-244F-B211-E8710FBCB6C9}">
      <text>
        <r>
          <rPr>
            <b/>
            <sz val="10"/>
            <color rgb="FF000000"/>
            <rFont val="Tahoma"/>
            <family val="2"/>
          </rPr>
          <t>Speicherdurchsatzkosten bei 4x 1h pro Tag</t>
        </r>
        <r>
          <rPr>
            <sz val="10"/>
            <color rgb="FF000000"/>
            <rFont val="Tahoma"/>
            <family val="2"/>
          </rPr>
          <t xml:space="preserve">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4" authorId="0" shapeId="0" xr:uid="{21751669-96F5-F149-ABA8-7A4E5811AB34}">
      <text>
        <r>
          <rPr>
            <b/>
            <sz val="10"/>
            <color rgb="FF000000"/>
            <rFont val="Tahoma"/>
            <family val="2"/>
          </rPr>
          <t xml:space="preserve">- Biogas, Klärgas u.a.
</t>
        </r>
        <r>
          <rPr>
            <b/>
            <sz val="10"/>
            <color rgb="FF000000"/>
            <rFont val="Tahoma"/>
            <family val="2"/>
          </rPr>
          <t xml:space="preserve">- feste Biomasse
</t>
        </r>
        <r>
          <rPr>
            <b/>
            <sz val="10"/>
            <color rgb="FF000000"/>
            <rFont val="Tahoma"/>
            <family val="2"/>
          </rPr>
          <t>- biogener Abfall</t>
        </r>
      </text>
    </comment>
    <comment ref="P25" authorId="0" shapeId="0" xr:uid="{D78BB5F8-7EF0-3942-A30E-8DE043C51D0A}">
      <text>
        <r>
          <rPr>
            <b/>
            <sz val="10"/>
            <color rgb="FF000000"/>
            <rFont val="Tahoma"/>
            <family val="2"/>
          </rPr>
          <t>EE-Anteil gesamt inkl.  Importen EE</t>
        </r>
        <r>
          <rPr>
            <sz val="10"/>
            <color rgb="FF000000"/>
            <rFont val="Tahoma"/>
            <family val="2"/>
          </rPr>
          <t xml:space="preserve">
</t>
        </r>
      </text>
    </comment>
    <comment ref="N26" authorId="0" shapeId="0" xr:uid="{23FF12D4-8ABE-F74B-9AFE-50297D40631A}">
      <text>
        <r>
          <rPr>
            <b/>
            <sz val="10"/>
            <color rgb="FF000000"/>
            <rFont val="Tahoma"/>
            <family val="2"/>
          </rPr>
          <t>2010</t>
        </r>
        <r>
          <rPr>
            <sz val="10"/>
            <color rgb="FF000000"/>
            <rFont val="Tahoma"/>
            <family val="2"/>
          </rPr>
          <t xml:space="preserve">
</t>
        </r>
      </text>
    </comment>
    <comment ref="N27" authorId="0" shapeId="0" xr:uid="{8D427F29-E2DA-AF45-B567-7A296BEB3312}">
      <text>
        <r>
          <rPr>
            <b/>
            <sz val="10"/>
            <color rgb="FF000000"/>
            <rFont val="Tahoma"/>
            <family val="2"/>
          </rPr>
          <t>Bruttostromverbrauch mit Strom aus PSW; ab 2030 einschl, Strom für EE-Wasserstofferzeugng</t>
        </r>
        <r>
          <rPr>
            <sz val="10"/>
            <color rgb="FF000000"/>
            <rFont val="Tahoma"/>
            <family val="2"/>
          </rPr>
          <t xml:space="preserve">
</t>
        </r>
      </text>
    </comment>
    <comment ref="O27" authorId="0" shapeId="0" xr:uid="{F057E84A-62BF-2942-9EBD-47A3D874D2D3}">
      <text>
        <r>
          <rPr>
            <b/>
            <sz val="10"/>
            <color rgb="FF000000"/>
            <rFont val="Tahoma"/>
            <family val="2"/>
          </rPr>
          <t>einschließlich EE-Strom aus Wasserstoff</t>
        </r>
        <r>
          <rPr>
            <sz val="10"/>
            <color rgb="FF000000"/>
            <rFont val="Tahoma"/>
            <family val="2"/>
          </rPr>
          <t xml:space="preserve">
</t>
        </r>
      </text>
    </comment>
    <comment ref="N28" authorId="0" shapeId="0" xr:uid="{CA2EC827-F4BE-5645-A80F-98AC9756D8F3}">
      <text>
        <r>
          <rPr>
            <b/>
            <sz val="10"/>
            <color rgb="FF000000"/>
            <rFont val="Tahoma"/>
            <family val="2"/>
          </rPr>
          <t>Bruttostromverbrauch mit Strom aus PSW; ab 2030 einschl, Strom für EE-Wasserstofferzeugng</t>
        </r>
        <r>
          <rPr>
            <sz val="10"/>
            <color rgb="FF000000"/>
            <rFont val="Tahoma"/>
            <family val="2"/>
          </rPr>
          <t xml:space="preserve">
</t>
        </r>
      </text>
    </comment>
    <comment ref="O28" authorId="0" shapeId="0" xr:uid="{954963CB-B106-1943-87BE-E6D9333A318C}">
      <text>
        <r>
          <rPr>
            <b/>
            <sz val="10"/>
            <color rgb="FF000000"/>
            <rFont val="Tahoma"/>
            <family val="2"/>
          </rPr>
          <t>einschließlich EE-Strom aus Wasserstoff</t>
        </r>
        <r>
          <rPr>
            <sz val="10"/>
            <color rgb="FF000000"/>
            <rFont val="Tahoma"/>
            <family val="2"/>
          </rPr>
          <t xml:space="preserve">
</t>
        </r>
      </text>
    </comment>
    <comment ref="N29" authorId="0" shapeId="0" xr:uid="{4F61CF0E-52B0-0940-A152-5FA8DFAC0DD3}">
      <text>
        <r>
          <rPr>
            <b/>
            <sz val="10"/>
            <color rgb="FF000000"/>
            <rFont val="Tahoma"/>
            <family val="2"/>
          </rPr>
          <t>Bruttostromverbrauch mit Strom aus PSW; ab 2030 einschl, Strom für EE-Wasserstofferzeugng</t>
        </r>
        <r>
          <rPr>
            <sz val="10"/>
            <color rgb="FF000000"/>
            <rFont val="Tahoma"/>
            <family val="2"/>
          </rPr>
          <t xml:space="preserve">
</t>
        </r>
      </text>
    </comment>
    <comment ref="O29" authorId="0" shapeId="0" xr:uid="{E625CBAB-8DA0-834E-9B75-7B34763FFC64}">
      <text>
        <r>
          <rPr>
            <b/>
            <sz val="10"/>
            <color rgb="FF000000"/>
            <rFont val="Tahoma"/>
            <family val="2"/>
          </rPr>
          <t>einschließlich EE-Strom aus Wasserstoff</t>
        </r>
        <r>
          <rPr>
            <sz val="10"/>
            <color rgb="FF000000"/>
            <rFont val="Tahoma"/>
            <family val="2"/>
          </rPr>
          <t xml:space="preserve">
</t>
        </r>
      </text>
    </comment>
    <comment ref="P29" authorId="0" shapeId="0" xr:uid="{D4458ACF-9650-5941-8DBB-30277A69143C}">
      <text>
        <r>
          <rPr>
            <b/>
            <sz val="10"/>
            <color rgb="FF000000"/>
            <rFont val="Tahoma"/>
            <family val="2"/>
          </rPr>
          <t xml:space="preserve">Anteil EE Inland:
</t>
        </r>
        <r>
          <rPr>
            <b/>
            <sz val="10"/>
            <color rgb="FF000000"/>
            <rFont val="Tahoma"/>
            <family val="2"/>
          </rPr>
          <t xml:space="preserve">59,5 % 
</t>
        </r>
        <r>
          <rPr>
            <b/>
            <sz val="10"/>
            <color rgb="FF000000"/>
            <rFont val="Tahoma"/>
            <family val="2"/>
          </rPr>
          <t xml:space="preserve">Grund steigende EE-Importe
</t>
        </r>
        <r>
          <rPr>
            <sz val="10"/>
            <color rgb="FF000000"/>
            <rFont val="Tahoma"/>
            <family val="2"/>
          </rPr>
          <t xml:space="preserve">
</t>
        </r>
      </text>
    </comment>
    <comment ref="N30" authorId="0" shapeId="0" xr:uid="{49806D7B-0892-D742-AC01-2A3CA85211EF}">
      <text>
        <r>
          <rPr>
            <b/>
            <sz val="10"/>
            <color rgb="FF000000"/>
            <rFont val="Tahoma"/>
            <family val="2"/>
          </rPr>
          <t>Bruttostromverbrauch mit Strom aus PSW; ab 2030 einschl, Strom für EE-Wasserstofferzeugng</t>
        </r>
        <r>
          <rPr>
            <sz val="10"/>
            <color rgb="FF000000"/>
            <rFont val="Tahoma"/>
            <family val="2"/>
          </rPr>
          <t xml:space="preserve">
</t>
        </r>
      </text>
    </comment>
    <comment ref="O30" authorId="0" shapeId="0" xr:uid="{529F8D3F-2968-4248-AA00-205D99C95BAB}">
      <text>
        <r>
          <rPr>
            <b/>
            <sz val="10"/>
            <color rgb="FF000000"/>
            <rFont val="Tahoma"/>
            <family val="2"/>
          </rPr>
          <t>einschließlich EE-Strom aus Wasserstoff</t>
        </r>
        <r>
          <rPr>
            <sz val="10"/>
            <color rgb="FF000000"/>
            <rFont val="Tahoma"/>
            <family val="2"/>
          </rPr>
          <t xml:space="preserve">
</t>
        </r>
      </text>
    </comment>
    <comment ref="P30" authorId="0" shapeId="0" xr:uid="{DFB89DD2-82AC-7A4D-9B98-52EF54EF9628}">
      <text>
        <r>
          <rPr>
            <b/>
            <sz val="10"/>
            <color rgb="FF000000"/>
            <rFont val="Tahoma"/>
            <family val="2"/>
          </rPr>
          <t xml:space="preserve">Anteil EE Inland:
</t>
        </r>
        <r>
          <rPr>
            <b/>
            <sz val="10"/>
            <color rgb="FF000000"/>
            <rFont val="Tahoma"/>
            <family val="2"/>
          </rPr>
          <t xml:space="preserve">68 % 
</t>
        </r>
        <r>
          <rPr>
            <b/>
            <sz val="10"/>
            <color rgb="FF000000"/>
            <rFont val="Tahoma"/>
            <family val="2"/>
          </rPr>
          <t xml:space="preserve">Grund steigende EE-Importe
</t>
        </r>
        <r>
          <rPr>
            <sz val="10"/>
            <color rgb="FF000000"/>
            <rFont val="Tahoma"/>
            <family val="2"/>
          </rPr>
          <t xml:space="preserve">
</t>
        </r>
      </text>
    </comment>
    <comment ref="N31" authorId="0" shapeId="0" xr:uid="{9916B390-C371-E54D-B6DC-88D24926E1E1}">
      <text>
        <r>
          <rPr>
            <b/>
            <sz val="10"/>
            <color rgb="FF000000"/>
            <rFont val="Tahoma"/>
            <family val="2"/>
          </rPr>
          <t>Bruttostromverbrauch mit Strom aus PSW; ab 2030 einschl, Strom für EE-Wasserstofferzeugng</t>
        </r>
        <r>
          <rPr>
            <sz val="10"/>
            <color rgb="FF000000"/>
            <rFont val="Tahoma"/>
            <family val="2"/>
          </rPr>
          <t xml:space="preserve">
</t>
        </r>
      </text>
    </comment>
    <comment ref="O31" authorId="0" shapeId="0" xr:uid="{789FFD8D-F91A-C748-9220-BE553B797783}">
      <text>
        <r>
          <rPr>
            <b/>
            <sz val="10"/>
            <color rgb="FF000000"/>
            <rFont val="Tahoma"/>
            <family val="2"/>
          </rPr>
          <t>einschließlich EE-Strom aus Wasserstoff</t>
        </r>
        <r>
          <rPr>
            <sz val="10"/>
            <color rgb="FF000000"/>
            <rFont val="Tahoma"/>
            <family val="2"/>
          </rPr>
          <t xml:space="preserve">
</t>
        </r>
      </text>
    </comment>
    <comment ref="P31" authorId="0" shapeId="0" xr:uid="{65CED6F6-41C8-2D43-95CD-192827DC3CAD}">
      <text>
        <r>
          <rPr>
            <b/>
            <sz val="10"/>
            <color rgb="FF000000"/>
            <rFont val="Tahoma"/>
            <family val="2"/>
          </rPr>
          <t xml:space="preserve">Anteil EE Inland:
</t>
        </r>
        <r>
          <rPr>
            <b/>
            <sz val="10"/>
            <color rgb="FF000000"/>
            <rFont val="Tahoma"/>
            <family val="2"/>
          </rPr>
          <t xml:space="preserve">74,3 %
</t>
        </r>
        <r>
          <rPr>
            <b/>
            <sz val="10"/>
            <color rgb="FF000000"/>
            <rFont val="Tahoma"/>
            <family val="2"/>
          </rPr>
          <t xml:space="preserve">Grund steigende EE-Importe
</t>
        </r>
        <r>
          <rPr>
            <sz val="10"/>
            <color rgb="FF000000"/>
            <rFont val="Tahoma"/>
            <family val="2"/>
          </rPr>
          <t xml:space="preserve">
</t>
        </r>
      </text>
    </comment>
    <comment ref="J48" authorId="0" shapeId="0" xr:uid="{C44FDC0A-8236-7E4D-B01C-151D4849C6AF}">
      <text>
        <r>
          <rPr>
            <b/>
            <sz val="10"/>
            <color rgb="FF000000"/>
            <rFont val="Tahoma"/>
            <family val="2"/>
          </rPr>
          <t xml:space="preserve">- Biogas, Klärgas u.a.
</t>
        </r>
        <r>
          <rPr>
            <b/>
            <sz val="10"/>
            <color rgb="FF000000"/>
            <rFont val="Tahoma"/>
            <family val="2"/>
          </rPr>
          <t xml:space="preserve">- feste Biomasse
</t>
        </r>
        <r>
          <rPr>
            <b/>
            <sz val="10"/>
            <color rgb="FF000000"/>
            <rFont val="Tahoma"/>
            <family val="2"/>
          </rPr>
          <t>- biogener Abfall</t>
        </r>
      </text>
    </comment>
    <comment ref="H51" authorId="0" shapeId="0" xr:uid="{15ACAFDA-A150-C44C-9810-EF7BDCFD13D8}">
      <text>
        <r>
          <rPr>
            <b/>
            <sz val="10"/>
            <color rgb="FF000000"/>
            <rFont val="Tahoma"/>
            <family val="2"/>
          </rPr>
          <t>Solar thermal power plants + ocean energy</t>
        </r>
      </text>
    </comment>
    <comment ref="H52" authorId="0" shapeId="0" xr:uid="{48676196-9FDF-A941-8F01-66AC14BD95D4}">
      <text>
        <r>
          <rPr>
            <b/>
            <sz val="10"/>
            <color rgb="FF000000"/>
            <rFont val="Tahoma"/>
            <family val="2"/>
          </rPr>
          <t>Solar thermal power plants + ocean energy</t>
        </r>
      </text>
    </comment>
    <comment ref="H53" authorId="0" shapeId="0" xr:uid="{B5452B70-2310-804C-B5C0-689F4D883E52}">
      <text>
        <r>
          <rPr>
            <b/>
            <sz val="10"/>
            <color rgb="FF000000"/>
            <rFont val="Tahoma"/>
            <family val="2"/>
          </rPr>
          <t>Solar thermal power plants + ocean energy</t>
        </r>
      </text>
    </comment>
    <comment ref="H54" authorId="0" shapeId="0" xr:uid="{AFDF1B24-C1B0-2143-9B2B-096F92138C7A}">
      <text>
        <r>
          <rPr>
            <b/>
            <sz val="10"/>
            <color rgb="FF000000"/>
            <rFont val="Tahoma"/>
            <family val="2"/>
          </rPr>
          <t>Solar thermal power plants + ocean energy</t>
        </r>
      </text>
    </comment>
    <comment ref="H55" authorId="0" shapeId="0" xr:uid="{7009BE06-57E3-934C-9F00-436B59E7B304}">
      <text>
        <r>
          <rPr>
            <b/>
            <sz val="10"/>
            <color rgb="FF000000"/>
            <rFont val="Tahoma"/>
            <family val="2"/>
          </rPr>
          <t>Solar thermal power plants + ocean energy</t>
        </r>
      </text>
    </comment>
    <comment ref="H56" authorId="0" shapeId="0" xr:uid="{C5E7C841-F210-9342-82B6-51C71F870341}">
      <text>
        <r>
          <rPr>
            <b/>
            <sz val="10"/>
            <color rgb="FF000000"/>
            <rFont val="Tahoma"/>
            <family val="2"/>
          </rPr>
          <t>Solar thermal power plants + ocean energy</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4" authorId="0" shapeId="0" xr:uid="{BD61007B-3FB9-8048-B7D7-64065D12CB0A}">
      <text>
        <r>
          <rPr>
            <b/>
            <sz val="10"/>
            <color rgb="FF000000"/>
            <rFont val="Tahoma"/>
            <family val="2"/>
          </rPr>
          <t xml:space="preserve">- Biogas, Klärgas u.a.
</t>
        </r>
        <r>
          <rPr>
            <b/>
            <sz val="10"/>
            <color rgb="FF000000"/>
            <rFont val="Tahoma"/>
            <family val="2"/>
          </rPr>
          <t xml:space="preserve">- feste Biomasse
</t>
        </r>
        <r>
          <rPr>
            <b/>
            <sz val="10"/>
            <color rgb="FF000000"/>
            <rFont val="Tahoma"/>
            <family val="2"/>
          </rPr>
          <t>- biogener Abfall</t>
        </r>
      </text>
    </comment>
    <comment ref="E19" authorId="0" shapeId="0" xr:uid="{15F740E5-9814-F640-9A2C-6439A28808F2}">
      <text>
        <r>
          <rPr>
            <b/>
            <sz val="10"/>
            <color rgb="FF000000"/>
            <rFont val="Tahoma"/>
            <family val="2"/>
          </rPr>
          <t>installierte Leistung ist geringer als in den zugrunde liegenden Szenarien, da höhere Volllaststundenzahl der Anlagen angenommen wurde</t>
        </r>
        <r>
          <rPr>
            <sz val="10"/>
            <color rgb="FF000000"/>
            <rFont val="Tahoma"/>
            <family val="2"/>
          </rPr>
          <t xml:space="preserve">
</t>
        </r>
      </text>
    </comment>
    <comment ref="F19" authorId="0" shapeId="0" xr:uid="{68DC5BD8-65A1-F14B-A1B5-3848169C66AA}">
      <text>
        <r>
          <rPr>
            <b/>
            <sz val="10"/>
            <color rgb="FF000000"/>
            <rFont val="Tahoma"/>
            <family val="2"/>
          </rPr>
          <t>installierte Leistung ist geringer als in den zugrunde liegenden Szenarien, da höhere Volllaststundenzahl der Anlagen angenommen wurde</t>
        </r>
        <r>
          <rPr>
            <sz val="10"/>
            <color rgb="FF000000"/>
            <rFont val="Tahoma"/>
            <family val="2"/>
          </rPr>
          <t xml:space="preserve">
</t>
        </r>
      </text>
    </comment>
    <comment ref="G19" authorId="0" shapeId="0" xr:uid="{7EEF100D-6096-634C-B3CF-40810A61183D}">
      <text>
        <r>
          <rPr>
            <b/>
            <sz val="10"/>
            <color rgb="FF000000"/>
            <rFont val="Tahoma"/>
            <family val="2"/>
          </rPr>
          <t>installierte Leistung ist geringer als in den zugrunde liegenden Szenarien, da höhere Volllaststundenzahl der Anlagen angenommen wurde</t>
        </r>
        <r>
          <rPr>
            <sz val="10"/>
            <color rgb="FF000000"/>
            <rFont val="Tahoma"/>
            <family val="2"/>
          </rPr>
          <t xml:space="preserve">
</t>
        </r>
      </text>
    </comment>
    <comment ref="K20" authorId="0" shapeId="0" xr:uid="{225A596D-50BC-714A-845D-54ED610FEA42}">
      <text>
        <r>
          <rPr>
            <b/>
            <sz val="10"/>
            <color rgb="FF000000"/>
            <rFont val="Tahoma"/>
            <family val="2"/>
          </rPr>
          <t>Pumpspeicher und andere Speicher</t>
        </r>
        <r>
          <rPr>
            <sz val="10"/>
            <color rgb="FF000000"/>
            <rFont val="Tahoma"/>
            <family val="2"/>
          </rPr>
          <t xml:space="preserve">
</t>
        </r>
      </text>
    </comment>
    <comment ref="K21" authorId="0" shapeId="0" xr:uid="{13FBE28D-E5E8-5F46-AFEE-88C4AF1CDEBE}">
      <text>
        <r>
          <rPr>
            <b/>
            <sz val="10"/>
            <color rgb="FF000000"/>
            <rFont val="Tahoma"/>
            <family val="2"/>
          </rPr>
          <t>Pumpspeicher und andere Speicher</t>
        </r>
        <r>
          <rPr>
            <sz val="10"/>
            <color rgb="FF000000"/>
            <rFont val="Tahoma"/>
            <family val="2"/>
          </rPr>
          <t xml:space="preserve">
</t>
        </r>
      </text>
    </comment>
    <comment ref="K22" authorId="0" shapeId="0" xr:uid="{6A1F9405-626E-4544-9728-C8384AC303FD}">
      <text>
        <r>
          <rPr>
            <b/>
            <sz val="10"/>
            <color rgb="FF000000"/>
            <rFont val="Tahoma"/>
            <family val="2"/>
          </rPr>
          <t>Pumpspeicher und andere Speicher</t>
        </r>
        <r>
          <rPr>
            <sz val="10"/>
            <color rgb="FF000000"/>
            <rFont val="Tahoma"/>
            <family val="2"/>
          </rPr>
          <t xml:space="preserve">
</t>
        </r>
      </text>
    </comment>
    <comment ref="K23" authorId="0" shapeId="0" xr:uid="{486E084F-7859-D145-A339-E0099A3548A1}">
      <text>
        <r>
          <rPr>
            <b/>
            <sz val="10"/>
            <color rgb="FF000000"/>
            <rFont val="Tahoma"/>
            <family val="2"/>
          </rPr>
          <t>Pumpspeicher und andere Speicher</t>
        </r>
        <r>
          <rPr>
            <sz val="10"/>
            <color rgb="FF000000"/>
            <rFont val="Tahoma"/>
            <family val="2"/>
          </rPr>
          <t xml:space="preserve">
</t>
        </r>
      </text>
    </comment>
    <comment ref="K24" authorId="0" shapeId="0" xr:uid="{5FCFCD3B-04CC-E645-BF2C-E5A054C3DAAA}">
      <text>
        <r>
          <rPr>
            <b/>
            <sz val="10"/>
            <color rgb="FF000000"/>
            <rFont val="Tahoma"/>
            <family val="2"/>
          </rPr>
          <t>Pumpspeicher und andere Speicher</t>
        </r>
        <r>
          <rPr>
            <sz val="10"/>
            <color rgb="FF000000"/>
            <rFont val="Tahoma"/>
            <family val="2"/>
          </rPr>
          <t xml:space="preserve">
</t>
        </r>
      </text>
    </comment>
    <comment ref="K25" authorId="0" shapeId="0" xr:uid="{03604450-8324-1D40-886F-9EBF1F4D085C}">
      <text>
        <r>
          <rPr>
            <b/>
            <sz val="10"/>
            <color rgb="FF000000"/>
            <rFont val="Tahoma"/>
            <family val="2"/>
          </rPr>
          <t>Pumpspeicher und andere Speicher</t>
        </r>
        <r>
          <rPr>
            <sz val="10"/>
            <color rgb="FF000000"/>
            <rFont val="Tahoma"/>
            <family val="2"/>
          </rPr>
          <t xml:space="preserve">
</t>
        </r>
      </text>
    </comment>
    <comment ref="K30" authorId="0" shapeId="0" xr:uid="{D382105E-9CD1-F34E-A52B-E18C05BEBA3B}">
      <text>
        <r>
          <rPr>
            <sz val="10"/>
            <color rgb="FF000000"/>
            <rFont val="Tahoma"/>
            <family val="2"/>
          </rPr>
          <t xml:space="preserve">Pumspeicher + Pv-Batteriespiecher + Großbatteriespeicher
</t>
        </r>
      </text>
    </comment>
    <comment ref="K31" authorId="0" shapeId="0" xr:uid="{01EB4214-6B6B-0C4C-BB2B-90F061D8AB55}">
      <text>
        <r>
          <rPr>
            <sz val="10"/>
            <color rgb="FF000000"/>
            <rFont val="Tahoma"/>
            <family val="2"/>
          </rPr>
          <t xml:space="preserve">Pumspeicher + Pv-Batteriespiecher + Großbatteriespeicher
</t>
        </r>
      </text>
    </comment>
    <comment ref="K32" authorId="0" shapeId="0" xr:uid="{2AF056BB-65FF-7D48-BCB4-D1A506F08230}">
      <text>
        <r>
          <rPr>
            <sz val="10"/>
            <color rgb="FF000000"/>
            <rFont val="Tahoma"/>
            <family val="2"/>
          </rPr>
          <t xml:space="preserve">Pumspeicher + Pv-Batteriespiecher + Großbatteriespeicher
</t>
        </r>
      </text>
    </comment>
    <comment ref="K33" authorId="0" shapeId="0" xr:uid="{656620F4-C433-D54E-9739-CD5879D9ADB2}">
      <text>
        <r>
          <rPr>
            <sz val="10"/>
            <color rgb="FF000000"/>
            <rFont val="Tahoma"/>
            <family val="2"/>
          </rPr>
          <t xml:space="preserve">Pumspeicher + Pv-Batteriespiecher + Großbatteriespeicher
</t>
        </r>
      </text>
    </comment>
    <comment ref="K34" authorId="0" shapeId="0" xr:uid="{A18286AE-C6AC-2349-AD93-618C29A8CD41}">
      <text>
        <r>
          <rPr>
            <sz val="10"/>
            <color rgb="FF000000"/>
            <rFont val="Tahoma"/>
            <family val="2"/>
          </rPr>
          <t xml:space="preserve">Pumspeicher + Pv-Batteriespiecher + Großbatteriespeicher
</t>
        </r>
      </text>
    </comment>
    <comment ref="K35" authorId="0" shapeId="0" xr:uid="{A6E4DA89-D476-ED4A-A5F7-AACDE494592C}">
      <text>
        <r>
          <rPr>
            <sz val="10"/>
            <color rgb="FF000000"/>
            <rFont val="Tahoma"/>
            <family val="2"/>
          </rPr>
          <t xml:space="preserve">Pumspeicher + Pv-Batteriespiecher + Großbatteriespeicher
</t>
        </r>
      </text>
    </comment>
    <comment ref="J41" authorId="0" shapeId="0" xr:uid="{D9EEF532-A900-914E-ADFF-07E5C88B0B6C}">
      <text>
        <r>
          <rPr>
            <b/>
            <sz val="10"/>
            <color rgb="FF000000"/>
            <rFont val="Tahoma"/>
            <family val="2"/>
          </rPr>
          <t xml:space="preserve">- Biogas, Klärgas u.a.
</t>
        </r>
        <r>
          <rPr>
            <b/>
            <sz val="10"/>
            <color rgb="FF000000"/>
            <rFont val="Tahoma"/>
            <family val="2"/>
          </rPr>
          <t xml:space="preserve">- feste Biomasse
</t>
        </r>
        <r>
          <rPr>
            <b/>
            <sz val="10"/>
            <color rgb="FF000000"/>
            <rFont val="Tahoma"/>
            <family val="2"/>
          </rPr>
          <t>- biogener Abfall</t>
        </r>
      </text>
    </comment>
    <comment ref="N53" authorId="0" shapeId="0" xr:uid="{F6B570FF-F80A-6849-AFCF-C357C0402916}">
      <text>
        <r>
          <rPr>
            <b/>
            <sz val="10"/>
            <color rgb="FF000000"/>
            <rFont val="Tahoma"/>
            <family val="2"/>
          </rPr>
          <t>inklusive CSP, Ocean, Geothermal</t>
        </r>
        <r>
          <rPr>
            <sz val="10"/>
            <color rgb="FF000000"/>
            <rFont val="Tahoma"/>
            <family val="2"/>
          </rPr>
          <t xml:space="preserve">
</t>
        </r>
      </text>
    </comment>
    <comment ref="N54" authorId="0" shapeId="0" xr:uid="{A0F28629-16A9-9940-AAFE-AC5CA508555C}">
      <text>
        <r>
          <rPr>
            <b/>
            <sz val="10"/>
            <color rgb="FF000000"/>
            <rFont val="Tahoma"/>
            <family val="2"/>
          </rPr>
          <t>inklusive CSP, Ocean, Geothermal</t>
        </r>
        <r>
          <rPr>
            <sz val="10"/>
            <color rgb="FF000000"/>
            <rFont val="Tahoma"/>
            <family val="2"/>
          </rPr>
          <t xml:space="preserve">
</t>
        </r>
      </text>
    </comment>
    <comment ref="N55" authorId="0" shapeId="0" xr:uid="{09430046-8827-A343-9FC4-F2D36AA112B5}">
      <text>
        <r>
          <rPr>
            <b/>
            <sz val="10"/>
            <color rgb="FF000000"/>
            <rFont val="Tahoma"/>
            <family val="2"/>
          </rPr>
          <t>inklusive CSP, Ocean, Geothermal</t>
        </r>
        <r>
          <rPr>
            <sz val="10"/>
            <color rgb="FF000000"/>
            <rFont val="Tahoma"/>
            <family val="2"/>
          </rPr>
          <t xml:space="preserve">
</t>
        </r>
      </text>
    </comment>
    <comment ref="N56" authorId="0" shapeId="0" xr:uid="{C8B6D4B8-6EBE-4A41-8DE0-D011664CA602}">
      <text>
        <r>
          <rPr>
            <b/>
            <sz val="10"/>
            <color rgb="FF000000"/>
            <rFont val="Tahoma"/>
            <family val="2"/>
          </rPr>
          <t>inklusive CSP, Ocean, Geothermal</t>
        </r>
        <r>
          <rPr>
            <sz val="10"/>
            <color rgb="FF000000"/>
            <rFont val="Tahoma"/>
            <family val="2"/>
          </rPr>
          <t xml:space="preserve">
</t>
        </r>
      </text>
    </comment>
    <comment ref="N57" authorId="0" shapeId="0" xr:uid="{454B50AC-476C-EE43-B428-DACA2B9AD3C3}">
      <text>
        <r>
          <rPr>
            <b/>
            <sz val="10"/>
            <color rgb="FF000000"/>
            <rFont val="Tahoma"/>
            <family val="2"/>
          </rPr>
          <t>inklusive CSP, Ocean, Geothermal</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D53" authorId="0" shapeId="0" xr:uid="{FF6527FC-2E8B-F64C-9B2F-DFEEBB5FB2B3}">
      <text>
        <r>
          <rPr>
            <b/>
            <sz val="9"/>
            <color rgb="FF000000"/>
            <rFont val="Segoe UI"/>
            <family val="2"/>
          </rPr>
          <t>werte nachträglich anhand der Trendlinie ermittelt</t>
        </r>
        <r>
          <rPr>
            <sz val="9"/>
            <color rgb="FF000000"/>
            <rFont val="Segoe UI"/>
            <family val="2"/>
          </rPr>
          <t xml:space="preserve">
</t>
        </r>
      </text>
    </comment>
    <comment ref="I53" authorId="0" shapeId="0" xr:uid="{A7CFF072-C7DA-4FA0-84CB-1708AE339963}">
      <text>
        <r>
          <rPr>
            <b/>
            <sz val="9"/>
            <color indexed="81"/>
            <rFont val="Segoe UI"/>
            <family val="2"/>
          </rPr>
          <t>werte nachträglich anhand der Trendlinie ermittelt</t>
        </r>
        <r>
          <rPr>
            <sz val="9"/>
            <color indexed="81"/>
            <rFont val="Segoe UI"/>
            <family val="2"/>
          </rPr>
          <t xml:space="preserve">
</t>
        </r>
      </text>
    </comment>
    <comment ref="O53" authorId="0" shapeId="0" xr:uid="{6E6FBF87-3C42-4DB1-92D0-F5B864603184}">
      <text>
        <r>
          <rPr>
            <b/>
            <sz val="9"/>
            <color indexed="81"/>
            <rFont val="Segoe UI"/>
            <family val="2"/>
          </rPr>
          <t>werte nachträglich anhand der Trendlinie ermittelt</t>
        </r>
        <r>
          <rPr>
            <sz val="9"/>
            <color indexed="81"/>
            <rFont val="Segoe UI"/>
            <family val="2"/>
          </rPr>
          <t xml:space="preserve">
</t>
        </r>
      </text>
    </comment>
    <comment ref="D54" authorId="0" shapeId="0" xr:uid="{E7F2CC38-1427-7740-8180-6B5825E26392}">
      <text>
        <r>
          <rPr>
            <b/>
            <sz val="9"/>
            <color rgb="FF000000"/>
            <rFont val="Segoe UI"/>
            <family val="2"/>
          </rPr>
          <t>werte nachträglich anhand der Trendlinie ermittelt</t>
        </r>
        <r>
          <rPr>
            <sz val="9"/>
            <color rgb="FF000000"/>
            <rFont val="Segoe UI"/>
            <family val="2"/>
          </rPr>
          <t xml:space="preserve">
</t>
        </r>
      </text>
    </comment>
    <comment ref="I54" authorId="0" shapeId="0" xr:uid="{C4A13863-BB40-47ED-9FF5-7F08D45F3EA8}">
      <text>
        <r>
          <rPr>
            <b/>
            <sz val="9"/>
            <color indexed="81"/>
            <rFont val="Segoe UI"/>
            <family val="2"/>
          </rPr>
          <t>werte nachträglich anhand der Trendlinie ermittelt</t>
        </r>
        <r>
          <rPr>
            <sz val="9"/>
            <color indexed="81"/>
            <rFont val="Segoe UI"/>
            <family val="2"/>
          </rPr>
          <t xml:space="preserve">
</t>
        </r>
      </text>
    </comment>
    <comment ref="O54" authorId="0" shapeId="0" xr:uid="{03A8750C-CC1F-4758-942A-069B6E106F96}">
      <text>
        <r>
          <rPr>
            <b/>
            <sz val="9"/>
            <color rgb="FF000000"/>
            <rFont val="Segoe UI"/>
            <family val="2"/>
          </rPr>
          <t>werte nachträglich anhand der Trendlinie ermittelt</t>
        </r>
        <r>
          <rPr>
            <sz val="9"/>
            <color rgb="FF000000"/>
            <rFont val="Segoe UI"/>
            <family val="2"/>
          </rPr>
          <t xml:space="preserve">
</t>
        </r>
      </text>
    </comment>
    <comment ref="I55" authorId="0" shapeId="0" xr:uid="{A85D647F-0750-47C9-8DD9-00783805CC2F}">
      <text>
        <r>
          <rPr>
            <b/>
            <sz val="9"/>
            <color indexed="81"/>
            <rFont val="Segoe UI"/>
            <family val="2"/>
          </rPr>
          <t>werte nachträglich anhand der Trendlinie ermittelt</t>
        </r>
        <r>
          <rPr>
            <sz val="9"/>
            <color indexed="81"/>
            <rFont val="Segoe UI"/>
            <family val="2"/>
          </rPr>
          <t xml:space="preserve">
</t>
        </r>
      </text>
    </comment>
    <comment ref="O55" authorId="0" shapeId="0" xr:uid="{9E60211A-2808-4006-8595-D4FC863A9163}">
      <text>
        <r>
          <rPr>
            <b/>
            <sz val="9"/>
            <color indexed="81"/>
            <rFont val="Segoe UI"/>
            <family val="2"/>
          </rPr>
          <t>werte nachträglich anhand der Trendlinie ermittelt</t>
        </r>
        <r>
          <rPr>
            <sz val="9"/>
            <color indexed="81"/>
            <rFont val="Segoe UI"/>
            <family val="2"/>
          </rPr>
          <t xml:space="preserve">
</t>
        </r>
      </text>
    </comment>
    <comment ref="D56" authorId="0" shapeId="0" xr:uid="{A8CCF013-6E15-464A-875A-29E038FB5ED6}">
      <text>
        <r>
          <rPr>
            <b/>
            <sz val="9"/>
            <color rgb="FF000000"/>
            <rFont val="Segoe UI"/>
            <family val="2"/>
          </rPr>
          <t>werte nachträglich anhand der Trendlinie ermittelt</t>
        </r>
        <r>
          <rPr>
            <sz val="9"/>
            <color rgb="FF000000"/>
            <rFont val="Segoe UI"/>
            <family val="2"/>
          </rPr>
          <t xml:space="preserve">
</t>
        </r>
      </text>
    </comment>
    <comment ref="I56" authorId="0" shapeId="0" xr:uid="{DDD73714-ADA9-4351-8D29-78D22D19A8BA}">
      <text>
        <r>
          <rPr>
            <b/>
            <sz val="9"/>
            <color rgb="FF000000"/>
            <rFont val="Segoe UI"/>
            <family val="2"/>
          </rPr>
          <t>werte nachträglich anhand der Trendlinie ermittelt</t>
        </r>
        <r>
          <rPr>
            <sz val="9"/>
            <color rgb="FF000000"/>
            <rFont val="Segoe UI"/>
            <family val="2"/>
          </rPr>
          <t xml:space="preserve">
</t>
        </r>
      </text>
    </comment>
    <comment ref="O56" authorId="0" shapeId="0" xr:uid="{309153A5-DAE3-46D8-89E3-B0B1C6CD9776}">
      <text>
        <r>
          <rPr>
            <b/>
            <sz val="9"/>
            <color indexed="81"/>
            <rFont val="Segoe UI"/>
            <family val="2"/>
          </rPr>
          <t>werte nachträglich anhand der Trendlinie ermittelt</t>
        </r>
        <r>
          <rPr>
            <sz val="9"/>
            <color indexed="81"/>
            <rFont val="Segoe UI"/>
            <family val="2"/>
          </rPr>
          <t xml:space="preserve">
</t>
        </r>
      </text>
    </comment>
    <comment ref="D57" authorId="0" shapeId="0" xr:uid="{8ED06305-4B14-6349-BFFB-1956CDF6E062}">
      <text>
        <r>
          <rPr>
            <b/>
            <sz val="9"/>
            <color rgb="FF000000"/>
            <rFont val="Segoe UI"/>
            <family val="2"/>
          </rPr>
          <t>werte nachträglich anhand der Trendlinie ermittelt</t>
        </r>
        <r>
          <rPr>
            <sz val="9"/>
            <color rgb="FF000000"/>
            <rFont val="Segoe UI"/>
            <family val="2"/>
          </rPr>
          <t xml:space="preserve">
</t>
        </r>
      </text>
    </comment>
    <comment ref="I57" authorId="0" shapeId="0" xr:uid="{AC69A063-06CC-466F-BC50-C263A3EA5384}">
      <text>
        <r>
          <rPr>
            <b/>
            <sz val="9"/>
            <color rgb="FF000000"/>
            <rFont val="Segoe UI"/>
            <family val="2"/>
          </rPr>
          <t>werte nachträglich anhand der Trendlinie ermittelt</t>
        </r>
        <r>
          <rPr>
            <sz val="9"/>
            <color rgb="FF000000"/>
            <rFont val="Segoe UI"/>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706F92D2-5625-4D5C-8E21-597BA54CBBF6}">
      <text>
        <r>
          <rPr>
            <b/>
            <sz val="9"/>
            <color indexed="81"/>
            <rFont val="Segoe UI"/>
            <family val="2"/>
          </rPr>
          <t>Mittelwerte nicht aus Studie, sondern nachträglich berechnet.</t>
        </r>
        <r>
          <rPr>
            <sz val="9"/>
            <color indexed="81"/>
            <rFont val="Segoe UI"/>
            <family val="2"/>
          </rPr>
          <t xml:space="preserve">
</t>
        </r>
      </text>
    </comment>
    <comment ref="F7" authorId="1" shapeId="0" xr:uid="{70FD31F1-0C02-E74C-8D2E-411469196F59}">
      <text>
        <r>
          <rPr>
            <b/>
            <sz val="10"/>
            <color rgb="FF000000"/>
            <rFont val="Tahoma"/>
            <family val="2"/>
          </rPr>
          <t>Eur 2015</t>
        </r>
        <r>
          <rPr>
            <sz val="10"/>
            <color rgb="FF000000"/>
            <rFont val="Tahoma"/>
            <family val="2"/>
          </rPr>
          <t xml:space="preserve">
</t>
        </r>
      </text>
    </comment>
    <comment ref="H7" authorId="1" shapeId="0" xr:uid="{715CEE05-597A-2C4E-A83A-66BDF374E19B}">
      <text>
        <r>
          <rPr>
            <b/>
            <sz val="10"/>
            <color rgb="FF000000"/>
            <rFont val="Tahoma"/>
            <family val="2"/>
          </rPr>
          <t>Eur 2015</t>
        </r>
        <r>
          <rPr>
            <sz val="10"/>
            <color rgb="FF000000"/>
            <rFont val="Tahoma"/>
            <family val="2"/>
          </rPr>
          <t xml:space="preserve">
</t>
        </r>
      </text>
    </comment>
    <comment ref="D8" authorId="0" shapeId="0" xr:uid="{414127D3-B1B6-4B60-8DAB-61E54459794B}">
      <text>
        <r>
          <rPr>
            <b/>
            <sz val="9"/>
            <color indexed="81"/>
            <rFont val="Segoe UI"/>
            <family val="2"/>
          </rPr>
          <t>Mittelwerte nicht aus Studie, sondern nachträglich berechnet.</t>
        </r>
        <r>
          <rPr>
            <sz val="9"/>
            <color indexed="81"/>
            <rFont val="Segoe UI"/>
            <family val="2"/>
          </rPr>
          <t xml:space="preserve">
</t>
        </r>
      </text>
    </comment>
    <comment ref="F8" authorId="1" shapeId="0" xr:uid="{4E3733A3-ADF2-F842-ABC9-06786D0F3B15}">
      <text>
        <r>
          <rPr>
            <b/>
            <sz val="10"/>
            <color rgb="FF000000"/>
            <rFont val="Tahoma"/>
            <family val="2"/>
          </rPr>
          <t>Eur 2015</t>
        </r>
        <r>
          <rPr>
            <sz val="10"/>
            <color rgb="FF000000"/>
            <rFont val="Tahoma"/>
            <family val="2"/>
          </rPr>
          <t xml:space="preserve">
</t>
        </r>
      </text>
    </comment>
    <comment ref="H8" authorId="1" shapeId="0" xr:uid="{61721084-2484-684E-AA2D-1A8E80E39CBE}">
      <text>
        <r>
          <rPr>
            <b/>
            <sz val="10"/>
            <color rgb="FF000000"/>
            <rFont val="Tahoma"/>
            <family val="2"/>
          </rPr>
          <t>Eur 2015</t>
        </r>
        <r>
          <rPr>
            <sz val="10"/>
            <color rgb="FF000000"/>
            <rFont val="Tahoma"/>
            <family val="2"/>
          </rPr>
          <t xml:space="preserve">
</t>
        </r>
      </text>
    </comment>
    <comment ref="G9" authorId="1" shapeId="0" xr:uid="{45B20836-6F77-4CB3-B777-EC17647BCC81}">
      <text>
        <r>
          <rPr>
            <b/>
            <sz val="10"/>
            <color rgb="FF000000"/>
            <rFont val="Tahoma"/>
            <family val="2"/>
          </rPr>
          <t>in EUR 2010</t>
        </r>
      </text>
    </comment>
    <comment ref="J9" authorId="0" shapeId="0" xr:uid="{0FBD317F-8941-43C2-A4D8-CA75DA6EB7A7}">
      <text>
        <r>
          <rPr>
            <b/>
            <sz val="9"/>
            <color indexed="81"/>
            <rFont val="Segoe UI"/>
            <family val="2"/>
          </rPr>
          <t>Keine Prozentangaben in Studie angegeben. Werte nachträglich berechnet.</t>
        </r>
        <r>
          <rPr>
            <sz val="9"/>
            <color indexed="81"/>
            <rFont val="Segoe UI"/>
            <family val="2"/>
          </rPr>
          <t xml:space="preserve">
</t>
        </r>
      </text>
    </comment>
    <comment ref="L9" authorId="1" shapeId="0" xr:uid="{30DED028-336A-334A-B979-DADB1E3B6503}">
      <text>
        <r>
          <rPr>
            <sz val="10"/>
            <color rgb="FF000000"/>
            <rFont val="Tahoma"/>
            <family val="2"/>
          </rPr>
          <t>Die fixen O&amp;M Kosten sind bezogen auf 2010 und unterliegen in diese Studie keiner Degression</t>
        </r>
      </text>
    </comment>
    <comment ref="G10" authorId="1" shapeId="0" xr:uid="{8B27C363-56AE-4419-B19E-817FB34B4291}">
      <text>
        <r>
          <rPr>
            <b/>
            <sz val="10"/>
            <color rgb="FF000000"/>
            <rFont val="Tahoma"/>
            <family val="2"/>
          </rPr>
          <t>in EUR 2010</t>
        </r>
      </text>
    </comment>
    <comment ref="J10" authorId="0" shapeId="0" xr:uid="{A1A8E887-4DE1-4DE2-AD29-4EF76FF379FC}">
      <text>
        <r>
          <rPr>
            <b/>
            <sz val="9"/>
            <color indexed="81"/>
            <rFont val="Segoe UI"/>
            <family val="2"/>
          </rPr>
          <t>Keine Prozentangaben in Studie angegeben. Werte nachträglich berechnet.</t>
        </r>
        <r>
          <rPr>
            <sz val="9"/>
            <color indexed="81"/>
            <rFont val="Segoe UI"/>
            <family val="2"/>
          </rPr>
          <t xml:space="preserve">
</t>
        </r>
      </text>
    </comment>
    <comment ref="L10" authorId="1" shapeId="0" xr:uid="{D6F8F826-5BA9-41E4-865A-CC8A83EC006B}">
      <text>
        <r>
          <rPr>
            <sz val="10"/>
            <color rgb="FF000000"/>
            <rFont val="Tahoma"/>
            <family val="2"/>
          </rPr>
          <t>Die fixen O&amp;M Kosten sind bezogen auf 2010 und unterliegen in diese Studie keiner Degression</t>
        </r>
      </text>
    </comment>
    <comment ref="G11" authorId="1" shapeId="0" xr:uid="{8CDC70D6-64C4-4F87-9934-FDF5790FC36E}">
      <text>
        <r>
          <rPr>
            <b/>
            <sz val="10"/>
            <color rgb="FF000000"/>
            <rFont val="Tahoma"/>
            <family val="2"/>
          </rPr>
          <t>in EUR 2010</t>
        </r>
      </text>
    </comment>
    <comment ref="J11" authorId="0" shapeId="0" xr:uid="{53FFE7AD-BF49-4713-8340-EE03ECC823D5}">
      <text>
        <r>
          <rPr>
            <b/>
            <sz val="9"/>
            <color indexed="81"/>
            <rFont val="Segoe UI"/>
            <family val="2"/>
          </rPr>
          <t>Keine Prozentangaben in Studie angegeben. Werte nachträglich berechnet.</t>
        </r>
        <r>
          <rPr>
            <sz val="9"/>
            <color indexed="81"/>
            <rFont val="Segoe UI"/>
            <family val="2"/>
          </rPr>
          <t xml:space="preserve">
</t>
        </r>
      </text>
    </comment>
    <comment ref="L11" authorId="1" shapeId="0" xr:uid="{41A675A9-F0A0-4465-AA59-2DF47BD72723}">
      <text>
        <r>
          <rPr>
            <sz val="10"/>
            <color rgb="FF000000"/>
            <rFont val="Tahoma"/>
            <family val="2"/>
          </rPr>
          <t>Die fixen O&amp;M Kosten sind bezogen auf 2010 und unterliegen in diese Studie keiner Degression</t>
        </r>
      </text>
    </comment>
    <comment ref="G12" authorId="1" shapeId="0" xr:uid="{4F6D4707-E0A3-4A40-B31C-2A72E06E6A4C}">
      <text>
        <r>
          <rPr>
            <b/>
            <sz val="10"/>
            <color rgb="FF000000"/>
            <rFont val="Tahoma"/>
            <family val="2"/>
          </rPr>
          <t>in EUR 2010</t>
        </r>
      </text>
    </comment>
    <comment ref="J12" authorId="0" shapeId="0" xr:uid="{DA5F6EEA-3085-4950-92A7-AE07AD2393F2}">
      <text>
        <r>
          <rPr>
            <b/>
            <sz val="9"/>
            <color indexed="81"/>
            <rFont val="Segoe UI"/>
            <family val="2"/>
          </rPr>
          <t>Keine Prozentangaben in Studie angegeben. Werte nachträglich berechnet.</t>
        </r>
        <r>
          <rPr>
            <sz val="9"/>
            <color indexed="81"/>
            <rFont val="Segoe UI"/>
            <family val="2"/>
          </rPr>
          <t xml:space="preserve">
</t>
        </r>
      </text>
    </comment>
    <comment ref="L12" authorId="1" shapeId="0" xr:uid="{B722B789-715D-400F-BE1A-2E2A301B18E9}">
      <text>
        <r>
          <rPr>
            <sz val="10"/>
            <color rgb="FF000000"/>
            <rFont val="Tahoma"/>
            <family val="2"/>
          </rPr>
          <t>Die fixen O&amp;M Kosten sind bezogen auf 2010 und unterliegen in diese Studie keiner Degression</t>
        </r>
      </text>
    </comment>
    <comment ref="G13" authorId="1" shapeId="0" xr:uid="{F4972065-E6B9-4CD6-92C9-B9B55C45F332}">
      <text>
        <r>
          <rPr>
            <b/>
            <sz val="10"/>
            <color rgb="FF000000"/>
            <rFont val="Tahoma"/>
            <family val="2"/>
          </rPr>
          <t>in EUR 2010</t>
        </r>
      </text>
    </comment>
    <comment ref="J13" authorId="0" shapeId="0" xr:uid="{6279AA27-74A6-40C8-8DCF-1E0529CC4149}">
      <text>
        <r>
          <rPr>
            <b/>
            <sz val="9"/>
            <color indexed="81"/>
            <rFont val="Segoe UI"/>
            <family val="2"/>
          </rPr>
          <t>Keine Prozentangaben in Studie angegeben. Werte nachträglich berechnet.</t>
        </r>
        <r>
          <rPr>
            <sz val="9"/>
            <color indexed="81"/>
            <rFont val="Segoe UI"/>
            <family val="2"/>
          </rPr>
          <t xml:space="preserve">
</t>
        </r>
      </text>
    </comment>
    <comment ref="L13" authorId="1" shapeId="0" xr:uid="{3C9A4ECB-97DE-4851-A05D-B2C8FE532A84}">
      <text>
        <r>
          <rPr>
            <sz val="10"/>
            <color rgb="FF000000"/>
            <rFont val="Tahoma"/>
            <family val="2"/>
          </rPr>
          <t>Die fixen O&amp;M Kosten sind bezogen auf 2010 und unterliegen in diese Studie keiner Degression</t>
        </r>
      </text>
    </comment>
    <comment ref="G14" authorId="1" shapeId="0" xr:uid="{20B659B1-4A5D-4CBE-AC2A-9185DB6720F1}">
      <text>
        <r>
          <rPr>
            <b/>
            <sz val="10"/>
            <color rgb="FF000000"/>
            <rFont val="Tahoma"/>
            <family val="2"/>
          </rPr>
          <t>in EUR 2010</t>
        </r>
      </text>
    </comment>
    <comment ref="J14" authorId="0" shapeId="0" xr:uid="{030B37A1-7556-4329-92E1-D9A4F0FD8DF0}">
      <text>
        <r>
          <rPr>
            <b/>
            <sz val="9"/>
            <color indexed="81"/>
            <rFont val="Segoe UI"/>
            <family val="2"/>
          </rPr>
          <t>Keine Prozentangaben in Studie angegeben. Werte nachträglich berechnet.</t>
        </r>
        <r>
          <rPr>
            <sz val="9"/>
            <color indexed="81"/>
            <rFont val="Segoe UI"/>
            <family val="2"/>
          </rPr>
          <t xml:space="preserve">
</t>
        </r>
      </text>
    </comment>
    <comment ref="L14" authorId="1" shapeId="0" xr:uid="{17A9EAB5-8B41-42A8-A423-58B0F9DAD8CD}">
      <text>
        <r>
          <rPr>
            <sz val="10"/>
            <color rgb="FF000000"/>
            <rFont val="Tahoma"/>
            <family val="2"/>
          </rPr>
          <t>Die fixen O&amp;M Kosten sind bezogen auf 2010 und unterliegen in diese Studie keiner Degression</t>
        </r>
      </text>
    </comment>
    <comment ref="G15" authorId="1" shapeId="0" xr:uid="{87DE9C4B-5C77-446D-8315-F57A9F972E7C}">
      <text>
        <r>
          <rPr>
            <b/>
            <sz val="10"/>
            <color rgb="FF000000"/>
            <rFont val="Tahoma"/>
            <family val="2"/>
          </rPr>
          <t>in EUR 2010</t>
        </r>
      </text>
    </comment>
    <comment ref="J15" authorId="0" shapeId="0" xr:uid="{2215CEC2-F7B4-4BF2-998E-3829859611CB}">
      <text>
        <r>
          <rPr>
            <b/>
            <sz val="9"/>
            <color indexed="81"/>
            <rFont val="Segoe UI"/>
            <family val="2"/>
          </rPr>
          <t>Keine Prozentangaben in Studie angegeben. Werte nachträglich berechnet.</t>
        </r>
        <r>
          <rPr>
            <sz val="9"/>
            <color indexed="81"/>
            <rFont val="Segoe UI"/>
            <family val="2"/>
          </rPr>
          <t xml:space="preserve">
</t>
        </r>
      </text>
    </comment>
    <comment ref="L15" authorId="1" shapeId="0" xr:uid="{9E0EC346-74E9-4650-B8A7-62A55C23BC81}">
      <text>
        <r>
          <rPr>
            <sz val="10"/>
            <color rgb="FF000000"/>
            <rFont val="Tahoma"/>
            <family val="2"/>
          </rPr>
          <t>Die fixen O&amp;M Kosten sind bezogen auf 2010 und unterliegen in diese Studie keiner Degression</t>
        </r>
      </text>
    </comment>
    <comment ref="G16" authorId="1" shapeId="0" xr:uid="{FAEC6796-B4F0-4C76-837D-951A11C1B6C8}">
      <text>
        <r>
          <rPr>
            <b/>
            <sz val="10"/>
            <color rgb="FF000000"/>
            <rFont val="Tahoma"/>
            <family val="2"/>
          </rPr>
          <t>in EUR 2010</t>
        </r>
      </text>
    </comment>
    <comment ref="J16" authorId="0" shapeId="0" xr:uid="{34D60FDD-9093-4E68-82E6-FF571A45237E}">
      <text>
        <r>
          <rPr>
            <b/>
            <sz val="9"/>
            <color indexed="81"/>
            <rFont val="Segoe UI"/>
            <family val="2"/>
          </rPr>
          <t>Keine Prozentangaben in Studie angegeben. Werte nachträglich berechnet.</t>
        </r>
        <r>
          <rPr>
            <sz val="9"/>
            <color indexed="81"/>
            <rFont val="Segoe UI"/>
            <family val="2"/>
          </rPr>
          <t xml:space="preserve">
</t>
        </r>
      </text>
    </comment>
    <comment ref="L16" authorId="1" shapeId="0" xr:uid="{0CDE791D-21F4-4D2B-861F-2EDF99E06EFC}">
      <text>
        <r>
          <rPr>
            <sz val="10"/>
            <color rgb="FF000000"/>
            <rFont val="Tahoma"/>
            <family val="2"/>
          </rPr>
          <t>Die fixen O&amp;M Kosten sind bezogen auf 2010 und unterliegen in diese Studie keiner Degression</t>
        </r>
      </text>
    </comment>
    <comment ref="G17" authorId="1" shapeId="0" xr:uid="{BBBDD61E-3841-491D-8052-8034E55C875A}">
      <text>
        <r>
          <rPr>
            <b/>
            <sz val="10"/>
            <color rgb="FF000000"/>
            <rFont val="Tahoma"/>
            <family val="2"/>
          </rPr>
          <t>in EUR 2010</t>
        </r>
      </text>
    </comment>
    <comment ref="J17" authorId="0" shapeId="0" xr:uid="{CB54AF93-A84C-48E8-85CB-77FED30CD00C}">
      <text>
        <r>
          <rPr>
            <b/>
            <sz val="9"/>
            <color indexed="81"/>
            <rFont val="Segoe UI"/>
            <family val="2"/>
          </rPr>
          <t>Keine Prozentangaben in Studie angegeben. Werte nachträglich berechnet.</t>
        </r>
        <r>
          <rPr>
            <sz val="9"/>
            <color indexed="81"/>
            <rFont val="Segoe UI"/>
            <family val="2"/>
          </rPr>
          <t xml:space="preserve">
</t>
        </r>
      </text>
    </comment>
    <comment ref="L17" authorId="1" shapeId="0" xr:uid="{2F33C214-6579-4BF5-84F7-245329A45E61}">
      <text>
        <r>
          <rPr>
            <sz val="10"/>
            <color rgb="FF000000"/>
            <rFont val="Tahoma"/>
            <family val="2"/>
          </rPr>
          <t>Die fixen O&amp;M Kosten sind bezogen auf 2010 und unterliegen in diese Studie keiner Degression</t>
        </r>
      </text>
    </comment>
    <comment ref="D18" authorId="0" shapeId="0" xr:uid="{6F0C0458-011D-4FE7-8C91-40A70E7DCD2F}">
      <text>
        <r>
          <rPr>
            <b/>
            <sz val="9"/>
            <color indexed="81"/>
            <rFont val="Segoe UI"/>
            <family val="2"/>
          </rPr>
          <t>Mittelwerte nicht aus Studie, sondern nachträglich berechnet.</t>
        </r>
        <r>
          <rPr>
            <sz val="9"/>
            <color indexed="81"/>
            <rFont val="Segoe UI"/>
            <family val="2"/>
          </rPr>
          <t xml:space="preserve">
</t>
        </r>
      </text>
    </comment>
    <comment ref="F18" authorId="1" shapeId="0" xr:uid="{5E78E22E-EDFD-A14B-BA26-30992A255741}">
      <text>
        <r>
          <rPr>
            <b/>
            <sz val="10"/>
            <color rgb="FF000000"/>
            <rFont val="Tahoma"/>
            <family val="2"/>
          </rPr>
          <t>in EUR 2018</t>
        </r>
      </text>
    </comment>
    <comment ref="H18" authorId="1" shapeId="0" xr:uid="{6D99B888-ED34-164E-B1CF-EF8FC163D195}">
      <text>
        <r>
          <rPr>
            <b/>
            <sz val="10"/>
            <color rgb="FF000000"/>
            <rFont val="Tahoma"/>
            <family val="2"/>
          </rPr>
          <t>in EUR 2018</t>
        </r>
      </text>
    </comment>
    <comment ref="J18" authorId="0" shapeId="0" xr:uid="{8EA0D5E2-CE78-4B91-BDD2-1F3CEC6E7967}">
      <text>
        <r>
          <rPr>
            <b/>
            <sz val="9"/>
            <color indexed="81"/>
            <rFont val="Segoe UI"/>
            <family val="2"/>
          </rPr>
          <t>Keine Prozentangaben in Studie angegeben. Werte nachträglich berechnet.</t>
        </r>
        <r>
          <rPr>
            <sz val="9"/>
            <color indexed="81"/>
            <rFont val="Segoe UI"/>
            <family val="2"/>
          </rPr>
          <t xml:space="preserve">
</t>
        </r>
      </text>
    </comment>
    <comment ref="L18" authorId="1" shapeId="0" xr:uid="{698CFCEF-D181-4F74-9B00-A30B69F67E99}">
      <text>
        <r>
          <rPr>
            <b/>
            <sz val="10"/>
            <color rgb="FF000000"/>
            <rFont val="Tahoma"/>
            <family val="2"/>
          </rPr>
          <t>in EUR 2018</t>
        </r>
      </text>
    </comment>
    <comment ref="O18" authorId="1" shapeId="0" xr:uid="{5996AF08-8ED3-0F40-A40B-70F2F8BA635B}">
      <text>
        <r>
          <rPr>
            <sz val="10"/>
            <color rgb="FF000000"/>
            <rFont val="Tahoma"/>
            <family val="2"/>
          </rPr>
          <t xml:space="preserve">Realer WACC um Inflation von 2% bereinigt; WACC nominal 6,9%
</t>
        </r>
      </text>
    </comment>
    <comment ref="D19" authorId="0" shapeId="0" xr:uid="{B1D46F8D-67D5-4DAC-A392-5028F5B3E10C}">
      <text>
        <r>
          <rPr>
            <b/>
            <sz val="9"/>
            <color indexed="81"/>
            <rFont val="Segoe UI"/>
            <family val="2"/>
          </rPr>
          <t>Mittelwerte nicht aus Studie, sondern nachträglich berechnet.</t>
        </r>
        <r>
          <rPr>
            <sz val="9"/>
            <color indexed="81"/>
            <rFont val="Segoe UI"/>
            <family val="2"/>
          </rPr>
          <t xml:space="preserve">
</t>
        </r>
      </text>
    </comment>
    <comment ref="F19" authorId="1" shapeId="0" xr:uid="{27B513F2-B9B5-46ED-B4D4-B0158DC2BB47}">
      <text>
        <r>
          <rPr>
            <b/>
            <sz val="10"/>
            <color rgb="FF000000"/>
            <rFont val="Tahoma"/>
            <family val="2"/>
          </rPr>
          <t>in EUR 2018;
berechnet mittels angegebener Lernrate von 5 % und Ausbauszenario (ISE Offshore Wind - siehe Tabellenblatt "Bruttoleistung EE bis 2015")</t>
        </r>
      </text>
    </comment>
    <comment ref="H19" authorId="1" shapeId="0" xr:uid="{A012E4FA-53E9-4F24-BA51-B3521B7C584C}">
      <text>
        <r>
          <rPr>
            <b/>
            <sz val="10"/>
            <color rgb="FF000000"/>
            <rFont val="Tahoma"/>
            <family val="2"/>
          </rPr>
          <t>in EUR 2018;
berechnet mittels angegebener Lernrate von 5 % und Ausbauszenario (ISE Offshore Wind - siehe Tabellenblatt "Bruttoleistung EE bis 2015")</t>
        </r>
      </text>
    </comment>
    <comment ref="J19" authorId="0" shapeId="0" xr:uid="{E3CDD1C8-9401-4761-B184-448780F5EBDF}">
      <text>
        <r>
          <rPr>
            <b/>
            <sz val="9"/>
            <color indexed="81"/>
            <rFont val="Segoe UI"/>
            <family val="2"/>
          </rPr>
          <t>Keine Prozentangaben in Studie angegeben. Werte nachträglich berechnet.</t>
        </r>
        <r>
          <rPr>
            <sz val="9"/>
            <color indexed="81"/>
            <rFont val="Segoe UI"/>
            <family val="2"/>
          </rPr>
          <t xml:space="preserve">
</t>
        </r>
      </text>
    </comment>
    <comment ref="L19" authorId="1" shapeId="0" xr:uid="{D86D45BF-D7D6-423E-8B54-1086E25AA262}">
      <text>
        <r>
          <rPr>
            <b/>
            <sz val="10"/>
            <color rgb="FF000000"/>
            <rFont val="Tahoma"/>
            <family val="2"/>
          </rPr>
          <t>in EUR 2018</t>
        </r>
      </text>
    </comment>
    <comment ref="O19" authorId="1" shapeId="0" xr:uid="{3018FED5-4B68-2F43-8DD2-D149820261B9}">
      <text>
        <r>
          <rPr>
            <sz val="10"/>
            <color rgb="FF000000"/>
            <rFont val="Tahoma"/>
            <family val="2"/>
          </rPr>
          <t xml:space="preserve">Realer WACC um Inflation von 2% bereinigt; WACC nominal 6,9%
</t>
        </r>
      </text>
    </comment>
    <comment ref="S19" authorId="1" shapeId="0" xr:uid="{19502E4C-61E3-9742-B7E0-7DB5945E7E69}">
      <text>
        <r>
          <rPr>
            <b/>
            <sz val="10"/>
            <color rgb="FF000000"/>
            <rFont val="Tahoma"/>
            <family val="2"/>
          </rPr>
          <t xml:space="preserve">jährliche Erhöhung der Volllaststunden von Neuanlagen um 0,6 %  </t>
        </r>
        <r>
          <rPr>
            <sz val="10"/>
            <color rgb="FF000000"/>
            <rFont val="Tahoma"/>
            <family val="2"/>
          </rPr>
          <t>S.13 (ISE 2018)</t>
        </r>
      </text>
    </comment>
    <comment ref="T19" authorId="1" shapeId="0" xr:uid="{02B2CCD0-AEC7-8348-970C-9D7725CABCFA}">
      <text>
        <r>
          <rPr>
            <b/>
            <sz val="10"/>
            <color rgb="FF000000"/>
            <rFont val="Tahoma"/>
            <family val="2"/>
          </rPr>
          <t xml:space="preserve">jährliche Erhöhung der Volllaststunden von Neuanlagen um 0,6 %  </t>
        </r>
        <r>
          <rPr>
            <sz val="10"/>
            <color rgb="FF000000"/>
            <rFont val="Tahoma"/>
            <family val="2"/>
          </rPr>
          <t>S.13 (ISE 2018)</t>
        </r>
      </text>
    </comment>
    <comment ref="U19" authorId="1" shapeId="0" xr:uid="{EE9A4E0B-C967-CE48-921D-423D9C40DE5E}">
      <text>
        <r>
          <rPr>
            <b/>
            <sz val="10"/>
            <color rgb="FF000000"/>
            <rFont val="Tahoma"/>
            <family val="2"/>
          </rPr>
          <t xml:space="preserve">jährliche Erhöhung der Volllaststunden von Neuanlagen um 0,6 %  </t>
        </r>
        <r>
          <rPr>
            <sz val="10"/>
            <color rgb="FF000000"/>
            <rFont val="Tahoma"/>
            <family val="2"/>
          </rPr>
          <t>S.13 (ISE 2018)</t>
        </r>
      </text>
    </comment>
    <comment ref="D20" authorId="0" shapeId="0" xr:uid="{5EF363FE-B795-4C7F-BA80-EB97033E10C9}">
      <text>
        <r>
          <rPr>
            <b/>
            <sz val="9"/>
            <color indexed="81"/>
            <rFont val="Segoe UI"/>
            <family val="2"/>
          </rPr>
          <t>Mittelwerte nicht aus Studie, sondern nachträglich berechnet.</t>
        </r>
        <r>
          <rPr>
            <sz val="9"/>
            <color indexed="81"/>
            <rFont val="Segoe UI"/>
            <family val="2"/>
          </rPr>
          <t xml:space="preserve">
</t>
        </r>
      </text>
    </comment>
    <comment ref="F20" authorId="1" shapeId="0" xr:uid="{D85A098E-D4F7-4497-8D01-0A457C9B63BE}">
      <text>
        <r>
          <rPr>
            <b/>
            <sz val="10"/>
            <color rgb="FF000000"/>
            <rFont val="Tahoma"/>
            <family val="2"/>
          </rPr>
          <t>in EUR 2018;
berechnet mittels angegebener Lernrate von 5 % und Ausbauszenario (ISE Offshore Wind - siehe Tabellenblatt "Bruttoleistung EE bis 2015")</t>
        </r>
      </text>
    </comment>
    <comment ref="H20" authorId="1" shapeId="0" xr:uid="{B18194D1-61F1-4767-AEC0-DA51BF5B359E}">
      <text>
        <r>
          <rPr>
            <b/>
            <sz val="10"/>
            <color rgb="FF000000"/>
            <rFont val="Tahoma"/>
            <family val="2"/>
          </rPr>
          <t>in EUR 2018;
berechnet mittels angegebener Lernrate von 5 % und Ausbauszenario (ISE Offshore Wind - siehe Tabellenblatt "Bruttoleistung EE bis 2015")</t>
        </r>
      </text>
    </comment>
    <comment ref="J20" authorId="0" shapeId="0" xr:uid="{9D512A68-DE6E-4CA5-9543-EAB2BFE20866}">
      <text>
        <r>
          <rPr>
            <b/>
            <sz val="9"/>
            <color indexed="81"/>
            <rFont val="Segoe UI"/>
            <family val="2"/>
          </rPr>
          <t>Keine Prozentangaben in Studie angegeben. Werte nachträglich berechnet.</t>
        </r>
        <r>
          <rPr>
            <sz val="9"/>
            <color indexed="81"/>
            <rFont val="Segoe UI"/>
            <family val="2"/>
          </rPr>
          <t xml:space="preserve">
</t>
        </r>
      </text>
    </comment>
    <comment ref="L20" authorId="1" shapeId="0" xr:uid="{37F7034B-8741-4113-B6DF-670CB163BC35}">
      <text>
        <r>
          <rPr>
            <b/>
            <sz val="10"/>
            <color rgb="FF000000"/>
            <rFont val="Tahoma"/>
            <family val="2"/>
          </rPr>
          <t>in EUR 2018</t>
        </r>
      </text>
    </comment>
    <comment ref="O20" authorId="1" shapeId="0" xr:uid="{023C20E8-ACC7-0844-9000-42068D0DEFA2}">
      <text>
        <r>
          <rPr>
            <sz val="10"/>
            <color rgb="FF000000"/>
            <rFont val="Tahoma"/>
            <family val="2"/>
          </rPr>
          <t xml:space="preserve">Realer WACC um Inflation von 2% bereinigt; WACC nominal 6,9%
</t>
        </r>
      </text>
    </comment>
    <comment ref="S20" authorId="1" shapeId="0" xr:uid="{E8E840DE-056C-9E4C-AB73-437A613CF8A5}">
      <text>
        <r>
          <rPr>
            <b/>
            <sz val="10"/>
            <color rgb="FF000000"/>
            <rFont val="Tahoma"/>
            <family val="2"/>
          </rPr>
          <t xml:space="preserve">jährliche Erhöhung der Volllaststunden von Neuanlagen um 0,6 %  </t>
        </r>
        <r>
          <rPr>
            <sz val="10"/>
            <color rgb="FF000000"/>
            <rFont val="Tahoma"/>
            <family val="2"/>
          </rPr>
          <t>S.13 (ISE 2018)</t>
        </r>
      </text>
    </comment>
    <comment ref="T20" authorId="1" shapeId="0" xr:uid="{2D6106D4-4155-5A49-B08D-A5F2B726B43C}">
      <text>
        <r>
          <rPr>
            <b/>
            <sz val="10"/>
            <color rgb="FF000000"/>
            <rFont val="Tahoma"/>
            <family val="2"/>
          </rPr>
          <t xml:space="preserve">jährliche Erhöhung der Volllaststunden von Neuanlagen um 0,6 %  </t>
        </r>
        <r>
          <rPr>
            <sz val="10"/>
            <color rgb="FF000000"/>
            <rFont val="Tahoma"/>
            <family val="2"/>
          </rPr>
          <t>S.13 (ISE 2018)</t>
        </r>
      </text>
    </comment>
    <comment ref="U20" authorId="1" shapeId="0" xr:uid="{EA8D9C79-05D4-4044-85B4-C73C94955839}">
      <text>
        <r>
          <rPr>
            <b/>
            <sz val="10"/>
            <color rgb="FF000000"/>
            <rFont val="Tahoma"/>
            <family val="2"/>
          </rPr>
          <t xml:space="preserve">jährliche Erhöhung der Volllaststunden von Neuanlagen um 0,6 %  </t>
        </r>
        <r>
          <rPr>
            <sz val="10"/>
            <color rgb="FF000000"/>
            <rFont val="Tahoma"/>
            <family val="2"/>
          </rPr>
          <t>S.13 (ISE 2018)</t>
        </r>
      </text>
    </comment>
    <comment ref="D21" authorId="0" shapeId="0" xr:uid="{68475857-4BFB-4958-8CF1-5D32DD2DF1F8}">
      <text>
        <r>
          <rPr>
            <b/>
            <sz val="9"/>
            <color indexed="81"/>
            <rFont val="Segoe UI"/>
            <family val="2"/>
          </rPr>
          <t>Mittelwerte nicht aus Studie, sondern nachträglich berechnet.</t>
        </r>
        <r>
          <rPr>
            <sz val="9"/>
            <color indexed="81"/>
            <rFont val="Segoe UI"/>
            <family val="2"/>
          </rPr>
          <t xml:space="preserve">
</t>
        </r>
      </text>
    </comment>
    <comment ref="F21" authorId="1" shapeId="0" xr:uid="{0989992D-C1D3-4646-982E-11E43890F3F5}">
      <text>
        <r>
          <rPr>
            <b/>
            <sz val="10"/>
            <color rgb="FF000000"/>
            <rFont val="Tahoma"/>
            <family val="2"/>
          </rPr>
          <t>in EUR 2018;
berechnet mittels angegebener Lernrate von 5 % und Ausbauszenario (ISE Offshore Wind - siehe Tabellenblatt "Bruttoleistung EE bis 2015")</t>
        </r>
      </text>
    </comment>
    <comment ref="H21" authorId="1" shapeId="0" xr:uid="{8CE5495C-90B4-4938-A365-E0604DC7962A}">
      <text>
        <r>
          <rPr>
            <b/>
            <sz val="10"/>
            <color rgb="FF000000"/>
            <rFont val="Tahoma"/>
            <family val="2"/>
          </rPr>
          <t>in EUR 2018;
berechnet mittels angegebener Lernrate von 5 % und Ausbauszenario (ISE Offshore Wind - siehe Tabellenblatt "Bruttoleistung EE bis 2015")</t>
        </r>
      </text>
    </comment>
    <comment ref="J21" authorId="0" shapeId="0" xr:uid="{1AAA2658-960C-4442-B1B8-3C30EC4A1014}">
      <text>
        <r>
          <rPr>
            <b/>
            <sz val="9"/>
            <color indexed="81"/>
            <rFont val="Segoe UI"/>
            <family val="2"/>
          </rPr>
          <t>Keine Prozentangaben in Studie angegeben. Werte nachträglich berechnet.</t>
        </r>
        <r>
          <rPr>
            <sz val="9"/>
            <color indexed="81"/>
            <rFont val="Segoe UI"/>
            <family val="2"/>
          </rPr>
          <t xml:space="preserve">
</t>
        </r>
      </text>
    </comment>
    <comment ref="L21" authorId="1" shapeId="0" xr:uid="{61FB9B4F-6739-47DC-9FA7-D51ABEE2581D}">
      <text>
        <r>
          <rPr>
            <b/>
            <sz val="10"/>
            <color rgb="FF000000"/>
            <rFont val="Tahoma"/>
            <family val="2"/>
          </rPr>
          <t>in EUR 2018</t>
        </r>
      </text>
    </comment>
    <comment ref="O21" authorId="1" shapeId="0" xr:uid="{F0EE0D08-EC33-D141-93B1-6B36F1752422}">
      <text>
        <r>
          <rPr>
            <sz val="10"/>
            <color rgb="FF000000"/>
            <rFont val="Tahoma"/>
            <family val="2"/>
          </rPr>
          <t xml:space="preserve">Realer WACC um Inflation von 2% bereinigt; WACC nominal 6,9%
</t>
        </r>
      </text>
    </comment>
    <comment ref="S21" authorId="1" shapeId="0" xr:uid="{2E632E89-2D4C-0A42-B171-FB553B444998}">
      <text>
        <r>
          <rPr>
            <b/>
            <sz val="10"/>
            <color rgb="FF000000"/>
            <rFont val="Tahoma"/>
            <family val="2"/>
          </rPr>
          <t xml:space="preserve">jährliche Erhöhung der Volllaststunden von Neuanlagen um 0,6 %  </t>
        </r>
        <r>
          <rPr>
            <sz val="10"/>
            <color rgb="FF000000"/>
            <rFont val="Tahoma"/>
            <family val="2"/>
          </rPr>
          <t>S.13 (ISE 2018)</t>
        </r>
      </text>
    </comment>
    <comment ref="T21" authorId="1" shapeId="0" xr:uid="{40E19E97-4CF3-5641-8C6F-58010AB19BA3}">
      <text>
        <r>
          <rPr>
            <b/>
            <sz val="10"/>
            <color rgb="FF000000"/>
            <rFont val="Tahoma"/>
            <family val="2"/>
          </rPr>
          <t xml:space="preserve">jährliche Erhöhung der Volllaststunden von Neuanlagen um 0,6 %  </t>
        </r>
        <r>
          <rPr>
            <sz val="10"/>
            <color rgb="FF000000"/>
            <rFont val="Tahoma"/>
            <family val="2"/>
          </rPr>
          <t>S.13 (ISE 2018)</t>
        </r>
      </text>
    </comment>
    <comment ref="U21" authorId="1" shapeId="0" xr:uid="{034C6896-B786-794E-8FA4-486B91A6A397}">
      <text>
        <r>
          <rPr>
            <b/>
            <sz val="10"/>
            <color rgb="FF000000"/>
            <rFont val="Tahoma"/>
            <family val="2"/>
          </rPr>
          <t xml:space="preserve">jährliche Erhöhung der Volllaststunden von Neuanlagen um 0,6 %  </t>
        </r>
        <r>
          <rPr>
            <sz val="10"/>
            <color rgb="FF000000"/>
            <rFont val="Tahoma"/>
            <family val="2"/>
          </rPr>
          <t>S.13 (ISE 2018)</t>
        </r>
      </text>
    </comment>
    <comment ref="D22" authorId="0" shapeId="0" xr:uid="{A1E8DFC7-8092-4238-B069-E154FA727F7B}">
      <text>
        <r>
          <rPr>
            <b/>
            <sz val="9"/>
            <color indexed="81"/>
            <rFont val="Segoe UI"/>
            <family val="2"/>
          </rPr>
          <t>Mittelwerte nicht aus Studie, sondern nachträglich berechnet.</t>
        </r>
        <r>
          <rPr>
            <sz val="9"/>
            <color indexed="81"/>
            <rFont val="Segoe UI"/>
            <family val="2"/>
          </rPr>
          <t xml:space="preserve">
</t>
        </r>
      </text>
    </comment>
    <comment ref="F22" authorId="1" shapeId="0" xr:uid="{9BE441C3-12EC-4D6D-8342-2C7921DD2E16}">
      <text>
        <r>
          <rPr>
            <b/>
            <sz val="10"/>
            <color rgb="FF000000"/>
            <rFont val="Tahoma"/>
            <family val="2"/>
          </rPr>
          <t>in EUR 2018;
berechnet mittels angegebener Lernrate von 5 % und Ausbauszenario (ISE Offshore Wind - siehe Tabellenblatt "Bruttoleistung EE bis 2015")</t>
        </r>
      </text>
    </comment>
    <comment ref="H22" authorId="1" shapeId="0" xr:uid="{AD6CBD76-E256-40B4-8CF3-A61643AFD3F0}">
      <text>
        <r>
          <rPr>
            <b/>
            <sz val="10"/>
            <color rgb="FF000000"/>
            <rFont val="Tahoma"/>
            <family val="2"/>
          </rPr>
          <t>in EUR 2018;
berechnet mittels angegebener Lernrate von 5 % und Ausbauszenario (ISE Offshore Wind - siehe Tabellenblatt "Bruttoleistung EE bis 2015")</t>
        </r>
      </text>
    </comment>
    <comment ref="J22" authorId="0" shapeId="0" xr:uid="{82F300CA-3478-42B6-8F01-AC592575ABFF}">
      <text>
        <r>
          <rPr>
            <b/>
            <sz val="9"/>
            <color indexed="81"/>
            <rFont val="Segoe UI"/>
            <family val="2"/>
          </rPr>
          <t>Keine Prozentangaben in Studie angegeben. Werte nachträglich berechnet.</t>
        </r>
        <r>
          <rPr>
            <sz val="9"/>
            <color indexed="81"/>
            <rFont val="Segoe UI"/>
            <family val="2"/>
          </rPr>
          <t xml:space="preserve">
</t>
        </r>
      </text>
    </comment>
    <comment ref="L22" authorId="1" shapeId="0" xr:uid="{5D1FF4B3-4F53-446E-9855-2AB0A5D5282E}">
      <text>
        <r>
          <rPr>
            <b/>
            <sz val="10"/>
            <color rgb="FF000000"/>
            <rFont val="Tahoma"/>
            <family val="2"/>
          </rPr>
          <t>in EUR 2018</t>
        </r>
      </text>
    </comment>
    <comment ref="O22" authorId="1" shapeId="0" xr:uid="{304B4EA8-6D1A-574F-A879-5E9488B30014}">
      <text>
        <r>
          <rPr>
            <sz val="10"/>
            <color rgb="FF000000"/>
            <rFont val="Tahoma"/>
            <family val="2"/>
          </rPr>
          <t xml:space="preserve">Realer WACC um Inflation von 2% bereinigt; WACC nominal 6,9%
</t>
        </r>
      </text>
    </comment>
    <comment ref="S22" authorId="1" shapeId="0" xr:uid="{52F3ABC2-A966-0B4A-84A5-08B7B7E8D930}">
      <text>
        <r>
          <rPr>
            <b/>
            <sz val="10"/>
            <color rgb="FF000000"/>
            <rFont val="Tahoma"/>
            <family val="2"/>
          </rPr>
          <t xml:space="preserve">jährliche Erhöhung der Volllaststunden von Neuanlagen um 0,6 %  </t>
        </r>
        <r>
          <rPr>
            <sz val="10"/>
            <color rgb="FF000000"/>
            <rFont val="Tahoma"/>
            <family val="2"/>
          </rPr>
          <t>S.13 (ISE 2018)</t>
        </r>
      </text>
    </comment>
    <comment ref="T22" authorId="1" shapeId="0" xr:uid="{F65025BD-8034-A94F-83CA-9A9DB7A08EA7}">
      <text>
        <r>
          <rPr>
            <b/>
            <sz val="10"/>
            <color rgb="FF000000"/>
            <rFont val="Tahoma"/>
            <family val="2"/>
          </rPr>
          <t xml:space="preserve">jährliche Erhöhung der Volllaststunden von Neuanlagen um 0,6 %  </t>
        </r>
        <r>
          <rPr>
            <sz val="10"/>
            <color rgb="FF000000"/>
            <rFont val="Tahoma"/>
            <family val="2"/>
          </rPr>
          <t>S.13 (ISE 2018)</t>
        </r>
      </text>
    </comment>
    <comment ref="U22" authorId="1" shapeId="0" xr:uid="{CB22A549-C71D-4748-B259-3967E541300B}">
      <text>
        <r>
          <rPr>
            <b/>
            <sz val="10"/>
            <color rgb="FF000000"/>
            <rFont val="Tahoma"/>
            <family val="2"/>
          </rPr>
          <t xml:space="preserve">jährliche Erhöhung der Volllaststunden von Neuanlagen um 0,6 %  </t>
        </r>
        <r>
          <rPr>
            <sz val="10"/>
            <color rgb="FF000000"/>
            <rFont val="Tahoma"/>
            <family val="2"/>
          </rPr>
          <t>S.13 (ISE 2018)</t>
        </r>
      </text>
    </comment>
    <comment ref="D23" authorId="0" shapeId="0" xr:uid="{0E3BECEA-9302-4F46-8E9B-17682D05835D}">
      <text>
        <r>
          <rPr>
            <b/>
            <sz val="9"/>
            <color indexed="81"/>
            <rFont val="Segoe UI"/>
            <family val="2"/>
          </rPr>
          <t>Mittelwerte nicht aus Studie, sondern nachträglich berechnet.</t>
        </r>
        <r>
          <rPr>
            <sz val="9"/>
            <color indexed="81"/>
            <rFont val="Segoe UI"/>
            <family val="2"/>
          </rPr>
          <t xml:space="preserve">
</t>
        </r>
      </text>
    </comment>
    <comment ref="F23" authorId="1" shapeId="0" xr:uid="{22880E0E-1E59-9646-BBBA-C04CC94795C6}">
      <text>
        <r>
          <rPr>
            <sz val="10"/>
            <color rgb="FF000000"/>
            <rFont val="Tahoma"/>
            <family val="2"/>
          </rPr>
          <t xml:space="preserve">in EUR 2011;
</t>
        </r>
        <r>
          <rPr>
            <sz val="10"/>
            <color rgb="FF000000"/>
            <rFont val="Tahoma"/>
            <family val="2"/>
          </rPr>
          <t>bezogen auf offshore Anlagen &lt;20 m Wassertiefe</t>
        </r>
      </text>
    </comment>
    <comment ref="H23" authorId="1" shapeId="0" xr:uid="{98217787-1BF5-0642-BB0F-4969F10F7419}">
      <text>
        <r>
          <rPr>
            <sz val="10"/>
            <color rgb="FF000000"/>
            <rFont val="Tahoma"/>
            <family val="2"/>
          </rPr>
          <t xml:space="preserve">in EUR 2011;
</t>
        </r>
        <r>
          <rPr>
            <sz val="10"/>
            <color rgb="FF000000"/>
            <rFont val="Tahoma"/>
            <family val="2"/>
          </rPr>
          <t>bezogen auf offshore Anlagen &gt;20 m Wassertiefe</t>
        </r>
      </text>
    </comment>
    <comment ref="D24" authorId="0" shapeId="0" xr:uid="{A8014237-437E-4013-A863-3413FCB492F9}">
      <text>
        <r>
          <rPr>
            <b/>
            <sz val="9"/>
            <color indexed="81"/>
            <rFont val="Segoe UI"/>
            <family val="2"/>
          </rPr>
          <t>Mittelwerte nicht aus Studie, sondern nachträglich berechnet.</t>
        </r>
        <r>
          <rPr>
            <sz val="9"/>
            <color indexed="81"/>
            <rFont val="Segoe UI"/>
            <family val="2"/>
          </rPr>
          <t xml:space="preserve">
</t>
        </r>
      </text>
    </comment>
    <comment ref="F24" authorId="1" shapeId="0" xr:uid="{B44562EF-74D1-B846-B236-651D2D19E00F}">
      <text>
        <r>
          <rPr>
            <sz val="10"/>
            <color rgb="FF000000"/>
            <rFont val="Tahoma"/>
            <family val="2"/>
          </rPr>
          <t xml:space="preserve">in EUR 2011;
</t>
        </r>
        <r>
          <rPr>
            <sz val="10"/>
            <color rgb="FF000000"/>
            <rFont val="Tahoma"/>
            <family val="2"/>
          </rPr>
          <t>bezogen auf offshore Anlagen &lt;20 m Wassertiefe</t>
        </r>
      </text>
    </comment>
    <comment ref="H24" authorId="1" shapeId="0" xr:uid="{1A83DFDA-17F9-7E4E-863E-A6F50F4477EF}">
      <text>
        <r>
          <rPr>
            <sz val="10"/>
            <color rgb="FF000000"/>
            <rFont val="Tahoma"/>
            <family val="2"/>
          </rPr>
          <t xml:space="preserve">in EUR 2011;
</t>
        </r>
        <r>
          <rPr>
            <sz val="10"/>
            <color rgb="FF000000"/>
            <rFont val="Tahoma"/>
            <family val="2"/>
          </rPr>
          <t>bezogen auf offshore Anlagen &gt;20 m Wassertiefe</t>
        </r>
      </text>
    </comment>
    <comment ref="D25" authorId="0" shapeId="0" xr:uid="{A9F5EF6E-7385-4A20-8D1E-27719CC5310C}">
      <text>
        <r>
          <rPr>
            <b/>
            <sz val="9"/>
            <color indexed="81"/>
            <rFont val="Segoe UI"/>
            <family val="2"/>
          </rPr>
          <t>Mittelwerte nicht aus Studie, sondern nachträglich berechnet.</t>
        </r>
        <r>
          <rPr>
            <sz val="9"/>
            <color indexed="81"/>
            <rFont val="Segoe UI"/>
            <family val="2"/>
          </rPr>
          <t xml:space="preserve">
</t>
        </r>
      </text>
    </comment>
    <comment ref="F25" authorId="1" shapeId="0" xr:uid="{9BA0A0DD-A52B-9D47-97A5-9AF357C49AAE}">
      <text>
        <r>
          <rPr>
            <sz val="10"/>
            <color rgb="FF000000"/>
            <rFont val="Tahoma"/>
            <family val="2"/>
          </rPr>
          <t xml:space="preserve">in EUR 2011;
</t>
        </r>
        <r>
          <rPr>
            <sz val="10"/>
            <color rgb="FF000000"/>
            <rFont val="Tahoma"/>
            <family val="2"/>
          </rPr>
          <t>bezogen auf offshore Anlagen &lt;20 m Wassertiefe</t>
        </r>
      </text>
    </comment>
    <comment ref="H25" authorId="1" shapeId="0" xr:uid="{75077458-1028-6746-A083-BB7CAE30E7CD}">
      <text>
        <r>
          <rPr>
            <sz val="10"/>
            <color rgb="FF000000"/>
            <rFont val="Tahoma"/>
            <family val="2"/>
          </rPr>
          <t xml:space="preserve">in EUR 2011;
</t>
        </r>
        <r>
          <rPr>
            <sz val="10"/>
            <color rgb="FF000000"/>
            <rFont val="Tahoma"/>
            <family val="2"/>
          </rPr>
          <t>bezogen auf offshore Anlagen &gt;20 m Wassertiefe</t>
        </r>
      </text>
    </comment>
    <comment ref="D26" authorId="0" shapeId="0" xr:uid="{BA9E881C-C2D6-474E-9583-C4B95201EFF1}">
      <text>
        <r>
          <rPr>
            <b/>
            <sz val="9"/>
            <color indexed="81"/>
            <rFont val="Segoe UI"/>
            <family val="2"/>
          </rPr>
          <t>Mittelwerte nicht aus Studie, sondern nachträglich berechnet.</t>
        </r>
        <r>
          <rPr>
            <sz val="9"/>
            <color indexed="81"/>
            <rFont val="Segoe UI"/>
            <family val="2"/>
          </rPr>
          <t xml:space="preserve">
</t>
        </r>
      </text>
    </comment>
    <comment ref="F26" authorId="1" shapeId="0" xr:uid="{B1C3FC94-4F4A-E946-B52B-E66B60F1495A}">
      <text>
        <r>
          <rPr>
            <sz val="10"/>
            <color rgb="FF000000"/>
            <rFont val="Tahoma"/>
            <family val="2"/>
          </rPr>
          <t xml:space="preserve">in EUR 2011;
</t>
        </r>
        <r>
          <rPr>
            <sz val="10"/>
            <color rgb="FF000000"/>
            <rFont val="Tahoma"/>
            <family val="2"/>
          </rPr>
          <t>bezogen auf offshore Anlagen &lt;20 m Wassertiefe</t>
        </r>
      </text>
    </comment>
    <comment ref="H26" authorId="1" shapeId="0" xr:uid="{3D2CBF7A-28F7-8248-8732-A14244292502}">
      <text>
        <r>
          <rPr>
            <sz val="10"/>
            <color rgb="FF000000"/>
            <rFont val="Tahoma"/>
            <family val="2"/>
          </rPr>
          <t xml:space="preserve">in EUR 2011;
</t>
        </r>
        <r>
          <rPr>
            <sz val="10"/>
            <color rgb="FF000000"/>
            <rFont val="Tahoma"/>
            <family val="2"/>
          </rPr>
          <t>bezogen auf offshore Anlagen &gt;20 m Wassertiefe</t>
        </r>
      </text>
    </comment>
    <comment ref="D27" authorId="0" shapeId="0" xr:uid="{974BF302-E375-49D8-83E7-1A04FC9EF845}">
      <text>
        <r>
          <rPr>
            <b/>
            <sz val="9"/>
            <color indexed="81"/>
            <rFont val="Segoe UI"/>
            <family val="2"/>
          </rPr>
          <t>Mittelwerte nicht aus Studie, sondern nachträglich berechnet.</t>
        </r>
        <r>
          <rPr>
            <sz val="9"/>
            <color indexed="81"/>
            <rFont val="Segoe UI"/>
            <family val="2"/>
          </rPr>
          <t xml:space="preserve">
</t>
        </r>
      </text>
    </comment>
    <comment ref="F27" authorId="1" shapeId="0" xr:uid="{86C78584-F265-7C4A-9EA1-9EE582CCB674}">
      <text>
        <r>
          <rPr>
            <sz val="10"/>
            <color rgb="FF000000"/>
            <rFont val="Tahoma"/>
            <family val="2"/>
          </rPr>
          <t xml:space="preserve">in EUR 2011;
</t>
        </r>
        <r>
          <rPr>
            <sz val="10"/>
            <color rgb="FF000000"/>
            <rFont val="Tahoma"/>
            <family val="2"/>
          </rPr>
          <t>bezogen auf offshore Anlagen &lt;20 m Wassertiefe</t>
        </r>
      </text>
    </comment>
    <comment ref="H27" authorId="1" shapeId="0" xr:uid="{8288561B-F8E7-DE45-A969-60E004FAC3E4}">
      <text>
        <r>
          <rPr>
            <sz val="10"/>
            <color rgb="FF000000"/>
            <rFont val="Tahoma"/>
            <family val="2"/>
          </rPr>
          <t xml:space="preserve">in EUR 2011;
</t>
        </r>
        <r>
          <rPr>
            <sz val="10"/>
            <color rgb="FF000000"/>
            <rFont val="Tahoma"/>
            <family val="2"/>
          </rPr>
          <t>bezogen auf offshore Anlagen &gt;20 m Wassertiefe</t>
        </r>
      </text>
    </comment>
    <comment ref="D28" authorId="0" shapeId="0" xr:uid="{445D4DA8-F675-4B94-A659-8D67A9C088DC}">
      <text>
        <r>
          <rPr>
            <b/>
            <sz val="9"/>
            <color indexed="81"/>
            <rFont val="Segoe UI"/>
            <family val="2"/>
          </rPr>
          <t>Mittelwerte nicht aus Studie, sondern nachträglich berechnet.</t>
        </r>
        <r>
          <rPr>
            <sz val="9"/>
            <color indexed="81"/>
            <rFont val="Segoe UI"/>
            <family val="2"/>
          </rPr>
          <t xml:space="preserve">
</t>
        </r>
      </text>
    </comment>
    <comment ref="F28" authorId="1" shapeId="0" xr:uid="{25E4C364-B3F4-4348-93F9-8B8E4248A9D3}">
      <text>
        <r>
          <rPr>
            <b/>
            <sz val="10"/>
            <color rgb="FF000000"/>
            <rFont val="Tahoma"/>
            <family val="2"/>
          </rPr>
          <t>EUR 2015</t>
        </r>
      </text>
    </comment>
    <comment ref="H28" authorId="1" shapeId="0" xr:uid="{0998360F-3EB4-B244-ABBC-96D153CA47E4}">
      <text>
        <r>
          <rPr>
            <b/>
            <sz val="10"/>
            <color rgb="FF000000"/>
            <rFont val="Tahoma"/>
            <family val="2"/>
          </rPr>
          <t>EUR 2015</t>
        </r>
      </text>
    </comment>
    <comment ref="G29" authorId="1" shapeId="0" xr:uid="{6D8E3FBE-287A-4E3F-9811-C9E51F4E847D}">
      <text>
        <r>
          <rPr>
            <b/>
            <sz val="10"/>
            <color rgb="FF000000"/>
            <rFont val="Tahoma"/>
            <family val="2"/>
          </rPr>
          <t xml:space="preserve">EUR 2013
</t>
        </r>
      </text>
    </comment>
    <comment ref="K29" authorId="0" shapeId="0" xr:uid="{622FF80E-2BE6-497C-81EB-C83D489900CA}">
      <text>
        <r>
          <rPr>
            <b/>
            <sz val="9"/>
            <color indexed="81"/>
            <rFont val="Segoe UI"/>
            <family val="2"/>
          </rPr>
          <t>Werte nachträglich anhand der Prozentangaben berechnet.</t>
        </r>
      </text>
    </comment>
    <comment ref="L29" authorId="0" shapeId="0" xr:uid="{B4262E85-85C2-4E51-936C-A0B3DA39EBA6}">
      <text>
        <r>
          <rPr>
            <b/>
            <sz val="9"/>
            <color indexed="81"/>
            <rFont val="Segoe UI"/>
            <family val="2"/>
          </rPr>
          <t>Werte nachträglich anhand der Prozentangaben berechnet.</t>
        </r>
      </text>
    </comment>
    <comment ref="G30" authorId="1" shapeId="0" xr:uid="{84EDBF50-116D-4FFC-B6F4-A0D95F886FED}">
      <text>
        <r>
          <rPr>
            <b/>
            <sz val="10"/>
            <color rgb="FF000000"/>
            <rFont val="Tahoma"/>
            <family val="2"/>
          </rPr>
          <t xml:space="preserve">EUR 2013
</t>
        </r>
      </text>
    </comment>
    <comment ref="K30" authorId="0" shapeId="0" xr:uid="{2876721F-079D-45C4-ACD4-7BF37D5A672F}">
      <text>
        <r>
          <rPr>
            <b/>
            <sz val="9"/>
            <color indexed="81"/>
            <rFont val="Segoe UI"/>
            <family val="2"/>
          </rPr>
          <t>Werte nachträglich anhand der Prozentangaben berechnet.</t>
        </r>
      </text>
    </comment>
    <comment ref="L30" authorId="0" shapeId="0" xr:uid="{0211C387-44D8-4C62-8F12-CF4ACF2E3A11}">
      <text>
        <r>
          <rPr>
            <b/>
            <sz val="9"/>
            <color indexed="81"/>
            <rFont val="Segoe UI"/>
            <family val="2"/>
          </rPr>
          <t>Werte nachträglich anhand der Prozentangaben berechnet.</t>
        </r>
      </text>
    </comment>
    <comment ref="G31" authorId="1" shapeId="0" xr:uid="{2F13A66C-3C7E-48DD-993C-11DA84BBE64D}">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1" authorId="0" shapeId="0" xr:uid="{62ADEF39-33D8-4243-8BB5-969FDDDF0D60}">
      <text>
        <r>
          <rPr>
            <b/>
            <sz val="9"/>
            <color indexed="81"/>
            <rFont val="Segoe UI"/>
            <family val="2"/>
          </rPr>
          <t>Werte nachträglich anhand der Prozentangaben berechnet.</t>
        </r>
      </text>
    </comment>
    <comment ref="L31" authorId="0" shapeId="0" xr:uid="{91288E46-2DAE-445F-BBAB-0917EFBA0674}">
      <text>
        <r>
          <rPr>
            <b/>
            <sz val="9"/>
            <color indexed="81"/>
            <rFont val="Segoe UI"/>
            <family val="2"/>
          </rPr>
          <t>Werte nachträglich anhand der Prozentangaben berechnet.</t>
        </r>
      </text>
    </comment>
    <comment ref="G32" authorId="1" shapeId="0" xr:uid="{5F0A65F8-6894-4B12-82ED-F826A901BE1E}">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2" authorId="0" shapeId="0" xr:uid="{583E129D-BDF7-4C68-A1EE-3A4598E2133D}">
      <text>
        <r>
          <rPr>
            <b/>
            <sz val="9"/>
            <color indexed="81"/>
            <rFont val="Segoe UI"/>
            <family val="2"/>
          </rPr>
          <t>Werte nachträglich anhand der Prozentangaben berechnet.</t>
        </r>
      </text>
    </comment>
    <comment ref="L32" authorId="0" shapeId="0" xr:uid="{C0DCAA9D-4066-400B-80CB-16FBAD99CAF2}">
      <text>
        <r>
          <rPr>
            <b/>
            <sz val="9"/>
            <color indexed="81"/>
            <rFont val="Segoe UI"/>
            <family val="2"/>
          </rPr>
          <t>Werte nachträglich anhand der Prozentangaben berechnet.</t>
        </r>
      </text>
    </comment>
    <comment ref="G33" authorId="1" shapeId="0" xr:uid="{73260465-0F9E-4184-BE2A-6A0AA13D1912}">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33" authorId="0" shapeId="0" xr:uid="{C7D92263-8123-4F26-B3D2-ED148F9C3ADE}">
      <text>
        <r>
          <rPr>
            <b/>
            <sz val="9"/>
            <color indexed="81"/>
            <rFont val="Segoe UI"/>
            <family val="2"/>
          </rPr>
          <t>Werte nachträglich anhand der Prozentangaben berechnet.</t>
        </r>
      </text>
    </comment>
    <comment ref="L33" authorId="0" shapeId="0" xr:uid="{0122CCC8-41F2-46AB-807F-1FB13D5A898D}">
      <text>
        <r>
          <rPr>
            <b/>
            <sz val="9"/>
            <color rgb="FF000000"/>
            <rFont val="Segoe UI"/>
            <family val="2"/>
          </rPr>
          <t>Werte nachträglich anhand der Prozentangaben berechnet.</t>
        </r>
      </text>
    </comment>
    <comment ref="G34" authorId="1" shapeId="0" xr:uid="{1DF332B5-1716-47F1-A495-5CC5A8A51F94}">
      <text>
        <r>
          <rPr>
            <b/>
            <sz val="10"/>
            <color rgb="FF000000"/>
            <rFont val="Tahoma"/>
            <family val="2"/>
          </rPr>
          <t xml:space="preserve">in EUR 2015
</t>
        </r>
        <r>
          <rPr>
            <b/>
            <sz val="10"/>
            <color rgb="FF000000"/>
            <rFont val="Tahoma"/>
            <family val="2"/>
          </rPr>
          <t>Ausbau Szenario</t>
        </r>
      </text>
    </comment>
    <comment ref="K34" authorId="0" shapeId="0" xr:uid="{A34BF4C8-9DF9-476E-ABFF-E65312875C27}">
      <text>
        <r>
          <rPr>
            <b/>
            <sz val="9"/>
            <color indexed="81"/>
            <rFont val="Segoe UI"/>
            <family val="2"/>
          </rPr>
          <t>Werte nachträglich anhand der Prozentangaben berechnet.</t>
        </r>
      </text>
    </comment>
    <comment ref="L34" authorId="0" shapeId="0" xr:uid="{49FDC3FD-DFD2-40A5-A035-C72711DBC2D0}">
      <text>
        <r>
          <rPr>
            <b/>
            <sz val="9"/>
            <color indexed="81"/>
            <rFont val="Segoe UI"/>
            <family val="2"/>
          </rPr>
          <t>Werte nachträglich anhand der Prozentangaben berechnet.</t>
        </r>
      </text>
    </comment>
    <comment ref="G35" authorId="1" shapeId="0" xr:uid="{B23256CC-A38B-4173-81DE-7FDEDA4CBC68}">
      <text>
        <r>
          <rPr>
            <b/>
            <sz val="10"/>
            <color rgb="FF000000"/>
            <rFont val="Tahoma"/>
            <family val="2"/>
          </rPr>
          <t xml:space="preserve">in EUR 2015
</t>
        </r>
        <r>
          <rPr>
            <b/>
            <sz val="10"/>
            <color rgb="FF000000"/>
            <rFont val="Tahoma"/>
            <family val="2"/>
          </rPr>
          <t>Ausbau Szenario</t>
        </r>
      </text>
    </comment>
    <comment ref="K35" authorId="0" shapeId="0" xr:uid="{2DFD2585-9F7A-40B7-8EBD-B51FB5ED8598}">
      <text>
        <r>
          <rPr>
            <b/>
            <sz val="9"/>
            <color indexed="81"/>
            <rFont val="Segoe UI"/>
            <family val="2"/>
          </rPr>
          <t>Werte nachträglich anhand der Prozentangaben berechnet.</t>
        </r>
      </text>
    </comment>
    <comment ref="L35" authorId="0" shapeId="0" xr:uid="{7FFFE131-3941-41D6-87D1-1E9AF42BE91C}">
      <text>
        <r>
          <rPr>
            <b/>
            <sz val="9"/>
            <color indexed="81"/>
            <rFont val="Segoe UI"/>
            <family val="2"/>
          </rPr>
          <t>Werte nachträglich anhand der Prozentangaben berechnet.</t>
        </r>
      </text>
    </comment>
    <comment ref="D36" authorId="0" shapeId="0" xr:uid="{D3DC347D-9135-4C01-9B43-EBFC4E8A4C18}">
      <text>
        <r>
          <rPr>
            <b/>
            <sz val="9"/>
            <color indexed="81"/>
            <rFont val="Segoe UI"/>
            <family val="2"/>
          </rPr>
          <t>Mittelwerte nicht aus Studie, sondern nachträglich berechnet.</t>
        </r>
        <r>
          <rPr>
            <sz val="9"/>
            <color indexed="81"/>
            <rFont val="Segoe UI"/>
            <family val="2"/>
          </rPr>
          <t xml:space="preserve">
</t>
        </r>
      </text>
    </comment>
    <comment ref="F36" authorId="1" shapeId="0" xr:uid="{45C6F0DD-E246-4747-A097-701C2AEF4C13}">
      <text>
        <r>
          <rPr>
            <b/>
            <sz val="10"/>
            <color rgb="FF000000"/>
            <rFont val="Tahoma"/>
            <family val="2"/>
          </rPr>
          <t xml:space="preserve">in EUR 2015
</t>
        </r>
        <r>
          <rPr>
            <b/>
            <sz val="10"/>
            <color rgb="FF000000"/>
            <rFont val="Tahoma"/>
            <family val="2"/>
          </rPr>
          <t>Ausbau Szenario</t>
        </r>
      </text>
    </comment>
    <comment ref="H36" authorId="1" shapeId="0" xr:uid="{2DC7435A-E5FE-744C-B8D1-6C37E4EF191C}">
      <text>
        <r>
          <rPr>
            <b/>
            <sz val="10"/>
            <color rgb="FF000000"/>
            <rFont val="Tahoma"/>
            <family val="2"/>
          </rPr>
          <t xml:space="preserve">in EUR 2015
</t>
        </r>
        <r>
          <rPr>
            <b/>
            <sz val="10"/>
            <color rgb="FF000000"/>
            <rFont val="Tahoma"/>
            <family val="2"/>
          </rPr>
          <t>Energy [R]evolution Szenario</t>
        </r>
      </text>
    </comment>
    <comment ref="K36" authorId="0" shapeId="0" xr:uid="{93877B02-4C08-4777-AE2D-FE4858E9691C}">
      <text>
        <r>
          <rPr>
            <b/>
            <sz val="9"/>
            <color indexed="81"/>
            <rFont val="Segoe UI"/>
            <family val="2"/>
          </rPr>
          <t>Werte nachträglich anhand der Prozentangaben berechnet.</t>
        </r>
      </text>
    </comment>
    <comment ref="D37" authorId="0" shapeId="0" xr:uid="{0084CBF4-B596-41F2-810C-7E8BB73953FC}">
      <text>
        <r>
          <rPr>
            <b/>
            <sz val="9"/>
            <color indexed="81"/>
            <rFont val="Segoe UI"/>
            <family val="2"/>
          </rPr>
          <t>Mittelwerte nicht aus Studie, sondern nachträglich berechnet.</t>
        </r>
        <r>
          <rPr>
            <sz val="9"/>
            <color indexed="81"/>
            <rFont val="Segoe UI"/>
            <family val="2"/>
          </rPr>
          <t xml:space="preserve">
</t>
        </r>
      </text>
    </comment>
    <comment ref="F37" authorId="1" shapeId="0" xr:uid="{E09D2E73-072B-0D46-B2D5-6A2CAF37F060}">
      <text>
        <r>
          <rPr>
            <b/>
            <sz val="10"/>
            <color rgb="FF000000"/>
            <rFont val="Tahoma"/>
            <family val="2"/>
          </rPr>
          <t xml:space="preserve">in EUR 2015
</t>
        </r>
        <r>
          <rPr>
            <b/>
            <sz val="10"/>
            <color rgb="FF000000"/>
            <rFont val="Tahoma"/>
            <family val="2"/>
          </rPr>
          <t>Ausbau Szenario</t>
        </r>
      </text>
    </comment>
    <comment ref="H37" authorId="1" shapeId="0" xr:uid="{BAB07C6D-8782-174A-BB59-7B9250A80C65}">
      <text>
        <r>
          <rPr>
            <b/>
            <sz val="10"/>
            <color rgb="FF000000"/>
            <rFont val="Tahoma"/>
            <family val="2"/>
          </rPr>
          <t xml:space="preserve">in EUR 2015
</t>
        </r>
        <r>
          <rPr>
            <b/>
            <sz val="10"/>
            <color rgb="FF000000"/>
            <rFont val="Tahoma"/>
            <family val="2"/>
          </rPr>
          <t>Energy [R]evolution Szenario</t>
        </r>
      </text>
    </comment>
    <comment ref="K37" authorId="0" shapeId="0" xr:uid="{FA583812-6585-4D4E-8094-E55AA0FBE6A1}">
      <text>
        <r>
          <rPr>
            <b/>
            <sz val="9"/>
            <color indexed="81"/>
            <rFont val="Segoe UI"/>
            <family val="2"/>
          </rPr>
          <t>Werte nachträglich anhand der Prozentangaben berechnet.</t>
        </r>
      </text>
    </comment>
    <comment ref="D38" authorId="0" shapeId="0" xr:uid="{52DF67C8-BFB9-4516-BF54-0B197739E4BC}">
      <text>
        <r>
          <rPr>
            <b/>
            <sz val="9"/>
            <color indexed="81"/>
            <rFont val="Segoe UI"/>
            <family val="2"/>
          </rPr>
          <t>Mittelwerte nicht aus Studie, sondern nachträglich berechnet.</t>
        </r>
        <r>
          <rPr>
            <sz val="9"/>
            <color indexed="81"/>
            <rFont val="Segoe UI"/>
            <family val="2"/>
          </rPr>
          <t xml:space="preserve">
</t>
        </r>
      </text>
    </comment>
    <comment ref="F38" authorId="1" shapeId="0" xr:uid="{89706D94-CDAB-9145-8C34-B7836EEBBB80}">
      <text>
        <r>
          <rPr>
            <b/>
            <sz val="10"/>
            <color rgb="FF000000"/>
            <rFont val="Tahoma"/>
            <family val="2"/>
          </rPr>
          <t xml:space="preserve">in EUR 2015
</t>
        </r>
        <r>
          <rPr>
            <b/>
            <sz val="10"/>
            <color rgb="FF000000"/>
            <rFont val="Tahoma"/>
            <family val="2"/>
          </rPr>
          <t>Ausbau Szenario</t>
        </r>
      </text>
    </comment>
    <comment ref="H38" authorId="1" shapeId="0" xr:uid="{2F607A7F-B52D-4B4E-8666-4E2748A7F155}">
      <text>
        <r>
          <rPr>
            <b/>
            <sz val="10"/>
            <color rgb="FF000000"/>
            <rFont val="Tahoma"/>
            <family val="2"/>
          </rPr>
          <t xml:space="preserve">in EUR 2015
</t>
        </r>
        <r>
          <rPr>
            <b/>
            <sz val="10"/>
            <color rgb="FF000000"/>
            <rFont val="Tahoma"/>
            <family val="2"/>
          </rPr>
          <t>Energy [R]evolution Szenario</t>
        </r>
      </text>
    </comment>
    <comment ref="K38" authorId="0" shapeId="0" xr:uid="{29FE78FB-97CB-4300-9204-497D6AF6AADD}">
      <text>
        <r>
          <rPr>
            <b/>
            <sz val="9"/>
            <color indexed="81"/>
            <rFont val="Segoe UI"/>
            <family val="2"/>
          </rPr>
          <t>Werte nachträglich anhand der Prozentangaben berechnet.</t>
        </r>
      </text>
    </comment>
    <comment ref="D39" authorId="0" shapeId="0" xr:uid="{E37FCE3F-EC23-4DDB-B7B6-771338DCA890}">
      <text>
        <r>
          <rPr>
            <b/>
            <sz val="9"/>
            <color indexed="81"/>
            <rFont val="Segoe UI"/>
            <family val="2"/>
          </rPr>
          <t>Mittelwerte nicht aus Studie, sondern nachträglich berechnet.</t>
        </r>
        <r>
          <rPr>
            <sz val="9"/>
            <color indexed="81"/>
            <rFont val="Segoe UI"/>
            <family val="2"/>
          </rPr>
          <t xml:space="preserve">
</t>
        </r>
      </text>
    </comment>
    <comment ref="F39" authorId="1" shapeId="0" xr:uid="{D5C7CE82-69D2-CB43-85A5-AB38C69CC63A}">
      <text>
        <r>
          <rPr>
            <b/>
            <sz val="10"/>
            <color rgb="FF000000"/>
            <rFont val="Tahoma"/>
            <family val="2"/>
          </rPr>
          <t xml:space="preserve">in EUR 2015
</t>
        </r>
        <r>
          <rPr>
            <b/>
            <sz val="10"/>
            <color rgb="FF000000"/>
            <rFont val="Tahoma"/>
            <family val="2"/>
          </rPr>
          <t>Ausbau Szenario</t>
        </r>
      </text>
    </comment>
    <comment ref="H39" authorId="1" shapeId="0" xr:uid="{4D810CEC-74F2-F542-A74B-8DAF30E23561}">
      <text>
        <r>
          <rPr>
            <b/>
            <sz val="10"/>
            <color rgb="FF000000"/>
            <rFont val="Tahoma"/>
            <family val="2"/>
          </rPr>
          <t xml:space="preserve">in EUR 2015
</t>
        </r>
        <r>
          <rPr>
            <b/>
            <sz val="10"/>
            <color rgb="FF000000"/>
            <rFont val="Tahoma"/>
            <family val="2"/>
          </rPr>
          <t>Energy [R]evolution Szenario</t>
        </r>
      </text>
    </comment>
    <comment ref="K39" authorId="0" shapeId="0" xr:uid="{A5DF3C9E-5D65-4892-A940-7477D538CF04}">
      <text>
        <r>
          <rPr>
            <b/>
            <sz val="9"/>
            <color indexed="81"/>
            <rFont val="Segoe UI"/>
            <family val="2"/>
          </rPr>
          <t>Werte nachträglich anhand der Prozentangaben berechnet.</t>
        </r>
      </text>
    </comment>
    <comment ref="G40" authorId="1" shapeId="0" xr:uid="{8679FC0B-FD3E-4188-BC4E-B41A8A0CDB8E}">
      <text>
        <r>
          <rPr>
            <b/>
            <sz val="10"/>
            <color rgb="FF000000"/>
            <rFont val="Tahoma"/>
            <family val="2"/>
          </rPr>
          <t>EUR 2009</t>
        </r>
        <r>
          <rPr>
            <sz val="10"/>
            <color rgb="FF000000"/>
            <rFont val="Tahoma"/>
            <family val="2"/>
          </rPr>
          <t xml:space="preserve">
</t>
        </r>
      </text>
    </comment>
    <comment ref="K40" authorId="0" shapeId="0" xr:uid="{666E5ADE-58C2-49BD-89A2-ECD0815A7F95}">
      <text>
        <r>
          <rPr>
            <b/>
            <sz val="9"/>
            <color indexed="81"/>
            <rFont val="Segoe UI"/>
            <family val="2"/>
          </rPr>
          <t>Werte nachträglich anhand der Prozentangaben berechnet.</t>
        </r>
      </text>
    </comment>
    <comment ref="L40" authorId="1" shapeId="0" xr:uid="{B1DB0E30-4D78-425F-B939-6671AD1E7D14}">
      <text>
        <r>
          <rPr>
            <b/>
            <sz val="10"/>
            <color rgb="FF000000"/>
            <rFont val="Tahoma"/>
            <family val="2"/>
          </rPr>
          <t>EUR 2009</t>
        </r>
        <r>
          <rPr>
            <sz val="10"/>
            <color rgb="FF000000"/>
            <rFont val="Tahoma"/>
            <family val="2"/>
          </rPr>
          <t xml:space="preserve">
</t>
        </r>
      </text>
    </comment>
    <comment ref="G41" authorId="1" shapeId="0" xr:uid="{D7BF616B-66CC-4C6D-A069-701365EE9B92}">
      <text>
        <r>
          <rPr>
            <b/>
            <sz val="10"/>
            <color rgb="FF000000"/>
            <rFont val="Tahoma"/>
            <family val="2"/>
          </rPr>
          <t>EUR 2009</t>
        </r>
        <r>
          <rPr>
            <sz val="10"/>
            <color rgb="FF000000"/>
            <rFont val="Tahoma"/>
            <family val="2"/>
          </rPr>
          <t xml:space="preserve">
</t>
        </r>
      </text>
    </comment>
    <comment ref="K41" authorId="0" shapeId="0" xr:uid="{47B70DF4-1ADE-42D8-AAC7-B9ACC8704CD5}">
      <text>
        <r>
          <rPr>
            <b/>
            <sz val="9"/>
            <color indexed="81"/>
            <rFont val="Segoe UI"/>
            <family val="2"/>
          </rPr>
          <t>Werte nachträglich anhand der Prozentangaben berechnet.</t>
        </r>
      </text>
    </comment>
    <comment ref="L41" authorId="1" shapeId="0" xr:uid="{4018AFA5-DB5E-40EC-BC76-76AD3D81FC27}">
      <text>
        <r>
          <rPr>
            <b/>
            <sz val="10"/>
            <color rgb="FF000000"/>
            <rFont val="Tahoma"/>
            <family val="2"/>
          </rPr>
          <t>EUR 2009</t>
        </r>
        <r>
          <rPr>
            <sz val="10"/>
            <color rgb="FF000000"/>
            <rFont val="Tahoma"/>
            <family val="2"/>
          </rPr>
          <t xml:space="preserve">
</t>
        </r>
      </text>
    </comment>
    <comment ref="G42" authorId="1" shapeId="0" xr:uid="{872D759D-D9FA-40EB-BDC9-E37ACDD399AC}">
      <text>
        <r>
          <rPr>
            <b/>
            <sz val="10"/>
            <color rgb="FF000000"/>
            <rFont val="Tahoma"/>
            <family val="2"/>
          </rPr>
          <t>EUR 2009</t>
        </r>
        <r>
          <rPr>
            <sz val="10"/>
            <color rgb="FF000000"/>
            <rFont val="Tahoma"/>
            <family val="2"/>
          </rPr>
          <t xml:space="preserve">
</t>
        </r>
      </text>
    </comment>
    <comment ref="K42" authorId="0" shapeId="0" xr:uid="{DA04D5CC-C12B-417D-BF6F-EC81B48D4945}">
      <text>
        <r>
          <rPr>
            <b/>
            <sz val="9"/>
            <color rgb="FF000000"/>
            <rFont val="Segoe UI"/>
            <family val="2"/>
          </rPr>
          <t>Werte nachträglich anhand der Prozentangaben berechnet.</t>
        </r>
      </text>
    </comment>
    <comment ref="L42" authorId="1" shapeId="0" xr:uid="{78FAB0FA-F402-4682-95ED-CA891DF9FA46}">
      <text>
        <r>
          <rPr>
            <b/>
            <sz val="10"/>
            <color rgb="FF000000"/>
            <rFont val="Tahoma"/>
            <family val="2"/>
          </rPr>
          <t>EUR 2009</t>
        </r>
        <r>
          <rPr>
            <sz val="10"/>
            <color rgb="FF000000"/>
            <rFont val="Tahoma"/>
            <family val="2"/>
          </rPr>
          <t xml:space="preserve">
</t>
        </r>
      </text>
    </comment>
    <comment ref="G43" authorId="1" shapeId="0" xr:uid="{489B2F26-C518-4AD7-8EBA-C563700F94CA}">
      <text>
        <r>
          <rPr>
            <b/>
            <sz val="10"/>
            <color rgb="FF000000"/>
            <rFont val="Tahoma"/>
            <family val="2"/>
          </rPr>
          <t>EUR 2009</t>
        </r>
        <r>
          <rPr>
            <sz val="10"/>
            <color rgb="FF000000"/>
            <rFont val="Tahoma"/>
            <family val="2"/>
          </rPr>
          <t xml:space="preserve">
</t>
        </r>
      </text>
    </comment>
    <comment ref="K43" authorId="0" shapeId="0" xr:uid="{9FB82259-85BB-44C1-908E-2DC4457EAB84}">
      <text>
        <r>
          <rPr>
            <b/>
            <sz val="9"/>
            <color indexed="81"/>
            <rFont val="Segoe UI"/>
            <family val="2"/>
          </rPr>
          <t>Werte nachträglich anhand der Prozentangaben berechnet.</t>
        </r>
      </text>
    </comment>
    <comment ref="L43" authorId="1" shapeId="0" xr:uid="{553E5849-F79F-43C7-AC3D-C71651308AB8}">
      <text>
        <r>
          <rPr>
            <b/>
            <sz val="10"/>
            <color rgb="FF000000"/>
            <rFont val="Tahoma"/>
            <family val="2"/>
          </rPr>
          <t>EUR 2009</t>
        </r>
        <r>
          <rPr>
            <sz val="10"/>
            <color rgb="FF000000"/>
            <rFont val="Tahoma"/>
            <family val="2"/>
          </rPr>
          <t xml:space="preserve">
</t>
        </r>
      </text>
    </comment>
    <comment ref="G44" authorId="1" shapeId="0" xr:uid="{1972396C-09B5-43BD-B96A-BB4E20220DD9}">
      <text>
        <r>
          <rPr>
            <b/>
            <sz val="10"/>
            <color rgb="FF000000"/>
            <rFont val="Tahoma"/>
            <family val="2"/>
          </rPr>
          <t>EUR 2009</t>
        </r>
        <r>
          <rPr>
            <sz val="10"/>
            <color rgb="FF000000"/>
            <rFont val="Tahoma"/>
            <family val="2"/>
          </rPr>
          <t xml:space="preserve">
</t>
        </r>
      </text>
    </comment>
    <comment ref="K44" authorId="0" shapeId="0" xr:uid="{E4BC509B-9E05-409C-A3EC-8F24A2425DED}">
      <text>
        <r>
          <rPr>
            <b/>
            <sz val="9"/>
            <color indexed="81"/>
            <rFont val="Segoe UI"/>
            <family val="2"/>
          </rPr>
          <t>Werte nachträglich anhand der Prozentangaben berechnet.</t>
        </r>
      </text>
    </comment>
    <comment ref="L44" authorId="1" shapeId="0" xr:uid="{50D4AFF0-7142-4BF7-AED3-4889EE89D5DA}">
      <text>
        <r>
          <rPr>
            <b/>
            <sz val="10"/>
            <color rgb="FF000000"/>
            <rFont val="Tahoma"/>
            <family val="2"/>
          </rPr>
          <t>EUR 2009</t>
        </r>
        <r>
          <rPr>
            <sz val="10"/>
            <color rgb="FF000000"/>
            <rFont val="Tahoma"/>
            <family val="2"/>
          </rPr>
          <t xml:space="preserve">
</t>
        </r>
      </text>
    </comment>
    <comment ref="G45" authorId="1" shapeId="0" xr:uid="{43189759-C486-48AE-BD1C-30A5AF5441A8}">
      <text>
        <r>
          <rPr>
            <b/>
            <sz val="10"/>
            <color rgb="FF000000"/>
            <rFont val="Tahoma"/>
            <family val="2"/>
          </rPr>
          <t>EUR 2009</t>
        </r>
        <r>
          <rPr>
            <sz val="10"/>
            <color rgb="FF000000"/>
            <rFont val="Tahoma"/>
            <family val="2"/>
          </rPr>
          <t xml:space="preserve">
</t>
        </r>
      </text>
    </comment>
    <comment ref="K45" authorId="0" shapeId="0" xr:uid="{0FCEC1ED-837F-4A0D-96B7-2914E83E89EA}">
      <text>
        <r>
          <rPr>
            <b/>
            <sz val="9"/>
            <color indexed="81"/>
            <rFont val="Segoe UI"/>
            <family val="2"/>
          </rPr>
          <t>Werte nachträglich anhand der Prozentangaben berechnet.</t>
        </r>
      </text>
    </comment>
    <comment ref="L45" authorId="1" shapeId="0" xr:uid="{CE095CC7-F773-4345-8ECE-00A1B521D6A0}">
      <text>
        <r>
          <rPr>
            <b/>
            <sz val="10"/>
            <color rgb="FF000000"/>
            <rFont val="Tahoma"/>
            <family val="2"/>
          </rPr>
          <t>EUR 2009</t>
        </r>
        <r>
          <rPr>
            <sz val="10"/>
            <color rgb="FF000000"/>
            <rFont val="Tahoma"/>
            <family val="2"/>
          </rPr>
          <t xml:space="preserve">
</t>
        </r>
      </text>
    </comment>
    <comment ref="G46" authorId="1" shapeId="0" xr:uid="{D12EC42C-A881-4070-A0FB-D5F0A3B6F337}">
      <text>
        <r>
          <rPr>
            <b/>
            <sz val="10"/>
            <color rgb="FF000000"/>
            <rFont val="Tahoma"/>
            <family val="2"/>
          </rPr>
          <t>EUR 2009</t>
        </r>
        <r>
          <rPr>
            <sz val="10"/>
            <color rgb="FF000000"/>
            <rFont val="Tahoma"/>
            <family val="2"/>
          </rPr>
          <t xml:space="preserve">
</t>
        </r>
      </text>
    </comment>
    <comment ref="K46" authorId="0" shapeId="0" xr:uid="{4A343117-4029-4CC1-95DE-DD405593B9AE}">
      <text>
        <r>
          <rPr>
            <b/>
            <sz val="9"/>
            <color indexed="81"/>
            <rFont val="Segoe UI"/>
            <family val="2"/>
          </rPr>
          <t>Werte nachträglich anhand der Prozentangaben berechnet.</t>
        </r>
      </text>
    </comment>
    <comment ref="L46" authorId="1" shapeId="0" xr:uid="{929C42EF-E30A-4BBD-A1EC-A65EC7B76FA6}">
      <text>
        <r>
          <rPr>
            <b/>
            <sz val="10"/>
            <color rgb="FF000000"/>
            <rFont val="Tahoma"/>
            <family val="2"/>
          </rPr>
          <t>EUR 2009</t>
        </r>
        <r>
          <rPr>
            <sz val="10"/>
            <color rgb="FF000000"/>
            <rFont val="Tahoma"/>
            <family val="2"/>
          </rPr>
          <t xml:space="preserve">
</t>
        </r>
      </text>
    </comment>
    <comment ref="G47" authorId="1" shapeId="0" xr:uid="{6FE5960E-33CD-4437-9B38-AD6D79A918A1}">
      <text>
        <r>
          <rPr>
            <b/>
            <sz val="10"/>
            <color rgb="FF000000"/>
            <rFont val="Tahoma"/>
            <family val="2"/>
          </rPr>
          <t>in Eur 2018</t>
        </r>
        <r>
          <rPr>
            <sz val="10"/>
            <color rgb="FF000000"/>
            <rFont val="Tahoma"/>
            <family val="2"/>
          </rPr>
          <t xml:space="preserve">
</t>
        </r>
      </text>
    </comment>
    <comment ref="J47" authorId="0" shapeId="0" xr:uid="{FC8076EB-3771-4427-A559-1741EA770BEC}">
      <text>
        <r>
          <rPr>
            <b/>
            <sz val="9"/>
            <color indexed="81"/>
            <rFont val="Segoe UI"/>
            <family val="2"/>
          </rPr>
          <t>Keine Prozentangaben in Studie angegeben. Werte nachträglich berechnet.</t>
        </r>
        <r>
          <rPr>
            <sz val="9"/>
            <color indexed="81"/>
            <rFont val="Segoe UI"/>
            <family val="2"/>
          </rPr>
          <t xml:space="preserve">
</t>
        </r>
      </text>
    </comment>
    <comment ref="K47" authorId="1" shapeId="0" xr:uid="{D916E55F-5C31-4448-B286-C9B0355E542D}">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L47" authorId="1" shapeId="0" xr:uid="{15669DDE-AED4-4252-AB1A-723FC10ED0F8}">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M47" authorId="1" shapeId="0" xr:uid="{34DBB7D6-DC44-4222-B4CE-AAD34227D13A}">
      <text>
        <r>
          <rPr>
            <b/>
            <sz val="10"/>
            <color rgb="FF000000"/>
            <rFont val="Tahoma"/>
            <family val="2"/>
          </rPr>
          <t>in Studie nur Angabe von O&amp;M costs bezogen auf Energieproduktion ($/MWh)</t>
        </r>
      </text>
    </comment>
    <comment ref="T47" authorId="1" shapeId="0" xr:uid="{0079E099-2D93-0647-8F78-99981A5411A5}">
      <text>
        <r>
          <rPr>
            <b/>
            <sz val="10"/>
            <color rgb="FF000000"/>
            <rFont val="Tahoma"/>
            <family val="2"/>
          </rPr>
          <t>in Studie als capacity factor von 49 % angegeben</t>
        </r>
        <r>
          <rPr>
            <sz val="10"/>
            <color rgb="FF000000"/>
            <rFont val="Tahoma"/>
            <family val="2"/>
          </rPr>
          <t xml:space="preserve">
</t>
        </r>
      </text>
    </comment>
    <comment ref="W47" authorId="1" shapeId="0" xr:uid="{97CDA2CB-DC7D-9747-8D20-CCA04DD85BD2}">
      <text>
        <r>
          <rPr>
            <b/>
            <sz val="10"/>
            <color rgb="FF000000"/>
            <rFont val="Tahoma"/>
            <family val="2"/>
          </rPr>
          <t>in Eur 2018</t>
        </r>
        <r>
          <rPr>
            <sz val="10"/>
            <color rgb="FF000000"/>
            <rFont val="Tahoma"/>
            <family val="2"/>
          </rPr>
          <t xml:space="preserve">
</t>
        </r>
      </text>
    </comment>
    <comment ref="G48" authorId="1" shapeId="0" xr:uid="{FF041AD9-3FAB-4A3D-9152-A77393D4606B}">
      <text>
        <r>
          <rPr>
            <b/>
            <sz val="10"/>
            <color rgb="FF000000"/>
            <rFont val="Tahoma"/>
            <family val="2"/>
          </rPr>
          <t>in Eur 2018</t>
        </r>
        <r>
          <rPr>
            <sz val="10"/>
            <color rgb="FF000000"/>
            <rFont val="Tahoma"/>
            <family val="2"/>
          </rPr>
          <t xml:space="preserve">
</t>
        </r>
      </text>
    </comment>
    <comment ref="J48" authorId="0" shapeId="0" xr:uid="{D26EA220-AE6F-4994-B5FD-D0973A64CFF7}">
      <text>
        <r>
          <rPr>
            <b/>
            <sz val="9"/>
            <color indexed="81"/>
            <rFont val="Segoe UI"/>
            <family val="2"/>
          </rPr>
          <t>Keine Prozentangaben in Studie angegeben. Werte nachträglich berechnet.</t>
        </r>
        <r>
          <rPr>
            <sz val="9"/>
            <color indexed="81"/>
            <rFont val="Segoe UI"/>
            <family val="2"/>
          </rPr>
          <t xml:space="preserve">
</t>
        </r>
      </text>
    </comment>
    <comment ref="K48" authorId="1" shapeId="0" xr:uid="{A32B530C-C41E-4A20-8570-34687033815F}">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L48" authorId="1" shapeId="0" xr:uid="{D3C5191E-B25E-44F6-8288-AE8E10776778}">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M48" authorId="1" shapeId="0" xr:uid="{158B635B-6EBA-4464-B177-55F7AA37B042}">
      <text>
        <r>
          <rPr>
            <b/>
            <sz val="10"/>
            <color rgb="FF000000"/>
            <rFont val="Tahoma"/>
            <family val="2"/>
          </rPr>
          <t>in Studie nur Angabe von O&amp;M costs bezogen auf Energieproduktion ($/MWh)</t>
        </r>
      </text>
    </comment>
    <comment ref="T48" authorId="1" shapeId="0" xr:uid="{7DC8692B-3FE3-4C41-BE73-A53B29623CF3}">
      <text>
        <r>
          <rPr>
            <b/>
            <sz val="10"/>
            <color rgb="FF000000"/>
            <rFont val="Tahoma"/>
            <family val="2"/>
          </rPr>
          <t>in Studie als capacity factor von 59 % angegeben</t>
        </r>
        <r>
          <rPr>
            <sz val="10"/>
            <color rgb="FF000000"/>
            <rFont val="Tahoma"/>
            <family val="2"/>
          </rPr>
          <t xml:space="preserve">
</t>
        </r>
      </text>
    </comment>
    <comment ref="W48" authorId="1" shapeId="0" xr:uid="{ED13A8E4-25DE-0C44-B459-D3A365F7460A}">
      <text>
        <r>
          <rPr>
            <b/>
            <sz val="10"/>
            <color rgb="FF000000"/>
            <rFont val="Tahoma"/>
            <family val="2"/>
          </rPr>
          <t>in Eur 2018</t>
        </r>
        <r>
          <rPr>
            <sz val="10"/>
            <color rgb="FF000000"/>
            <rFont val="Tahoma"/>
            <family val="2"/>
          </rPr>
          <t xml:space="preserve">
</t>
        </r>
      </text>
    </comment>
    <comment ref="G49" authorId="1" shapeId="0" xr:uid="{3B171403-9D2D-41FB-B271-30C4E4E1A9FD}">
      <text>
        <r>
          <rPr>
            <b/>
            <sz val="10"/>
            <color rgb="FF000000"/>
            <rFont val="Tahoma"/>
            <family val="2"/>
          </rPr>
          <t>in Euro 2012</t>
        </r>
        <r>
          <rPr>
            <sz val="10"/>
            <color rgb="FF000000"/>
            <rFont val="Tahoma"/>
            <family val="2"/>
          </rPr>
          <t xml:space="preserve">
</t>
        </r>
      </text>
    </comment>
    <comment ref="J49" authorId="0" shapeId="0" xr:uid="{96039D84-CAB4-4836-9410-D9AAE124576E}">
      <text>
        <r>
          <rPr>
            <b/>
            <sz val="9"/>
            <color rgb="FF000000"/>
            <rFont val="Segoe UI"/>
            <family val="2"/>
          </rPr>
          <t>Keine Prozentangaben in Studie angegeben. Werte nachträglich berechnet.</t>
        </r>
        <r>
          <rPr>
            <sz val="9"/>
            <color rgb="FF000000"/>
            <rFont val="Segoe UI"/>
            <family val="2"/>
          </rPr>
          <t xml:space="preserve">
</t>
        </r>
      </text>
    </comment>
    <comment ref="L49" authorId="1" shapeId="0" xr:uid="{BC6CE592-39CF-0842-ABAE-E19143F49078}">
      <text>
        <r>
          <rPr>
            <b/>
            <sz val="10"/>
            <color rgb="FF000000"/>
            <rFont val="Tahoma"/>
            <family val="2"/>
          </rPr>
          <t>in Euro 2012</t>
        </r>
        <r>
          <rPr>
            <sz val="10"/>
            <color rgb="FF000000"/>
            <rFont val="Tahoma"/>
            <family val="2"/>
          </rPr>
          <t xml:space="preserve">
</t>
        </r>
      </text>
    </comment>
    <comment ref="G50" authorId="1" shapeId="0" xr:uid="{E5CBB2FB-31D6-4C39-B9E6-01109B0CC7BC}">
      <text>
        <r>
          <rPr>
            <b/>
            <sz val="10"/>
            <color rgb="FF000000"/>
            <rFont val="Tahoma"/>
            <family val="2"/>
          </rPr>
          <t>in Euro 2012</t>
        </r>
        <r>
          <rPr>
            <sz val="10"/>
            <color rgb="FF000000"/>
            <rFont val="Tahoma"/>
            <family val="2"/>
          </rPr>
          <t xml:space="preserve">
</t>
        </r>
      </text>
    </comment>
    <comment ref="J50" authorId="0" shapeId="0" xr:uid="{2B304557-8705-484E-979B-2730B8531D59}">
      <text>
        <r>
          <rPr>
            <b/>
            <sz val="9"/>
            <color indexed="81"/>
            <rFont val="Segoe UI"/>
            <family val="2"/>
          </rPr>
          <t>Keine Prozentangaben in Studie angegeben. Werte nachträglich berechnet.</t>
        </r>
        <r>
          <rPr>
            <sz val="9"/>
            <color indexed="81"/>
            <rFont val="Segoe UI"/>
            <family val="2"/>
          </rPr>
          <t xml:space="preserve">
</t>
        </r>
      </text>
    </comment>
    <comment ref="L50" authorId="1" shapeId="0" xr:uid="{F2A9F588-9AE8-E64A-949E-756A62065C47}">
      <text>
        <r>
          <rPr>
            <b/>
            <sz val="10"/>
            <color rgb="FF000000"/>
            <rFont val="Tahoma"/>
            <family val="2"/>
          </rPr>
          <t>in Euro 2012</t>
        </r>
        <r>
          <rPr>
            <sz val="10"/>
            <color rgb="FF000000"/>
            <rFont val="Tahoma"/>
            <family val="2"/>
          </rPr>
          <t xml:space="preserve">
</t>
        </r>
      </text>
    </comment>
    <comment ref="G51" authorId="1" shapeId="0" xr:uid="{ADF0C08B-D48C-45D7-A804-CBF4BE6975FA}">
      <text>
        <r>
          <rPr>
            <b/>
            <sz val="10"/>
            <color rgb="FF000000"/>
            <rFont val="Tahoma"/>
            <family val="2"/>
          </rPr>
          <t>in Euro 2012</t>
        </r>
        <r>
          <rPr>
            <sz val="10"/>
            <color rgb="FF000000"/>
            <rFont val="Tahoma"/>
            <family val="2"/>
          </rPr>
          <t xml:space="preserve">
</t>
        </r>
      </text>
    </comment>
    <comment ref="J51" authorId="0" shapeId="0" xr:uid="{04E96D89-B83B-4273-A589-BBA98895DEBC}">
      <text>
        <r>
          <rPr>
            <b/>
            <sz val="9"/>
            <color indexed="81"/>
            <rFont val="Segoe UI"/>
            <family val="2"/>
          </rPr>
          <t>Keine Prozentangaben in Studie angegeben. Werte nachträglich berechnet.</t>
        </r>
        <r>
          <rPr>
            <sz val="9"/>
            <color indexed="81"/>
            <rFont val="Segoe UI"/>
            <family val="2"/>
          </rPr>
          <t xml:space="preserve">
</t>
        </r>
      </text>
    </comment>
    <comment ref="L51" authorId="1" shapeId="0" xr:uid="{84211945-43B5-774D-803C-6E0511D44DB3}">
      <text>
        <r>
          <rPr>
            <b/>
            <sz val="10"/>
            <color rgb="FF000000"/>
            <rFont val="Tahoma"/>
            <family val="2"/>
          </rPr>
          <t>in Euro 2012</t>
        </r>
        <r>
          <rPr>
            <sz val="10"/>
            <color rgb="FF000000"/>
            <rFont val="Tahoma"/>
            <family val="2"/>
          </rPr>
          <t xml:space="preserve">
</t>
        </r>
      </text>
    </comment>
    <comment ref="G52" authorId="1" shapeId="0" xr:uid="{86323AEC-F7A3-47CB-821B-47B5868951A8}">
      <text>
        <r>
          <rPr>
            <b/>
            <sz val="10"/>
            <color rgb="FF000000"/>
            <rFont val="Tahoma"/>
            <family val="2"/>
          </rPr>
          <t>in Euro 2012</t>
        </r>
        <r>
          <rPr>
            <sz val="10"/>
            <color rgb="FF000000"/>
            <rFont val="Tahoma"/>
            <family val="2"/>
          </rPr>
          <t xml:space="preserve">
</t>
        </r>
      </text>
    </comment>
    <comment ref="J52" authorId="0" shapeId="0" xr:uid="{AC0D26F4-40D5-4EE9-9144-AEF1734D29F9}">
      <text>
        <r>
          <rPr>
            <b/>
            <sz val="9"/>
            <color indexed="81"/>
            <rFont val="Segoe UI"/>
            <family val="2"/>
          </rPr>
          <t>Keine Prozentangaben in Studie angegeben. Werte nachträglich berechnet.</t>
        </r>
        <r>
          <rPr>
            <sz val="9"/>
            <color indexed="81"/>
            <rFont val="Segoe UI"/>
            <family val="2"/>
          </rPr>
          <t xml:space="preserve">
</t>
        </r>
      </text>
    </comment>
    <comment ref="L52" authorId="1" shapeId="0" xr:uid="{9F764295-E414-D24A-AB2A-85E5E85C50E3}">
      <text>
        <r>
          <rPr>
            <b/>
            <sz val="10"/>
            <color rgb="FF000000"/>
            <rFont val="Tahoma"/>
            <family val="2"/>
          </rPr>
          <t>in Euro 2012</t>
        </r>
        <r>
          <rPr>
            <sz val="10"/>
            <color rgb="FF000000"/>
            <rFont val="Tahoma"/>
            <family val="2"/>
          </rPr>
          <t xml:space="preserve">
</t>
        </r>
      </text>
    </comment>
    <comment ref="G53" authorId="1" shapeId="0" xr:uid="{D6000A2A-4CBC-4C4C-9E86-A7246CE599A1}">
      <text>
        <r>
          <rPr>
            <b/>
            <sz val="10"/>
            <color rgb="FF000000"/>
            <rFont val="Tahoma"/>
            <family val="2"/>
          </rPr>
          <t>in Euro 2012</t>
        </r>
        <r>
          <rPr>
            <sz val="10"/>
            <color rgb="FF000000"/>
            <rFont val="Tahoma"/>
            <family val="2"/>
          </rPr>
          <t xml:space="preserve">
</t>
        </r>
      </text>
    </comment>
    <comment ref="J53" authorId="0" shapeId="0" xr:uid="{E3C17422-7C50-4E50-8377-C275DC4707F7}">
      <text>
        <r>
          <rPr>
            <b/>
            <sz val="9"/>
            <color rgb="FF000000"/>
            <rFont val="Segoe UI"/>
            <family val="2"/>
          </rPr>
          <t>Keine Prozentangaben in Studie angegeben. Werte nachträglich berechnet.</t>
        </r>
        <r>
          <rPr>
            <sz val="9"/>
            <color rgb="FF000000"/>
            <rFont val="Segoe UI"/>
            <family val="2"/>
          </rPr>
          <t xml:space="preserve">
</t>
        </r>
      </text>
    </comment>
    <comment ref="L53" authorId="1" shapeId="0" xr:uid="{FF1666FA-B70F-FD49-8FB7-A857503ACF8C}">
      <text>
        <r>
          <rPr>
            <b/>
            <sz val="10"/>
            <color rgb="FF000000"/>
            <rFont val="Tahoma"/>
            <family val="2"/>
          </rPr>
          <t>in Euro 2012</t>
        </r>
        <r>
          <rPr>
            <sz val="10"/>
            <color rgb="FF000000"/>
            <rFont val="Tahoma"/>
            <family val="2"/>
          </rPr>
          <t xml:space="preserve">
</t>
        </r>
      </text>
    </comment>
    <comment ref="G54" authorId="1" shapeId="0" xr:uid="{E2838FC5-AD7B-480F-BFE1-2BC22A78A431}">
      <text>
        <r>
          <rPr>
            <b/>
            <sz val="10"/>
            <color rgb="FF000000"/>
            <rFont val="Tahoma"/>
            <family val="2"/>
          </rPr>
          <t>in Eur 2013</t>
        </r>
        <r>
          <rPr>
            <sz val="10"/>
            <color rgb="FF000000"/>
            <rFont val="Tahoma"/>
            <family val="2"/>
          </rPr>
          <t xml:space="preserve">
</t>
        </r>
      </text>
    </comment>
    <comment ref="J54" authorId="0" shapeId="0" xr:uid="{3D7F99EB-A7A2-4C04-BE9A-0ACFD12D2F34}">
      <text>
        <r>
          <rPr>
            <b/>
            <sz val="9"/>
            <color indexed="81"/>
            <rFont val="Segoe UI"/>
            <family val="2"/>
          </rPr>
          <t>In Studie als 1 - 2 % angegeben</t>
        </r>
        <r>
          <rPr>
            <sz val="9"/>
            <color indexed="81"/>
            <rFont val="Segoe UI"/>
            <family val="2"/>
          </rPr>
          <t xml:space="preserve">
</t>
        </r>
      </text>
    </comment>
    <comment ref="K54" authorId="0" shapeId="0" xr:uid="{64C80A9D-5A4F-48FB-AF7F-16BE3E0F7B4B}">
      <text>
        <r>
          <rPr>
            <b/>
            <sz val="9"/>
            <color indexed="81"/>
            <rFont val="Segoe UI"/>
            <family val="2"/>
          </rPr>
          <t>Werte nachträglich anhand der Prozentangaben berechnet.</t>
        </r>
      </text>
    </comment>
    <comment ref="L54" authorId="0" shapeId="0" xr:uid="{DF2398CC-398F-4CF1-B934-EBF88B01177E}">
      <text>
        <r>
          <rPr>
            <b/>
            <sz val="9"/>
            <color indexed="81"/>
            <rFont val="Segoe UI"/>
            <family val="2"/>
          </rPr>
          <t>Werte nachträglich anhand der Prozentangaben berechnet.</t>
        </r>
      </text>
    </comment>
    <comment ref="G55" authorId="1" shapeId="0" xr:uid="{C793F601-2FEF-447C-81D2-3BF09967D66D}">
      <text>
        <r>
          <rPr>
            <b/>
            <sz val="10"/>
            <color rgb="FF000000"/>
            <rFont val="Tahoma"/>
            <family val="2"/>
          </rPr>
          <t>in Eur 2013</t>
        </r>
        <r>
          <rPr>
            <sz val="10"/>
            <color rgb="FF000000"/>
            <rFont val="Tahoma"/>
            <family val="2"/>
          </rPr>
          <t xml:space="preserve">
</t>
        </r>
      </text>
    </comment>
    <comment ref="J55" authorId="0" shapeId="0" xr:uid="{44F333E0-525A-4BA9-AE3F-3ED8CAC78AA6}">
      <text>
        <r>
          <rPr>
            <b/>
            <sz val="9"/>
            <color indexed="81"/>
            <rFont val="Segoe UI"/>
            <family val="2"/>
          </rPr>
          <t>In Studie als 1 - 2 % angegeben</t>
        </r>
        <r>
          <rPr>
            <sz val="9"/>
            <color indexed="81"/>
            <rFont val="Segoe UI"/>
            <family val="2"/>
          </rPr>
          <t xml:space="preserve">
</t>
        </r>
      </text>
    </comment>
    <comment ref="K55" authorId="0" shapeId="0" xr:uid="{52539C07-B7C6-4215-A964-920C29EFEA0C}">
      <text>
        <r>
          <rPr>
            <b/>
            <sz val="9"/>
            <color indexed="81"/>
            <rFont val="Segoe UI"/>
            <family val="2"/>
          </rPr>
          <t>Werte nachträglich anhand der Prozentangaben berechnet.</t>
        </r>
      </text>
    </comment>
    <comment ref="L55" authorId="0" shapeId="0" xr:uid="{2DECB733-70FE-4240-BB0A-B12E6535B77A}">
      <text>
        <r>
          <rPr>
            <b/>
            <sz val="9"/>
            <color indexed="81"/>
            <rFont val="Segoe UI"/>
            <family val="2"/>
          </rPr>
          <t>Werte nachträglich anhand der Prozentangaben berechnet.</t>
        </r>
      </text>
    </comment>
    <comment ref="G56" authorId="1" shapeId="0" xr:uid="{EBE9DB0F-6126-4384-8EB4-202825EB2FE4}">
      <text>
        <r>
          <rPr>
            <b/>
            <sz val="10"/>
            <color rgb="FF000000"/>
            <rFont val="Tahoma"/>
            <family val="2"/>
          </rPr>
          <t>in Eur 2013</t>
        </r>
        <r>
          <rPr>
            <sz val="10"/>
            <color rgb="FF000000"/>
            <rFont val="Tahoma"/>
            <family val="2"/>
          </rPr>
          <t xml:space="preserve">
</t>
        </r>
      </text>
    </comment>
    <comment ref="J56" authorId="0" shapeId="0" xr:uid="{BC963719-0CA7-4C9D-B900-EA3C58C6F300}">
      <text>
        <r>
          <rPr>
            <b/>
            <sz val="9"/>
            <color indexed="81"/>
            <rFont val="Segoe UI"/>
            <family val="2"/>
          </rPr>
          <t>In Studie als 1 - 2 % angegeben</t>
        </r>
        <r>
          <rPr>
            <sz val="9"/>
            <color indexed="81"/>
            <rFont val="Segoe UI"/>
            <family val="2"/>
          </rPr>
          <t xml:space="preserve">
</t>
        </r>
      </text>
    </comment>
    <comment ref="K56" authorId="0" shapeId="0" xr:uid="{BBEA968C-3FE5-47EA-BD8D-1E7B4C1A5370}">
      <text>
        <r>
          <rPr>
            <b/>
            <sz val="9"/>
            <color indexed="81"/>
            <rFont val="Segoe UI"/>
            <family val="2"/>
          </rPr>
          <t>Werte nachträglich anhand der Prozentangaben berechnet.</t>
        </r>
      </text>
    </comment>
    <comment ref="L56" authorId="0" shapeId="0" xr:uid="{E237A2E6-6B0A-4DFB-A552-D35587C4C2F1}">
      <text>
        <r>
          <rPr>
            <b/>
            <sz val="9"/>
            <color rgb="FF000000"/>
            <rFont val="Segoe UI"/>
            <family val="2"/>
          </rPr>
          <t>Werte nachträglich anhand der Prozentangaben berechnet.</t>
        </r>
      </text>
    </comment>
    <comment ref="G57" authorId="1" shapeId="0" xr:uid="{C8A18867-B1E0-42ED-9984-CC16AFA4BF02}">
      <text>
        <r>
          <rPr>
            <b/>
            <sz val="10"/>
            <color rgb="FF000000"/>
            <rFont val="Tahoma"/>
            <family val="2"/>
          </rPr>
          <t>in Eur 2013</t>
        </r>
        <r>
          <rPr>
            <sz val="10"/>
            <color rgb="FF000000"/>
            <rFont val="Tahoma"/>
            <family val="2"/>
          </rPr>
          <t xml:space="preserve">
</t>
        </r>
      </text>
    </comment>
    <comment ref="J57" authorId="0" shapeId="0" xr:uid="{84281FC1-DD2F-4B8B-8C9C-E49821CC26A3}">
      <text>
        <r>
          <rPr>
            <b/>
            <sz val="9"/>
            <color indexed="81"/>
            <rFont val="Segoe UI"/>
            <family val="2"/>
          </rPr>
          <t>In Studie als 1 - 2 % angegeben</t>
        </r>
        <r>
          <rPr>
            <sz val="9"/>
            <color indexed="81"/>
            <rFont val="Segoe UI"/>
            <family val="2"/>
          </rPr>
          <t xml:space="preserve">
</t>
        </r>
      </text>
    </comment>
    <comment ref="K57" authorId="0" shapeId="0" xr:uid="{5249A13B-5504-4062-A2A8-8168EFA02706}">
      <text>
        <r>
          <rPr>
            <b/>
            <sz val="9"/>
            <color indexed="81"/>
            <rFont val="Segoe UI"/>
            <family val="2"/>
          </rPr>
          <t>Werte nachträglich anhand der Prozentangaben berechnet.</t>
        </r>
      </text>
    </comment>
    <comment ref="L57" authorId="0" shapeId="0" xr:uid="{5E8D20EE-3622-44FC-8AB5-E50E588305A9}">
      <text>
        <r>
          <rPr>
            <b/>
            <sz val="9"/>
            <color indexed="81"/>
            <rFont val="Segoe UI"/>
            <family val="2"/>
          </rPr>
          <t>Werte nachträglich anhand der Prozentangaben berechnet.</t>
        </r>
      </text>
    </comment>
    <comment ref="G58" authorId="1" shapeId="0" xr:uid="{E20468C7-1FA1-43D8-AB85-5959A3E5EAAE}">
      <text>
        <r>
          <rPr>
            <b/>
            <sz val="10"/>
            <color rgb="FF000000"/>
            <rFont val="Tahoma"/>
            <family val="2"/>
          </rPr>
          <t>in Eur 2013</t>
        </r>
        <r>
          <rPr>
            <sz val="10"/>
            <color rgb="FF000000"/>
            <rFont val="Tahoma"/>
            <family val="2"/>
          </rPr>
          <t xml:space="preserve">
</t>
        </r>
      </text>
    </comment>
    <comment ref="J58" authorId="0" shapeId="0" xr:uid="{58C27E39-8B79-4DC3-B8BF-977ECDA47975}">
      <text>
        <r>
          <rPr>
            <b/>
            <sz val="9"/>
            <color indexed="81"/>
            <rFont val="Segoe UI"/>
            <family val="2"/>
          </rPr>
          <t>In Studie als 1 - 2 % angegeben</t>
        </r>
        <r>
          <rPr>
            <sz val="9"/>
            <color indexed="81"/>
            <rFont val="Segoe UI"/>
            <family val="2"/>
          </rPr>
          <t xml:space="preserve">
</t>
        </r>
      </text>
    </comment>
    <comment ref="K58" authorId="0" shapeId="0" xr:uid="{55B9B1F1-86E8-4445-B801-46899DCFAA4F}">
      <text>
        <r>
          <rPr>
            <b/>
            <sz val="9"/>
            <color indexed="81"/>
            <rFont val="Segoe UI"/>
            <family val="2"/>
          </rPr>
          <t>Werte nachträglich anhand der Prozentangaben berechnet.</t>
        </r>
      </text>
    </comment>
    <comment ref="L58" authorId="0" shapeId="0" xr:uid="{891FA18A-3657-4BFF-B89F-D25080FDED74}">
      <text>
        <r>
          <rPr>
            <b/>
            <sz val="9"/>
            <color indexed="81"/>
            <rFont val="Segoe UI"/>
            <family val="2"/>
          </rPr>
          <t>Werte nachträglich anhand der Prozentangaben berechnet.</t>
        </r>
      </text>
    </comment>
    <comment ref="G59" authorId="1" shapeId="0" xr:uid="{6B6BBC3E-B7AC-4FB2-A2D2-E74439B32369}">
      <text>
        <r>
          <rPr>
            <b/>
            <sz val="10"/>
            <color rgb="FF000000"/>
            <rFont val="Tahoma"/>
            <family val="2"/>
          </rPr>
          <t>in Eur 2013</t>
        </r>
        <r>
          <rPr>
            <sz val="10"/>
            <color rgb="FF000000"/>
            <rFont val="Tahoma"/>
            <family val="2"/>
          </rPr>
          <t xml:space="preserve">
</t>
        </r>
      </text>
    </comment>
    <comment ref="J59" authorId="0" shapeId="0" xr:uid="{CF373AA1-309E-4EE3-895D-A92F612DA40E}">
      <text>
        <r>
          <rPr>
            <b/>
            <sz val="9"/>
            <color indexed="81"/>
            <rFont val="Segoe UI"/>
            <family val="2"/>
          </rPr>
          <t>In Studie als 1 - 2 % angegeben</t>
        </r>
        <r>
          <rPr>
            <sz val="9"/>
            <color indexed="81"/>
            <rFont val="Segoe UI"/>
            <family val="2"/>
          </rPr>
          <t xml:space="preserve">
</t>
        </r>
      </text>
    </comment>
    <comment ref="K59" authorId="0" shapeId="0" xr:uid="{EC49F347-EEDF-497E-8FCD-321181E67E39}">
      <text>
        <r>
          <rPr>
            <b/>
            <sz val="9"/>
            <color indexed="81"/>
            <rFont val="Segoe UI"/>
            <family val="2"/>
          </rPr>
          <t>Werte nachträglich anhand der Prozentangaben berechnet.</t>
        </r>
      </text>
    </comment>
    <comment ref="L59" authorId="0" shapeId="0" xr:uid="{481361DC-BEA3-4396-B4DD-5718F5500296}">
      <text>
        <r>
          <rPr>
            <b/>
            <sz val="9"/>
            <color indexed="81"/>
            <rFont val="Segoe UI"/>
            <family val="2"/>
          </rPr>
          <t>Werte nachträglich anhand der Prozentangaben berechnet.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D50" authorId="0" shapeId="0" xr:uid="{CD1E4F2F-2AC9-4936-BBE7-F170F0D3A9F6}">
      <text>
        <r>
          <rPr>
            <b/>
            <sz val="9"/>
            <color indexed="81"/>
            <rFont val="Segoe UI"/>
            <family val="2"/>
          </rPr>
          <t>werte nachträglich anhand der Trendlinie ermittelt</t>
        </r>
        <r>
          <rPr>
            <sz val="9"/>
            <color indexed="81"/>
            <rFont val="Segoe UI"/>
            <family val="2"/>
          </rPr>
          <t xml:space="preserve">
</t>
        </r>
      </text>
    </comment>
    <comment ref="I50" authorId="0" shapeId="0" xr:uid="{DF82D7DF-3477-43E4-8A1C-C470561A9243}">
      <text>
        <r>
          <rPr>
            <b/>
            <sz val="9"/>
            <color indexed="81"/>
            <rFont val="Segoe UI"/>
            <family val="2"/>
          </rPr>
          <t>werte nachträglich anhand der Trendlinie ermittelt</t>
        </r>
        <r>
          <rPr>
            <sz val="9"/>
            <color indexed="81"/>
            <rFont val="Segoe UI"/>
            <family val="2"/>
          </rPr>
          <t xml:space="preserve">
</t>
        </r>
      </text>
    </comment>
    <comment ref="O50" authorId="0" shapeId="0" xr:uid="{232FEBB7-FDAD-44EC-9BD4-8F64ACD9D959}">
      <text>
        <r>
          <rPr>
            <b/>
            <sz val="9"/>
            <color indexed="81"/>
            <rFont val="Segoe UI"/>
            <family val="2"/>
          </rPr>
          <t>werte nachträglich anhand der Trendlinie ermittelt</t>
        </r>
        <r>
          <rPr>
            <sz val="9"/>
            <color indexed="81"/>
            <rFont val="Segoe UI"/>
            <family val="2"/>
          </rPr>
          <t xml:space="preserve">
</t>
        </r>
      </text>
    </comment>
    <comment ref="D51" authorId="0" shapeId="0" xr:uid="{C58E2920-9548-4C15-9C03-27DBEBF464EC}">
      <text>
        <r>
          <rPr>
            <b/>
            <sz val="9"/>
            <color indexed="81"/>
            <rFont val="Segoe UI"/>
            <family val="2"/>
          </rPr>
          <t>werte nachträglich anhand der Trendlinie ermittelt</t>
        </r>
        <r>
          <rPr>
            <sz val="9"/>
            <color indexed="81"/>
            <rFont val="Segoe UI"/>
            <family val="2"/>
          </rPr>
          <t xml:space="preserve">
</t>
        </r>
      </text>
    </comment>
    <comment ref="I51" authorId="0" shapeId="0" xr:uid="{C21A96E4-22AA-463E-B2DF-7C5104245B67}">
      <text>
        <r>
          <rPr>
            <b/>
            <sz val="9"/>
            <color indexed="81"/>
            <rFont val="Segoe UI"/>
            <family val="2"/>
          </rPr>
          <t>werte nachträglich anhand der Trendlinie ermittelt</t>
        </r>
        <r>
          <rPr>
            <sz val="9"/>
            <color indexed="81"/>
            <rFont val="Segoe UI"/>
            <family val="2"/>
          </rPr>
          <t xml:space="preserve">
</t>
        </r>
      </text>
    </comment>
    <comment ref="O51" authorId="0" shapeId="0" xr:uid="{3BC77B7E-7FCE-4811-8B0E-5E2122B08576}">
      <text>
        <r>
          <rPr>
            <b/>
            <sz val="9"/>
            <color indexed="81"/>
            <rFont val="Segoe UI"/>
            <family val="2"/>
          </rPr>
          <t>werte nachträglich anhand der Trendlinie ermittelt</t>
        </r>
        <r>
          <rPr>
            <sz val="9"/>
            <color indexed="81"/>
            <rFont val="Segoe UI"/>
            <family val="2"/>
          </rPr>
          <t xml:space="preserve">
</t>
        </r>
      </text>
    </comment>
    <comment ref="I52" authorId="0" shapeId="0" xr:uid="{6A2FE28D-7E66-4CCD-A4FA-E69D56DDB15F}">
      <text>
        <r>
          <rPr>
            <b/>
            <sz val="9"/>
            <color indexed="81"/>
            <rFont val="Segoe UI"/>
            <family val="2"/>
          </rPr>
          <t>werte nachträglich anhand der Trendlinie ermittelt</t>
        </r>
        <r>
          <rPr>
            <sz val="9"/>
            <color indexed="81"/>
            <rFont val="Segoe UI"/>
            <family val="2"/>
          </rPr>
          <t xml:space="preserve">
</t>
        </r>
      </text>
    </comment>
    <comment ref="O52" authorId="0" shapeId="0" xr:uid="{E8033051-5923-4C0F-AE1C-693FAB2DC9C6}">
      <text>
        <r>
          <rPr>
            <b/>
            <sz val="9"/>
            <color indexed="81"/>
            <rFont val="Segoe UI"/>
            <family val="2"/>
          </rPr>
          <t>werte nachträglich anhand der Trendlinie ermittelt</t>
        </r>
        <r>
          <rPr>
            <sz val="9"/>
            <color indexed="81"/>
            <rFont val="Segoe UI"/>
            <family val="2"/>
          </rPr>
          <t xml:space="preserve">
</t>
        </r>
      </text>
    </comment>
    <comment ref="D53" authorId="0" shapeId="0" xr:uid="{FC06C489-067E-40BB-B4FC-927A56E2760C}">
      <text>
        <r>
          <rPr>
            <b/>
            <sz val="9"/>
            <color indexed="81"/>
            <rFont val="Segoe UI"/>
            <family val="2"/>
          </rPr>
          <t>werte nachträglich anhand der Trendlinie ermittelt</t>
        </r>
        <r>
          <rPr>
            <sz val="9"/>
            <color indexed="81"/>
            <rFont val="Segoe UI"/>
            <family val="2"/>
          </rPr>
          <t xml:space="preserve">
</t>
        </r>
      </text>
    </comment>
    <comment ref="I53" authorId="0" shapeId="0" xr:uid="{DF698824-FCB0-484E-8363-63F2ED44DFBA}">
      <text>
        <r>
          <rPr>
            <b/>
            <sz val="9"/>
            <color indexed="81"/>
            <rFont val="Segoe UI"/>
            <family val="2"/>
          </rPr>
          <t>werte nachträglich anhand der Trendlinie ermittelt</t>
        </r>
        <r>
          <rPr>
            <sz val="9"/>
            <color indexed="81"/>
            <rFont val="Segoe UI"/>
            <family val="2"/>
          </rPr>
          <t xml:space="preserve">
</t>
        </r>
      </text>
    </comment>
    <comment ref="O53" authorId="0" shapeId="0" xr:uid="{CE28FD59-FB58-4B17-8D3D-888D8D0423BE}">
      <text>
        <r>
          <rPr>
            <b/>
            <sz val="9"/>
            <color rgb="FF000000"/>
            <rFont val="Segoe UI"/>
            <family val="2"/>
          </rPr>
          <t>werte nachträglich anhand der Trendlinie ermittelt</t>
        </r>
        <r>
          <rPr>
            <sz val="9"/>
            <color rgb="FF000000"/>
            <rFont val="Segoe UI"/>
            <family val="2"/>
          </rPr>
          <t xml:space="preserve">
</t>
        </r>
      </text>
    </comment>
    <comment ref="D54" authorId="0" shapeId="0" xr:uid="{1D703FD5-1D48-4933-88A3-C8B0287737B5}">
      <text>
        <r>
          <rPr>
            <b/>
            <sz val="9"/>
            <color indexed="81"/>
            <rFont val="Segoe UI"/>
            <family val="2"/>
          </rPr>
          <t>werte nachträglich anhand der Trendlinie ermittelt</t>
        </r>
        <r>
          <rPr>
            <sz val="9"/>
            <color indexed="81"/>
            <rFont val="Segoe UI"/>
            <family val="2"/>
          </rPr>
          <t xml:space="preserve">
</t>
        </r>
      </text>
    </comment>
    <comment ref="I54" authorId="0" shapeId="0" xr:uid="{8242D6C8-9947-4778-99F2-506D3FC95A46}">
      <text>
        <r>
          <rPr>
            <b/>
            <sz val="9"/>
            <color indexed="81"/>
            <rFont val="Segoe UI"/>
            <family val="2"/>
          </rPr>
          <t>werte nachträglich anhand der Trendlinie ermittelt</t>
        </r>
        <r>
          <rPr>
            <sz val="9"/>
            <color indexed="81"/>
            <rFont val="Segoe UI"/>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A7" authorId="0" shapeId="0" xr:uid="{21653AFA-7091-4725-B34F-9460503F9D73}">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7" authorId="0" shapeId="0" xr:uid="{C3696434-B149-4038-91A9-CE73B5C61818}">
      <text>
        <r>
          <rPr>
            <b/>
            <sz val="9"/>
            <color indexed="81"/>
            <rFont val="Segoe UI"/>
            <family val="2"/>
          </rPr>
          <t>niedrige Werte PV-Freifläche</t>
        </r>
      </text>
    </comment>
    <comment ref="D7" authorId="0" shapeId="0" xr:uid="{33E861AA-37DA-48E6-B761-AA8F7CF79B44}">
      <text>
        <r>
          <rPr>
            <b/>
            <sz val="9"/>
            <color indexed="81"/>
            <rFont val="Segoe UI"/>
            <family val="2"/>
          </rPr>
          <t>Mittelwerte nicht aus Studie, sondern nachträglich anhand der 4 Stützwerte (jeweils Unter- und Oberwert PV-Dach und PV-Freifläche)berechnet.</t>
        </r>
        <r>
          <rPr>
            <sz val="9"/>
            <color indexed="81"/>
            <rFont val="Segoe UI"/>
            <family val="2"/>
          </rPr>
          <t xml:space="preserve">
</t>
        </r>
      </text>
    </comment>
    <comment ref="E7" authorId="0" shapeId="0" xr:uid="{C311977C-450C-4E78-A815-3797F560110F}">
      <text>
        <r>
          <rPr>
            <b/>
            <sz val="9"/>
            <color indexed="81"/>
            <rFont val="Segoe UI"/>
            <family val="2"/>
          </rPr>
          <t>obere Werte PV-Dach</t>
        </r>
        <r>
          <rPr>
            <sz val="9"/>
            <color indexed="81"/>
            <rFont val="Segoe UI"/>
            <family val="2"/>
          </rPr>
          <t xml:space="preserve">
</t>
        </r>
      </text>
    </comment>
    <comment ref="F7" authorId="1" shapeId="0" xr:uid="{DC45F652-EC89-4244-AC9B-D6EAE94AA8A8}">
      <text>
        <r>
          <rPr>
            <b/>
            <sz val="10"/>
            <color rgb="FF000000"/>
            <rFont val="Tahoma"/>
            <family val="2"/>
          </rPr>
          <t>Eur 2015</t>
        </r>
        <r>
          <rPr>
            <sz val="10"/>
            <color rgb="FF000000"/>
            <rFont val="Tahoma"/>
            <family val="2"/>
          </rPr>
          <t xml:space="preserve">
</t>
        </r>
      </text>
    </comment>
    <comment ref="H7" authorId="1" shapeId="0" xr:uid="{4D974941-3C06-4EB8-B1B2-C7324B8BF150}">
      <text>
        <r>
          <rPr>
            <b/>
            <sz val="10"/>
            <color rgb="FF000000"/>
            <rFont val="Tahoma"/>
            <family val="2"/>
          </rPr>
          <t>Eur 2015</t>
        </r>
        <r>
          <rPr>
            <sz val="10"/>
            <color rgb="FF000000"/>
            <rFont val="Tahoma"/>
            <family val="2"/>
          </rPr>
          <t xml:space="preserve">
</t>
        </r>
      </text>
    </comment>
    <comment ref="A8" authorId="0" shapeId="0" xr:uid="{CD0C43B2-8A1B-4801-97B0-4CA28234581E}">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8" authorId="0" shapeId="0" xr:uid="{26BD9F3E-DB94-4DB2-92BC-082210019A77}">
      <text>
        <r>
          <rPr>
            <b/>
            <sz val="9"/>
            <color indexed="81"/>
            <rFont val="Segoe UI"/>
            <family val="2"/>
          </rPr>
          <t>niedrige Werte PV-Freifläche</t>
        </r>
      </text>
    </comment>
    <comment ref="D8" authorId="0" shapeId="0" xr:uid="{F03E939A-2741-4F3F-B43B-75816362AD29}">
      <text>
        <r>
          <rPr>
            <b/>
            <sz val="9"/>
            <color indexed="81"/>
            <rFont val="Segoe UI"/>
            <family val="2"/>
          </rPr>
          <t>Mittelwerte nicht aus Studie, sondern nachträglich anhand der 4 Stützwerte (jeweils Unter- und Oberwert PV-Dach und PV-Freifläche)berechnet.</t>
        </r>
        <r>
          <rPr>
            <sz val="9"/>
            <color indexed="81"/>
            <rFont val="Segoe UI"/>
            <family val="2"/>
          </rPr>
          <t xml:space="preserve">
</t>
        </r>
      </text>
    </comment>
    <comment ref="E8" authorId="0" shapeId="0" xr:uid="{6E4973BD-D109-42C5-BE9A-C12ED3A61FBB}">
      <text>
        <r>
          <rPr>
            <b/>
            <sz val="9"/>
            <color indexed="81"/>
            <rFont val="Segoe UI"/>
            <family val="2"/>
          </rPr>
          <t>obere Werte PV-Dach</t>
        </r>
        <r>
          <rPr>
            <sz val="9"/>
            <color indexed="81"/>
            <rFont val="Segoe UI"/>
            <family val="2"/>
          </rPr>
          <t xml:space="preserve">
</t>
        </r>
      </text>
    </comment>
    <comment ref="F8" authorId="1" shapeId="0" xr:uid="{F04B8324-5C9E-4E55-87A8-5E6C55277265}">
      <text>
        <r>
          <rPr>
            <b/>
            <sz val="10"/>
            <color rgb="FF000000"/>
            <rFont val="Tahoma"/>
            <family val="2"/>
          </rPr>
          <t>Eur 2015</t>
        </r>
        <r>
          <rPr>
            <sz val="10"/>
            <color rgb="FF000000"/>
            <rFont val="Tahoma"/>
            <family val="2"/>
          </rPr>
          <t xml:space="preserve">
</t>
        </r>
      </text>
    </comment>
    <comment ref="H8" authorId="1" shapeId="0" xr:uid="{F53F303C-402F-4573-BC29-15DF9F74148A}">
      <text>
        <r>
          <rPr>
            <b/>
            <sz val="10"/>
            <color rgb="FF000000"/>
            <rFont val="Tahoma"/>
            <family val="2"/>
          </rPr>
          <t>Eur 2015</t>
        </r>
        <r>
          <rPr>
            <sz val="10"/>
            <color rgb="FF000000"/>
            <rFont val="Tahoma"/>
            <family val="2"/>
          </rPr>
          <t xml:space="preserve">
</t>
        </r>
      </text>
    </comment>
    <comment ref="A9" authorId="0" shapeId="0" xr:uid="{CAA7D0D8-C507-4BF0-86E6-26031FD0C562}">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9" authorId="0" shapeId="0" xr:uid="{E9045E61-4CE5-41CD-B716-E7C74DAFC760}">
      <text>
        <r>
          <rPr>
            <b/>
            <sz val="9"/>
            <color indexed="81"/>
            <rFont val="Segoe UI"/>
            <family val="2"/>
          </rPr>
          <t>niedrige Werte PV-Freifläche</t>
        </r>
      </text>
    </comment>
    <comment ref="D9" authorId="0" shapeId="0" xr:uid="{C9AE531E-72BC-49D9-A08B-7A4995371BD4}">
      <text>
        <r>
          <rPr>
            <b/>
            <sz val="9"/>
            <color indexed="81"/>
            <rFont val="Segoe UI"/>
            <family val="2"/>
          </rPr>
          <t>Mittelwerte nicht aus Studie, sondern nachträglich berechnet.</t>
        </r>
        <r>
          <rPr>
            <sz val="9"/>
            <color indexed="81"/>
            <rFont val="Segoe UI"/>
            <family val="2"/>
          </rPr>
          <t xml:space="preserve">
</t>
        </r>
      </text>
    </comment>
    <comment ref="E9" authorId="0" shapeId="0" xr:uid="{7E5E5BED-6EAB-4958-805D-F3A7C3D7E6ED}">
      <text>
        <r>
          <rPr>
            <b/>
            <sz val="9"/>
            <color indexed="81"/>
            <rFont val="Segoe UI"/>
            <family val="2"/>
          </rPr>
          <t>obere Werte PV-Dach</t>
        </r>
        <r>
          <rPr>
            <sz val="9"/>
            <color indexed="81"/>
            <rFont val="Segoe UI"/>
            <family val="2"/>
          </rPr>
          <t xml:space="preserve">
</t>
        </r>
      </text>
    </comment>
    <comment ref="F9" authorId="1" shapeId="0" xr:uid="{44C691F6-1BAF-4B68-A37D-7D2E0C3F51BB}">
      <text>
        <r>
          <rPr>
            <sz val="10"/>
            <color rgb="FF000000"/>
            <rFont val="Tahoma"/>
            <family val="2"/>
          </rPr>
          <t>in EUR 2011</t>
        </r>
      </text>
    </comment>
    <comment ref="H9" authorId="1" shapeId="0" xr:uid="{C6D146E3-21CE-4804-A0C0-9A0AD9F9FF98}">
      <text>
        <r>
          <rPr>
            <sz val="10"/>
            <color rgb="FF000000"/>
            <rFont val="Tahoma"/>
            <family val="2"/>
          </rPr>
          <t>in EUR 2011</t>
        </r>
      </text>
    </comment>
    <comment ref="A10" authorId="0" shapeId="0" xr:uid="{8AFD4D9B-8D6C-47F1-9298-F246F2270E4A}">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10" authorId="0" shapeId="0" xr:uid="{E8550FFD-0CDC-4EFC-A243-F044A697BBE4}">
      <text>
        <r>
          <rPr>
            <b/>
            <sz val="9"/>
            <color indexed="81"/>
            <rFont val="Segoe UI"/>
            <family val="2"/>
          </rPr>
          <t>niedrige Werte PV-Freifläche</t>
        </r>
      </text>
    </comment>
    <comment ref="D10" authorId="0" shapeId="0" xr:uid="{69945194-72E7-407D-A3F1-7B5A63DA1C9D}">
      <text>
        <r>
          <rPr>
            <b/>
            <sz val="9"/>
            <color indexed="81"/>
            <rFont val="Segoe UI"/>
            <family val="2"/>
          </rPr>
          <t>Mittelwerte nicht aus Studie, sondern nachträglich berechnet.</t>
        </r>
        <r>
          <rPr>
            <sz val="9"/>
            <color indexed="81"/>
            <rFont val="Segoe UI"/>
            <family val="2"/>
          </rPr>
          <t xml:space="preserve">
</t>
        </r>
      </text>
    </comment>
    <comment ref="E10" authorId="0" shapeId="0" xr:uid="{3353C6F2-1777-4CEB-BF5D-35ADE3131190}">
      <text>
        <r>
          <rPr>
            <b/>
            <sz val="9"/>
            <color indexed="81"/>
            <rFont val="Segoe UI"/>
            <family val="2"/>
          </rPr>
          <t>obere Werte PV-Dach</t>
        </r>
        <r>
          <rPr>
            <sz val="9"/>
            <color indexed="81"/>
            <rFont val="Segoe UI"/>
            <family val="2"/>
          </rPr>
          <t xml:space="preserve">
</t>
        </r>
      </text>
    </comment>
    <comment ref="F10" authorId="1" shapeId="0" xr:uid="{31685FF8-C865-4D64-8842-292CEB15D295}">
      <text>
        <r>
          <rPr>
            <sz val="10"/>
            <color rgb="FF000000"/>
            <rFont val="Tahoma"/>
            <family val="2"/>
          </rPr>
          <t>in EUR 2011</t>
        </r>
      </text>
    </comment>
    <comment ref="H10" authorId="1" shapeId="0" xr:uid="{B72EE384-49C1-4862-B781-542254BA535F}">
      <text>
        <r>
          <rPr>
            <sz val="10"/>
            <color rgb="FF000000"/>
            <rFont val="Tahoma"/>
            <family val="2"/>
          </rPr>
          <t>in EUR 2011</t>
        </r>
      </text>
    </comment>
    <comment ref="A11" authorId="0" shapeId="0" xr:uid="{7DA38F00-68E4-4331-ACEC-09DA59D0C125}">
      <text>
        <r>
          <rPr>
            <b/>
            <sz val="9"/>
            <color rgb="FF000000"/>
            <rFont val="Segoe UI"/>
            <family val="2"/>
          </rPr>
          <t>Studie unterteilt in PV-Dach und PV-Freifläche. In PV-Gesamt werden Mittelwerte der einzelnen Kategorien berechnet und aufgeführt.</t>
        </r>
        <r>
          <rPr>
            <sz val="9"/>
            <color rgb="FF000000"/>
            <rFont val="Segoe UI"/>
            <family val="2"/>
          </rPr>
          <t xml:space="preserve">
</t>
        </r>
      </text>
    </comment>
    <comment ref="C11" authorId="0" shapeId="0" xr:uid="{38305E23-C8BB-45D8-8681-40B8B8D22C1E}">
      <text>
        <r>
          <rPr>
            <b/>
            <sz val="9"/>
            <color indexed="81"/>
            <rFont val="Segoe UI"/>
            <family val="2"/>
          </rPr>
          <t>niedrige Werte PV-Freifläche</t>
        </r>
      </text>
    </comment>
    <comment ref="D11" authorId="0" shapeId="0" xr:uid="{3A75CEDB-C6FA-4E90-94AB-43F4AA319E0D}">
      <text>
        <r>
          <rPr>
            <b/>
            <sz val="9"/>
            <color indexed="81"/>
            <rFont val="Segoe UI"/>
            <family val="2"/>
          </rPr>
          <t>Mittelwerte nicht aus Studie, sondern nachträglich berechnet.</t>
        </r>
        <r>
          <rPr>
            <sz val="9"/>
            <color indexed="81"/>
            <rFont val="Segoe UI"/>
            <family val="2"/>
          </rPr>
          <t xml:space="preserve">
</t>
        </r>
      </text>
    </comment>
    <comment ref="E11" authorId="0" shapeId="0" xr:uid="{944BBF8E-08B2-47B3-A6C3-B5E4F97C2453}">
      <text>
        <r>
          <rPr>
            <b/>
            <sz val="9"/>
            <color indexed="81"/>
            <rFont val="Segoe UI"/>
            <family val="2"/>
          </rPr>
          <t>obere Werte PV-Dach</t>
        </r>
        <r>
          <rPr>
            <sz val="9"/>
            <color indexed="81"/>
            <rFont val="Segoe UI"/>
            <family val="2"/>
          </rPr>
          <t xml:space="preserve">
</t>
        </r>
      </text>
    </comment>
    <comment ref="F11" authorId="1" shapeId="0" xr:uid="{025094BA-53CA-46BE-AD5A-C91EF3AD261E}">
      <text>
        <r>
          <rPr>
            <sz val="10"/>
            <color rgb="FF000000"/>
            <rFont val="Tahoma"/>
            <family val="2"/>
          </rPr>
          <t>in EUR 2011</t>
        </r>
      </text>
    </comment>
    <comment ref="H11" authorId="1" shapeId="0" xr:uid="{1812C5F2-8CB1-449A-8DC8-7BB46DED4401}">
      <text>
        <r>
          <rPr>
            <sz val="10"/>
            <color rgb="FF000000"/>
            <rFont val="Tahoma"/>
            <family val="2"/>
          </rPr>
          <t>in EUR 2011</t>
        </r>
      </text>
    </comment>
    <comment ref="A12" authorId="0" shapeId="0" xr:uid="{193341D2-C20E-4C56-BCDA-7EA2160D65D6}">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12" authorId="0" shapeId="0" xr:uid="{F6892C74-6BE1-4DDF-90AF-7310AA8221BA}">
      <text>
        <r>
          <rPr>
            <b/>
            <sz val="9"/>
            <color indexed="81"/>
            <rFont val="Segoe UI"/>
            <family val="2"/>
          </rPr>
          <t>niedrige Werte PV-Freifläche</t>
        </r>
      </text>
    </comment>
    <comment ref="D12" authorId="0" shapeId="0" xr:uid="{7908D02F-761C-4C35-9C9D-CB49DF8DC252}">
      <text>
        <r>
          <rPr>
            <b/>
            <sz val="9"/>
            <color indexed="81"/>
            <rFont val="Segoe UI"/>
            <family val="2"/>
          </rPr>
          <t>Mittelwerte nicht aus Studie, sondern nachträglich berechnet.</t>
        </r>
        <r>
          <rPr>
            <sz val="9"/>
            <color indexed="81"/>
            <rFont val="Segoe UI"/>
            <family val="2"/>
          </rPr>
          <t xml:space="preserve">
</t>
        </r>
      </text>
    </comment>
    <comment ref="E12" authorId="0" shapeId="0" xr:uid="{2C056557-ACD9-46C6-BEA1-1C45EC450403}">
      <text>
        <r>
          <rPr>
            <b/>
            <sz val="9"/>
            <color indexed="81"/>
            <rFont val="Segoe UI"/>
            <family val="2"/>
          </rPr>
          <t>obere Werte PV-Dach</t>
        </r>
        <r>
          <rPr>
            <sz val="9"/>
            <color indexed="81"/>
            <rFont val="Segoe UI"/>
            <family val="2"/>
          </rPr>
          <t xml:space="preserve">
</t>
        </r>
      </text>
    </comment>
    <comment ref="F12" authorId="1" shapeId="0" xr:uid="{35ABABCC-CDF9-46D1-940C-70A8F99BB641}">
      <text>
        <r>
          <rPr>
            <sz val="10"/>
            <color rgb="FF000000"/>
            <rFont val="Tahoma"/>
            <family val="2"/>
          </rPr>
          <t>in EUR 2011</t>
        </r>
      </text>
    </comment>
    <comment ref="H12" authorId="1" shapeId="0" xr:uid="{A408B1C8-DB25-4A1F-9864-E50951FE50DF}">
      <text>
        <r>
          <rPr>
            <sz val="10"/>
            <color rgb="FF000000"/>
            <rFont val="Tahoma"/>
            <family val="2"/>
          </rPr>
          <t>in EUR 2011</t>
        </r>
      </text>
    </comment>
    <comment ref="A13" authorId="0" shapeId="0" xr:uid="{427BA296-4A89-4355-ADE9-35322B9726F5}">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13" authorId="0" shapeId="0" xr:uid="{C5C276DB-2786-4067-ABD9-A90E5DD40FEA}">
      <text>
        <r>
          <rPr>
            <b/>
            <sz val="9"/>
            <color indexed="81"/>
            <rFont val="Segoe UI"/>
            <family val="2"/>
          </rPr>
          <t>niedrige Werte PV-Freifläche</t>
        </r>
      </text>
    </comment>
    <comment ref="D13" authorId="0" shapeId="0" xr:uid="{9094E30C-DC86-4FC0-94F2-F1A846349FCB}">
      <text>
        <r>
          <rPr>
            <b/>
            <sz val="9"/>
            <color indexed="81"/>
            <rFont val="Segoe UI"/>
            <family val="2"/>
          </rPr>
          <t>Mittelwerte nicht aus Studie, sondern nachträglich berechnet.</t>
        </r>
        <r>
          <rPr>
            <sz val="9"/>
            <color indexed="81"/>
            <rFont val="Segoe UI"/>
            <family val="2"/>
          </rPr>
          <t xml:space="preserve">
</t>
        </r>
      </text>
    </comment>
    <comment ref="E13" authorId="0" shapeId="0" xr:uid="{B7990C96-B23F-4A29-869F-5DA13E6B415E}">
      <text>
        <r>
          <rPr>
            <b/>
            <sz val="9"/>
            <color indexed="81"/>
            <rFont val="Segoe UI"/>
            <family val="2"/>
          </rPr>
          <t>obere Werte PV-Dach</t>
        </r>
        <r>
          <rPr>
            <sz val="9"/>
            <color indexed="81"/>
            <rFont val="Segoe UI"/>
            <family val="2"/>
          </rPr>
          <t xml:space="preserve">
</t>
        </r>
      </text>
    </comment>
    <comment ref="F13" authorId="1" shapeId="0" xr:uid="{84C0E8C6-8728-43D9-BF95-1A3EB55A5CF1}">
      <text>
        <r>
          <rPr>
            <sz val="10"/>
            <color rgb="FF000000"/>
            <rFont val="Tahoma"/>
            <family val="2"/>
          </rPr>
          <t>in EUR 2011</t>
        </r>
      </text>
    </comment>
    <comment ref="H13" authorId="1" shapeId="0" xr:uid="{59883C46-B603-49E0-A1EF-847628EF1565}">
      <text>
        <r>
          <rPr>
            <sz val="10"/>
            <color rgb="FF000000"/>
            <rFont val="Tahoma"/>
            <family val="2"/>
          </rPr>
          <t>in EUR 2011</t>
        </r>
      </text>
    </comment>
    <comment ref="A14" authorId="0" shapeId="0" xr:uid="{EC86A55F-104D-4C04-8E1C-CFEEE475B50F}">
      <text>
        <r>
          <rPr>
            <b/>
            <sz val="9"/>
            <color rgb="FF000000"/>
            <rFont val="Segoe UI"/>
            <family val="2"/>
          </rPr>
          <t>Studie unterteilt in PV-Dach und PV-Freifläche. In PV-Gesamt werden Mittelwerte der einzelnen Kategorien berechnet und aufgeführt.</t>
        </r>
        <r>
          <rPr>
            <sz val="9"/>
            <color rgb="FF000000"/>
            <rFont val="Segoe UI"/>
            <family val="2"/>
          </rPr>
          <t xml:space="preserve">
</t>
        </r>
      </text>
    </comment>
    <comment ref="C14" authorId="0" shapeId="0" xr:uid="{26FB006B-18A4-4152-A7A1-6DAF12ADC38C}">
      <text>
        <r>
          <rPr>
            <b/>
            <sz val="9"/>
            <color indexed="81"/>
            <rFont val="Segoe UI"/>
            <family val="2"/>
          </rPr>
          <t>niedrige Werte PV-Freifläche</t>
        </r>
      </text>
    </comment>
    <comment ref="D14" authorId="0" shapeId="0" xr:uid="{870629D0-168B-41AA-818F-E898B623E8CF}">
      <text>
        <r>
          <rPr>
            <b/>
            <sz val="9"/>
            <color indexed="81"/>
            <rFont val="Segoe UI"/>
            <family val="2"/>
          </rPr>
          <t>Mittelwerte nicht aus Studie, sondern nachträglich berechnet.</t>
        </r>
        <r>
          <rPr>
            <sz val="9"/>
            <color indexed="81"/>
            <rFont val="Segoe UI"/>
            <family val="2"/>
          </rPr>
          <t xml:space="preserve">
</t>
        </r>
      </text>
    </comment>
    <comment ref="E14" authorId="0" shapeId="0" xr:uid="{7F8EC008-EEFA-4642-AE71-18CB6F17F8C4}">
      <text>
        <r>
          <rPr>
            <b/>
            <sz val="9"/>
            <color indexed="81"/>
            <rFont val="Segoe UI"/>
            <family val="2"/>
          </rPr>
          <t>obere Werte PV-Dach</t>
        </r>
        <r>
          <rPr>
            <sz val="9"/>
            <color indexed="81"/>
            <rFont val="Segoe UI"/>
            <family val="2"/>
          </rPr>
          <t xml:space="preserve">
</t>
        </r>
      </text>
    </comment>
    <comment ref="F14" authorId="1" shapeId="0" xr:uid="{3DA0915F-F0FE-4817-B3F5-B98B9C9F6236}">
      <text>
        <r>
          <rPr>
            <sz val="10"/>
            <color rgb="FF000000"/>
            <rFont val="Tahoma"/>
            <family val="2"/>
          </rPr>
          <t>in EUR 2011</t>
        </r>
      </text>
    </comment>
    <comment ref="H14" authorId="1" shapeId="0" xr:uid="{C91B8B08-9178-4A9D-B34D-9B92CBA4FF9D}">
      <text>
        <r>
          <rPr>
            <sz val="10"/>
            <color rgb="FF000000"/>
            <rFont val="Tahoma"/>
            <family val="2"/>
          </rPr>
          <t>in EUR 2011</t>
        </r>
      </text>
    </comment>
    <comment ref="A15" authorId="0" shapeId="0" xr:uid="{5278D38A-B7BC-4175-9A85-26575ED12335}">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15" authorId="0" shapeId="0" xr:uid="{99923E1A-A894-413A-A38C-956F2073B328}">
      <text>
        <r>
          <rPr>
            <b/>
            <sz val="9"/>
            <color indexed="81"/>
            <rFont val="Segoe UI"/>
            <family val="2"/>
          </rPr>
          <t>niedrige Werte PV-Freifläche</t>
        </r>
      </text>
    </comment>
    <comment ref="D15" authorId="0" shapeId="0" xr:uid="{545AA71E-FE03-4659-9E34-4682337696C6}">
      <text>
        <r>
          <rPr>
            <b/>
            <sz val="9"/>
            <color indexed="81"/>
            <rFont val="Segoe UI"/>
            <family val="2"/>
          </rPr>
          <t>Mittelwerte nicht aus Studie, sondern nachträglich anhand der 4 Stützwerte (jeweils Unter- und Oberwert PV-Dach und PV-Freifläche)berechnet.</t>
        </r>
        <r>
          <rPr>
            <sz val="9"/>
            <color indexed="81"/>
            <rFont val="Segoe UI"/>
            <family val="2"/>
          </rPr>
          <t xml:space="preserve">
</t>
        </r>
      </text>
    </comment>
    <comment ref="E15" authorId="0" shapeId="0" xr:uid="{234F2F38-4AD7-4AA1-9579-193E68D7DA2F}">
      <text>
        <r>
          <rPr>
            <b/>
            <sz val="9"/>
            <color indexed="81"/>
            <rFont val="Segoe UI"/>
            <family val="2"/>
          </rPr>
          <t>obere Werte PV-Dach</t>
        </r>
        <r>
          <rPr>
            <sz val="9"/>
            <color indexed="81"/>
            <rFont val="Segoe UI"/>
            <family val="2"/>
          </rPr>
          <t xml:space="preserve">
</t>
        </r>
      </text>
    </comment>
    <comment ref="F15" authorId="1" shapeId="0" xr:uid="{075A986E-22DA-4192-B8F3-3D3C63E7E58F}">
      <text>
        <r>
          <rPr>
            <b/>
            <sz val="10"/>
            <color rgb="FF000000"/>
            <rFont val="Tahoma"/>
            <family val="2"/>
          </rPr>
          <t>EUR 2015</t>
        </r>
      </text>
    </comment>
    <comment ref="H15" authorId="1" shapeId="0" xr:uid="{D3779650-9246-4896-936A-808903ABE75E}">
      <text>
        <r>
          <rPr>
            <b/>
            <sz val="10"/>
            <color rgb="FF000000"/>
            <rFont val="Tahoma"/>
            <family val="2"/>
          </rPr>
          <t>EUR 2015</t>
        </r>
      </text>
    </comment>
    <comment ref="G16" authorId="1" shapeId="0" xr:uid="{9D315014-3617-4CC4-AB81-0AA097CED201}">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16" authorId="0" shapeId="0" xr:uid="{4092450E-6FD4-427A-A2D6-7C1E7C2F2352}">
      <text>
        <r>
          <rPr>
            <b/>
            <sz val="9"/>
            <color rgb="FF000000"/>
            <rFont val="Segoe UI"/>
            <family val="2"/>
          </rPr>
          <t>Werte nachträglich anhand der Prozentangaben berechnet.</t>
        </r>
      </text>
    </comment>
    <comment ref="L16" authorId="0" shapeId="0" xr:uid="{FB899DAF-4C42-46F6-B23A-AD5FD9D56A4A}">
      <text>
        <r>
          <rPr>
            <b/>
            <sz val="9"/>
            <color rgb="FF000000"/>
            <rFont val="Segoe UI"/>
            <family val="2"/>
          </rPr>
          <t>Werte nachträglich anhand der Prozentangaben berechnet.</t>
        </r>
      </text>
    </comment>
    <comment ref="G17" authorId="1" shapeId="0" xr:uid="{D8B0AA31-EF54-4365-A59E-BE9D4869D43C}">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17" authorId="0" shapeId="0" xr:uid="{C65157E8-DFF2-40A2-AC5A-BF8B462A801A}">
      <text>
        <r>
          <rPr>
            <b/>
            <sz val="9"/>
            <color indexed="81"/>
            <rFont val="Segoe UI"/>
            <family val="2"/>
          </rPr>
          <t>Werte nachträglich anhand der Prozentangaben berechnet.</t>
        </r>
      </text>
    </comment>
    <comment ref="L17" authorId="0" shapeId="0" xr:uid="{45703337-0707-42AA-A519-DE529F3274C9}">
      <text>
        <r>
          <rPr>
            <b/>
            <sz val="9"/>
            <color rgb="FF000000"/>
            <rFont val="Segoe UI"/>
            <family val="2"/>
          </rPr>
          <t>Werte nachträglich anhand der Prozentangaben berechnet.</t>
        </r>
      </text>
    </comment>
    <comment ref="G18" authorId="1" shapeId="0" xr:uid="{B9CAF1C3-9C46-48F2-AB3A-1103CA12A7D8}">
      <text>
        <r>
          <rPr>
            <b/>
            <sz val="10"/>
            <color rgb="FF000000"/>
            <rFont val="Tahoma"/>
            <family val="2"/>
          </rPr>
          <t>in EUR 2017</t>
        </r>
        <r>
          <rPr>
            <sz val="10"/>
            <color rgb="FF000000"/>
            <rFont val="Tahoma"/>
            <family val="2"/>
          </rPr>
          <t xml:space="preserve">
</t>
        </r>
        <r>
          <rPr>
            <sz val="10"/>
            <color rgb="FF000000"/>
            <rFont val="Tahoma"/>
            <family val="2"/>
          </rPr>
          <t xml:space="preserve">Capex inkl. 4 % Ingenieurskosten
</t>
        </r>
      </text>
    </comment>
    <comment ref="K18" authorId="0" shapeId="0" xr:uid="{2B12CF04-FB3F-44D0-A960-7099FC2DF719}">
      <text>
        <r>
          <rPr>
            <b/>
            <sz val="9"/>
            <color indexed="81"/>
            <rFont val="Segoe UI"/>
            <family val="2"/>
          </rPr>
          <t>Werte nachträglich anhand der Prozentangaben berechnet.</t>
        </r>
      </text>
    </comment>
    <comment ref="L18" authorId="0" shapeId="0" xr:uid="{DFA095AD-AB03-4DD1-A39A-187AF947C532}">
      <text>
        <r>
          <rPr>
            <b/>
            <sz val="9"/>
            <color indexed="81"/>
            <rFont val="Segoe UI"/>
            <family val="2"/>
          </rPr>
          <t>Werte nachträglich anhand der Prozentangaben berechnet.</t>
        </r>
      </text>
    </comment>
    <comment ref="H19" authorId="1" shapeId="0" xr:uid="{912FF3B6-A95B-4BF3-9337-6DCEF7DFC668}">
      <text>
        <r>
          <rPr>
            <b/>
            <sz val="10"/>
            <color rgb="FF000000"/>
            <rFont val="Tahoma"/>
            <family val="2"/>
          </rPr>
          <t xml:space="preserve">in EUR 2015
</t>
        </r>
        <r>
          <rPr>
            <b/>
            <sz val="10"/>
            <color rgb="FF000000"/>
            <rFont val="Tahoma"/>
            <family val="2"/>
          </rPr>
          <t>Ausbau Szenario</t>
        </r>
      </text>
    </comment>
    <comment ref="J19" authorId="0" shapeId="0" xr:uid="{222C8C3E-E4B1-45B4-BD02-44F98AE41307}">
      <text>
        <r>
          <rPr>
            <b/>
            <sz val="9"/>
            <color indexed="81"/>
            <rFont val="Segoe UI"/>
            <family val="2"/>
          </rPr>
          <t>Keine Prozentangaben in Studie angegeben. Werte nachträglich berechnet.</t>
        </r>
        <r>
          <rPr>
            <sz val="9"/>
            <color indexed="81"/>
            <rFont val="Segoe UI"/>
            <family val="2"/>
          </rPr>
          <t xml:space="preserve">
</t>
        </r>
      </text>
    </comment>
    <comment ref="L19" authorId="0" shapeId="0" xr:uid="{0A9228F7-FD91-43FF-8C55-5F3C35648787}">
      <text>
        <r>
          <rPr>
            <b/>
            <sz val="9"/>
            <color indexed="81"/>
            <rFont val="Segoe UI"/>
            <family val="2"/>
          </rPr>
          <t>in EUR 2015</t>
        </r>
        <r>
          <rPr>
            <sz val="9"/>
            <color indexed="81"/>
            <rFont val="Segoe UI"/>
            <family val="2"/>
          </rPr>
          <t xml:space="preserve">
</t>
        </r>
      </text>
    </comment>
    <comment ref="P19" authorId="0" shapeId="0" xr:uid="{CB4085D7-5C06-4643-B41A-E622024D0A77}">
      <text>
        <r>
          <rPr>
            <b/>
            <sz val="9"/>
            <color indexed="81"/>
            <rFont val="Segoe UI"/>
            <family val="2"/>
          </rPr>
          <t>in Studie mit 20-30 Jahre angegeben</t>
        </r>
      </text>
    </comment>
    <comment ref="H20" authorId="1" shapeId="0" xr:uid="{9221D0BB-BCEE-4158-A191-5DD48726B572}">
      <text>
        <r>
          <rPr>
            <b/>
            <sz val="10"/>
            <color rgb="FF000000"/>
            <rFont val="Tahoma"/>
            <family val="2"/>
          </rPr>
          <t xml:space="preserve">in EUR 2015
</t>
        </r>
        <r>
          <rPr>
            <b/>
            <sz val="10"/>
            <color rgb="FF000000"/>
            <rFont val="Tahoma"/>
            <family val="2"/>
          </rPr>
          <t>Ausbau Szenario</t>
        </r>
      </text>
    </comment>
    <comment ref="J20" authorId="0" shapeId="0" xr:uid="{E602E4F4-4371-4E58-A067-7586AC1C4381}">
      <text>
        <r>
          <rPr>
            <b/>
            <sz val="9"/>
            <color indexed="81"/>
            <rFont val="Segoe UI"/>
            <family val="2"/>
          </rPr>
          <t>Keine Prozentangaben in Studie angegeben. Werte nachträglich berechnet.</t>
        </r>
        <r>
          <rPr>
            <sz val="9"/>
            <color indexed="81"/>
            <rFont val="Segoe UI"/>
            <family val="2"/>
          </rPr>
          <t xml:space="preserve">
</t>
        </r>
      </text>
    </comment>
    <comment ref="L20" authorId="0" shapeId="0" xr:uid="{8E56C47A-7D84-49E9-9EF8-82553D2CFCDF}">
      <text>
        <r>
          <rPr>
            <b/>
            <sz val="9"/>
            <color indexed="81"/>
            <rFont val="Segoe UI"/>
            <family val="2"/>
          </rPr>
          <t>in EUR 2015</t>
        </r>
        <r>
          <rPr>
            <sz val="9"/>
            <color indexed="81"/>
            <rFont val="Segoe UI"/>
            <family val="2"/>
          </rPr>
          <t xml:space="preserve">
</t>
        </r>
      </text>
    </comment>
    <comment ref="P20" authorId="0" shapeId="0" xr:uid="{66507300-DE32-41AD-A198-245B01D09156}">
      <text>
        <r>
          <rPr>
            <b/>
            <sz val="9"/>
            <color indexed="81"/>
            <rFont val="Segoe UI"/>
            <family val="2"/>
          </rPr>
          <t>in Studie mit 20-30 Jahre angegeben</t>
        </r>
      </text>
    </comment>
    <comment ref="D21" authorId="0" shapeId="0" xr:uid="{086407B3-3401-46E8-BB99-6E208C75A77C}">
      <text>
        <r>
          <rPr>
            <b/>
            <sz val="9"/>
            <color indexed="81"/>
            <rFont val="Segoe UI"/>
            <family val="2"/>
          </rPr>
          <t>Mittelwerte nicht aus Studie, sondern nachträglich berechnet.</t>
        </r>
        <r>
          <rPr>
            <sz val="9"/>
            <color indexed="81"/>
            <rFont val="Segoe UI"/>
            <family val="2"/>
          </rPr>
          <t xml:space="preserve">
</t>
        </r>
      </text>
    </comment>
    <comment ref="F21" authorId="1" shapeId="0" xr:uid="{B5D71113-4731-4266-A2B7-2A4C28A462E8}">
      <text>
        <r>
          <rPr>
            <b/>
            <sz val="10"/>
            <color rgb="FF000000"/>
            <rFont val="Tahoma"/>
            <family val="2"/>
          </rPr>
          <t xml:space="preserve">in EUR 2015
</t>
        </r>
        <r>
          <rPr>
            <b/>
            <sz val="10"/>
            <color rgb="FF000000"/>
            <rFont val="Tahoma"/>
            <family val="2"/>
          </rPr>
          <t>Ausbau Szenario</t>
        </r>
      </text>
    </comment>
    <comment ref="H21" authorId="1" shapeId="0" xr:uid="{8768DC7E-AE41-4222-90CB-1D3992372ECB}">
      <text>
        <r>
          <rPr>
            <b/>
            <sz val="10"/>
            <color rgb="FF000000"/>
            <rFont val="Tahoma"/>
            <family val="2"/>
          </rPr>
          <t xml:space="preserve">in EUR 2015
</t>
        </r>
        <r>
          <rPr>
            <b/>
            <sz val="10"/>
            <color rgb="FF000000"/>
            <rFont val="Tahoma"/>
            <family val="2"/>
          </rPr>
          <t>Energy [R]evolution Szenario</t>
        </r>
      </text>
    </comment>
    <comment ref="J21" authorId="0" shapeId="0" xr:uid="{CACBD551-276F-47A6-9897-A69601562AF0}">
      <text>
        <r>
          <rPr>
            <b/>
            <sz val="9"/>
            <color indexed="81"/>
            <rFont val="Segoe UI"/>
            <family val="2"/>
          </rPr>
          <t>Keine Prozentangaben in Studie angegeben. Werte nachträglich berechnet.</t>
        </r>
        <r>
          <rPr>
            <sz val="9"/>
            <color indexed="81"/>
            <rFont val="Segoe UI"/>
            <family val="2"/>
          </rPr>
          <t xml:space="preserve">
</t>
        </r>
      </text>
    </comment>
    <comment ref="L21" authorId="0" shapeId="0" xr:uid="{6AB7D092-0805-4E42-A76B-E438E184ADDE}">
      <text>
        <r>
          <rPr>
            <b/>
            <sz val="9"/>
            <color rgb="FF000000"/>
            <rFont val="Segoe UI"/>
            <family val="2"/>
          </rPr>
          <t>in EUR 2015</t>
        </r>
        <r>
          <rPr>
            <sz val="9"/>
            <color rgb="FF000000"/>
            <rFont val="Segoe UI"/>
            <family val="2"/>
          </rPr>
          <t xml:space="preserve">
</t>
        </r>
      </text>
    </comment>
    <comment ref="P21" authorId="0" shapeId="0" xr:uid="{9A2E5C2E-F73B-4AA4-A7DE-2953F5C7ECC1}">
      <text>
        <r>
          <rPr>
            <b/>
            <sz val="9"/>
            <color indexed="81"/>
            <rFont val="Segoe UI"/>
            <family val="2"/>
          </rPr>
          <t>in Studie mit 20-30 Jahre angegeben</t>
        </r>
      </text>
    </comment>
    <comment ref="D22" authorId="0" shapeId="0" xr:uid="{E770D5F6-3621-4A20-9FBE-4EF69BBF1529}">
      <text>
        <r>
          <rPr>
            <b/>
            <sz val="9"/>
            <color indexed="81"/>
            <rFont val="Segoe UI"/>
            <family val="2"/>
          </rPr>
          <t>Mittelwerte nicht aus Studie, sondern nachträglich berechnet.</t>
        </r>
        <r>
          <rPr>
            <sz val="9"/>
            <color indexed="81"/>
            <rFont val="Segoe UI"/>
            <family val="2"/>
          </rPr>
          <t xml:space="preserve">
</t>
        </r>
      </text>
    </comment>
    <comment ref="F22" authorId="1" shapeId="0" xr:uid="{6A983DEC-96A0-4EEF-ACD3-2ECEBD4B22C7}">
      <text>
        <r>
          <rPr>
            <b/>
            <sz val="10"/>
            <color rgb="FF000000"/>
            <rFont val="Tahoma"/>
            <family val="2"/>
          </rPr>
          <t xml:space="preserve">in EUR 2015
</t>
        </r>
        <r>
          <rPr>
            <b/>
            <sz val="10"/>
            <color rgb="FF000000"/>
            <rFont val="Tahoma"/>
            <family val="2"/>
          </rPr>
          <t>Ausbau Szenario</t>
        </r>
      </text>
    </comment>
    <comment ref="H22" authorId="1" shapeId="0" xr:uid="{21E4CA11-BA0A-486A-8099-6AFF0234C155}">
      <text>
        <r>
          <rPr>
            <b/>
            <sz val="10"/>
            <color rgb="FF000000"/>
            <rFont val="Tahoma"/>
            <family val="2"/>
          </rPr>
          <t xml:space="preserve">in EUR 2015
</t>
        </r>
        <r>
          <rPr>
            <b/>
            <sz val="10"/>
            <color rgb="FF000000"/>
            <rFont val="Tahoma"/>
            <family val="2"/>
          </rPr>
          <t>Energy [R]evolution Szenario</t>
        </r>
      </text>
    </comment>
    <comment ref="J22" authorId="0" shapeId="0" xr:uid="{68598D1D-6102-4D60-B791-6E00CB271DDE}">
      <text>
        <r>
          <rPr>
            <b/>
            <sz val="9"/>
            <color indexed="81"/>
            <rFont val="Segoe UI"/>
            <family val="2"/>
          </rPr>
          <t>Keine Prozentangaben in Studie angegeben. Werte nachträglich berechnet.</t>
        </r>
        <r>
          <rPr>
            <sz val="9"/>
            <color indexed="81"/>
            <rFont val="Segoe UI"/>
            <family val="2"/>
          </rPr>
          <t xml:space="preserve">
</t>
        </r>
      </text>
    </comment>
    <comment ref="L22" authorId="0" shapeId="0" xr:uid="{E89CC0C4-244C-4345-8642-9ABA15EBAE79}">
      <text>
        <r>
          <rPr>
            <b/>
            <sz val="9"/>
            <color indexed="81"/>
            <rFont val="Segoe UI"/>
            <family val="2"/>
          </rPr>
          <t>in EUR 2015</t>
        </r>
        <r>
          <rPr>
            <sz val="9"/>
            <color indexed="81"/>
            <rFont val="Segoe UI"/>
            <family val="2"/>
          </rPr>
          <t xml:space="preserve">
</t>
        </r>
      </text>
    </comment>
    <comment ref="P22" authorId="0" shapeId="0" xr:uid="{95C4EAED-11BD-4279-A11F-E634B9549EA5}">
      <text>
        <r>
          <rPr>
            <b/>
            <sz val="9"/>
            <color indexed="81"/>
            <rFont val="Segoe UI"/>
            <family val="2"/>
          </rPr>
          <t>in Studie mit 20-30 Jahre angegeben</t>
        </r>
      </text>
    </comment>
    <comment ref="D23" authorId="0" shapeId="0" xr:uid="{BF3B1C19-E56D-4D16-9126-C19E4A1F5E14}">
      <text>
        <r>
          <rPr>
            <b/>
            <sz val="9"/>
            <color indexed="81"/>
            <rFont val="Segoe UI"/>
            <family val="2"/>
          </rPr>
          <t>Mittelwerte nicht aus Studie, sondern nachträglich berechnet.</t>
        </r>
        <r>
          <rPr>
            <sz val="9"/>
            <color indexed="81"/>
            <rFont val="Segoe UI"/>
            <family val="2"/>
          </rPr>
          <t xml:space="preserve">
</t>
        </r>
      </text>
    </comment>
    <comment ref="F23" authorId="1" shapeId="0" xr:uid="{6268F694-A81E-4259-AC07-A8D44BD1E6A1}">
      <text>
        <r>
          <rPr>
            <b/>
            <sz val="10"/>
            <color rgb="FF000000"/>
            <rFont val="Tahoma"/>
            <family val="2"/>
          </rPr>
          <t xml:space="preserve">in EUR 2015
</t>
        </r>
        <r>
          <rPr>
            <b/>
            <sz val="10"/>
            <color rgb="FF000000"/>
            <rFont val="Tahoma"/>
            <family val="2"/>
          </rPr>
          <t>Ausbau Szenario</t>
        </r>
      </text>
    </comment>
    <comment ref="H23" authorId="1" shapeId="0" xr:uid="{AEF63179-38FF-4749-AC55-AF3255556201}">
      <text>
        <r>
          <rPr>
            <b/>
            <sz val="10"/>
            <color rgb="FF000000"/>
            <rFont val="Tahoma"/>
            <family val="2"/>
          </rPr>
          <t xml:space="preserve">in EUR 2015
</t>
        </r>
        <r>
          <rPr>
            <b/>
            <sz val="10"/>
            <color rgb="FF000000"/>
            <rFont val="Tahoma"/>
            <family val="2"/>
          </rPr>
          <t>Energy [R]evolution Szenario</t>
        </r>
      </text>
    </comment>
    <comment ref="J23" authorId="0" shapeId="0" xr:uid="{E60413D7-BDFE-4567-90EB-244C2B880916}">
      <text>
        <r>
          <rPr>
            <b/>
            <sz val="9"/>
            <color indexed="81"/>
            <rFont val="Segoe UI"/>
            <family val="2"/>
          </rPr>
          <t>Keine Prozentangaben in Studie angegeben. Werte nachträglich berechnet.</t>
        </r>
        <r>
          <rPr>
            <sz val="9"/>
            <color indexed="81"/>
            <rFont val="Segoe UI"/>
            <family val="2"/>
          </rPr>
          <t xml:space="preserve">
</t>
        </r>
      </text>
    </comment>
    <comment ref="L23" authorId="0" shapeId="0" xr:uid="{710D1696-83A8-4CE5-A263-E561749376F7}">
      <text>
        <r>
          <rPr>
            <b/>
            <sz val="9"/>
            <color rgb="FF000000"/>
            <rFont val="Segoe UI"/>
            <family val="2"/>
          </rPr>
          <t>in EUR 2015</t>
        </r>
        <r>
          <rPr>
            <sz val="9"/>
            <color rgb="FF000000"/>
            <rFont val="Segoe UI"/>
            <family val="2"/>
          </rPr>
          <t xml:space="preserve">
</t>
        </r>
      </text>
    </comment>
    <comment ref="P23" authorId="0" shapeId="0" xr:uid="{E607318F-F790-40F9-9BAB-B63346C951D6}">
      <text>
        <r>
          <rPr>
            <b/>
            <sz val="9"/>
            <color indexed="81"/>
            <rFont val="Segoe UI"/>
            <family val="2"/>
          </rPr>
          <t>in Studie mit 20-30 Jahre angegeben</t>
        </r>
      </text>
    </comment>
    <comment ref="D24" authorId="0" shapeId="0" xr:uid="{0696701C-4454-4713-801B-30FD7C414082}">
      <text>
        <r>
          <rPr>
            <b/>
            <sz val="9"/>
            <color indexed="81"/>
            <rFont val="Segoe UI"/>
            <family val="2"/>
          </rPr>
          <t>Mittelwerte nicht aus Studie, sondern nachträglich berechnet.</t>
        </r>
        <r>
          <rPr>
            <sz val="9"/>
            <color indexed="81"/>
            <rFont val="Segoe UI"/>
            <family val="2"/>
          </rPr>
          <t xml:space="preserve">
</t>
        </r>
      </text>
    </comment>
    <comment ref="F24" authorId="1" shapeId="0" xr:uid="{5554D6B9-5069-4F64-A48E-795F79A59536}">
      <text>
        <r>
          <rPr>
            <b/>
            <sz val="10"/>
            <color rgb="FF000000"/>
            <rFont val="Tahoma"/>
            <family val="2"/>
          </rPr>
          <t xml:space="preserve">in EUR 2015
</t>
        </r>
        <r>
          <rPr>
            <b/>
            <sz val="10"/>
            <color rgb="FF000000"/>
            <rFont val="Tahoma"/>
            <family val="2"/>
          </rPr>
          <t>Ausbau Szenario</t>
        </r>
      </text>
    </comment>
    <comment ref="H24" authorId="1" shapeId="0" xr:uid="{268B4BE0-87D8-4250-A033-0C8C1F7A0D96}">
      <text>
        <r>
          <rPr>
            <b/>
            <sz val="10"/>
            <color rgb="FF000000"/>
            <rFont val="Tahoma"/>
            <family val="2"/>
          </rPr>
          <t xml:space="preserve">in EUR 2015
</t>
        </r>
        <r>
          <rPr>
            <b/>
            <sz val="10"/>
            <color rgb="FF000000"/>
            <rFont val="Tahoma"/>
            <family val="2"/>
          </rPr>
          <t>Energy [R]evolution Szenario</t>
        </r>
      </text>
    </comment>
    <comment ref="J24" authorId="0" shapeId="0" xr:uid="{F008362E-6E71-4831-90BF-F38D111F7B55}">
      <text>
        <r>
          <rPr>
            <b/>
            <sz val="9"/>
            <color rgb="FF000000"/>
            <rFont val="Segoe UI"/>
            <family val="2"/>
          </rPr>
          <t>Keine Prozentangaben in Studie angegeben. Werte nachträglich berechnet.</t>
        </r>
        <r>
          <rPr>
            <sz val="9"/>
            <color rgb="FF000000"/>
            <rFont val="Segoe UI"/>
            <family val="2"/>
          </rPr>
          <t xml:space="preserve">
</t>
        </r>
      </text>
    </comment>
    <comment ref="L24" authorId="0" shapeId="0" xr:uid="{162F1592-4BED-4E8C-8E82-479DAF9437A8}">
      <text>
        <r>
          <rPr>
            <b/>
            <sz val="9"/>
            <color indexed="81"/>
            <rFont val="Segoe UI"/>
            <family val="2"/>
          </rPr>
          <t>in EUR 2015</t>
        </r>
        <r>
          <rPr>
            <sz val="9"/>
            <color indexed="81"/>
            <rFont val="Segoe UI"/>
            <family val="2"/>
          </rPr>
          <t xml:space="preserve">
</t>
        </r>
      </text>
    </comment>
    <comment ref="P24" authorId="0" shapeId="0" xr:uid="{D4AE45E3-3DA6-4ECB-98D2-B5FD57F1C19A}">
      <text>
        <r>
          <rPr>
            <b/>
            <sz val="9"/>
            <color indexed="81"/>
            <rFont val="Segoe UI"/>
            <family val="2"/>
          </rPr>
          <t>in Studie mit 20-30 Jahre angegeben</t>
        </r>
      </text>
    </comment>
    <comment ref="G25" authorId="1" shapeId="0" xr:uid="{51DB7922-8786-4EC8-ACA3-E27720EB6CA3}">
      <text>
        <r>
          <rPr>
            <b/>
            <sz val="10"/>
            <color rgb="FF000000"/>
            <rFont val="Tahoma"/>
            <family val="2"/>
          </rPr>
          <t>EUR 2009</t>
        </r>
        <r>
          <rPr>
            <sz val="10"/>
            <color rgb="FF000000"/>
            <rFont val="Tahoma"/>
            <family val="2"/>
          </rPr>
          <t xml:space="preserve">
</t>
        </r>
      </text>
    </comment>
    <comment ref="L25" authorId="1" shapeId="0" xr:uid="{2104F166-3871-4697-B961-F4AA650BCAA5}">
      <text>
        <r>
          <rPr>
            <b/>
            <sz val="10"/>
            <color rgb="FF000000"/>
            <rFont val="Tahoma"/>
            <family val="2"/>
          </rPr>
          <t>EUR 2009</t>
        </r>
        <r>
          <rPr>
            <sz val="10"/>
            <color rgb="FF000000"/>
            <rFont val="Tahoma"/>
            <family val="2"/>
          </rPr>
          <t xml:space="preserve">
</t>
        </r>
      </text>
    </comment>
    <comment ref="G26" authorId="1" shapeId="0" xr:uid="{BB9ED0BF-BBC1-4B4D-BBD7-475DA59E93C0}">
      <text>
        <r>
          <rPr>
            <b/>
            <sz val="10"/>
            <color rgb="FF000000"/>
            <rFont val="Tahoma"/>
            <family val="2"/>
          </rPr>
          <t>EUR 2009</t>
        </r>
        <r>
          <rPr>
            <sz val="10"/>
            <color rgb="FF000000"/>
            <rFont val="Tahoma"/>
            <family val="2"/>
          </rPr>
          <t xml:space="preserve">
</t>
        </r>
      </text>
    </comment>
    <comment ref="L26" authorId="1" shapeId="0" xr:uid="{6D7E8B18-23D8-462A-B039-4D200B097F0B}">
      <text>
        <r>
          <rPr>
            <b/>
            <sz val="10"/>
            <color rgb="FF000000"/>
            <rFont val="Tahoma"/>
            <family val="2"/>
          </rPr>
          <t>EUR 2009</t>
        </r>
        <r>
          <rPr>
            <sz val="10"/>
            <color rgb="FF000000"/>
            <rFont val="Tahoma"/>
            <family val="2"/>
          </rPr>
          <t xml:space="preserve">
</t>
        </r>
      </text>
    </comment>
    <comment ref="G27" authorId="1" shapeId="0" xr:uid="{E36BBAB3-8547-4814-A482-22B708266ACD}">
      <text>
        <r>
          <rPr>
            <b/>
            <sz val="10"/>
            <color rgb="FF000000"/>
            <rFont val="Tahoma"/>
            <family val="2"/>
          </rPr>
          <t>EUR 2009</t>
        </r>
        <r>
          <rPr>
            <sz val="10"/>
            <color rgb="FF000000"/>
            <rFont val="Tahoma"/>
            <family val="2"/>
          </rPr>
          <t xml:space="preserve">
</t>
        </r>
      </text>
    </comment>
    <comment ref="L27" authorId="1" shapeId="0" xr:uid="{0E7240E9-1946-4059-A48E-A074CE89A5D0}">
      <text>
        <r>
          <rPr>
            <b/>
            <sz val="10"/>
            <color rgb="FF000000"/>
            <rFont val="Tahoma"/>
            <family val="2"/>
          </rPr>
          <t>EUR 2009</t>
        </r>
        <r>
          <rPr>
            <sz val="10"/>
            <color rgb="FF000000"/>
            <rFont val="Tahoma"/>
            <family val="2"/>
          </rPr>
          <t xml:space="preserve">
</t>
        </r>
      </text>
    </comment>
    <comment ref="G28" authorId="1" shapeId="0" xr:uid="{3C15ADE2-54AD-4AF1-AD08-AE9DC64942C3}">
      <text>
        <r>
          <rPr>
            <b/>
            <sz val="10"/>
            <color rgb="FF000000"/>
            <rFont val="Tahoma"/>
            <family val="2"/>
          </rPr>
          <t>EUR 2009</t>
        </r>
        <r>
          <rPr>
            <sz val="10"/>
            <color rgb="FF000000"/>
            <rFont val="Tahoma"/>
            <family val="2"/>
          </rPr>
          <t xml:space="preserve">
</t>
        </r>
      </text>
    </comment>
    <comment ref="L28" authorId="1" shapeId="0" xr:uid="{5A341885-2EC3-4169-83CF-F82B2B6CA08A}">
      <text>
        <r>
          <rPr>
            <b/>
            <sz val="10"/>
            <color rgb="FF000000"/>
            <rFont val="Tahoma"/>
            <family val="2"/>
          </rPr>
          <t>EUR 2009</t>
        </r>
        <r>
          <rPr>
            <sz val="10"/>
            <color rgb="FF000000"/>
            <rFont val="Tahoma"/>
            <family val="2"/>
          </rPr>
          <t xml:space="preserve">
</t>
        </r>
      </text>
    </comment>
    <comment ref="G29" authorId="1" shapeId="0" xr:uid="{014DF17E-CD55-4191-B184-DA65129518D7}">
      <text>
        <r>
          <rPr>
            <b/>
            <sz val="10"/>
            <color rgb="FF000000"/>
            <rFont val="Tahoma"/>
            <family val="2"/>
          </rPr>
          <t>EUR 2009</t>
        </r>
        <r>
          <rPr>
            <sz val="10"/>
            <color rgb="FF000000"/>
            <rFont val="Tahoma"/>
            <family val="2"/>
          </rPr>
          <t xml:space="preserve">
</t>
        </r>
      </text>
    </comment>
    <comment ref="L29" authorId="1" shapeId="0" xr:uid="{7F645880-3DCA-4E9B-BDEE-51BA45246FA3}">
      <text>
        <r>
          <rPr>
            <b/>
            <sz val="10"/>
            <color rgb="FF000000"/>
            <rFont val="Tahoma"/>
            <family val="2"/>
          </rPr>
          <t>EUR 2009</t>
        </r>
        <r>
          <rPr>
            <sz val="10"/>
            <color rgb="FF000000"/>
            <rFont val="Tahoma"/>
            <family val="2"/>
          </rPr>
          <t xml:space="preserve">
</t>
        </r>
      </text>
    </comment>
    <comment ref="G30" authorId="1" shapeId="0" xr:uid="{05A800B6-A5F2-4C89-9848-AA0C7F45CB29}">
      <text>
        <r>
          <rPr>
            <b/>
            <sz val="10"/>
            <color rgb="FF000000"/>
            <rFont val="Tahoma"/>
            <family val="2"/>
          </rPr>
          <t>EUR 2009</t>
        </r>
        <r>
          <rPr>
            <sz val="10"/>
            <color rgb="FF000000"/>
            <rFont val="Tahoma"/>
            <family val="2"/>
          </rPr>
          <t xml:space="preserve">
</t>
        </r>
      </text>
    </comment>
    <comment ref="L30" authorId="1" shapeId="0" xr:uid="{E60AF25C-B1C0-4BB2-952E-2736B1790827}">
      <text>
        <r>
          <rPr>
            <b/>
            <sz val="10"/>
            <color rgb="FF000000"/>
            <rFont val="Tahoma"/>
            <family val="2"/>
          </rPr>
          <t>EUR 2009</t>
        </r>
        <r>
          <rPr>
            <sz val="10"/>
            <color rgb="FF000000"/>
            <rFont val="Tahoma"/>
            <family val="2"/>
          </rPr>
          <t xml:space="preserve">
</t>
        </r>
      </text>
    </comment>
    <comment ref="G31" authorId="1" shapeId="0" xr:uid="{AA0D6318-CDEB-40F5-83A5-5E04B85F1C52}">
      <text>
        <r>
          <rPr>
            <b/>
            <sz val="10"/>
            <color rgb="FF000000"/>
            <rFont val="Tahoma"/>
            <family val="2"/>
          </rPr>
          <t>EUR 2009</t>
        </r>
        <r>
          <rPr>
            <sz val="10"/>
            <color rgb="FF000000"/>
            <rFont val="Tahoma"/>
            <family val="2"/>
          </rPr>
          <t xml:space="preserve">
</t>
        </r>
      </text>
    </comment>
    <comment ref="L31" authorId="1" shapeId="0" xr:uid="{6C65EF8C-16D6-4325-A84E-2F07262B4B77}">
      <text>
        <r>
          <rPr>
            <b/>
            <sz val="10"/>
            <color rgb="FF000000"/>
            <rFont val="Tahoma"/>
            <family val="2"/>
          </rPr>
          <t>EUR 2009</t>
        </r>
        <r>
          <rPr>
            <sz val="10"/>
            <color rgb="FF000000"/>
            <rFont val="Tahoma"/>
            <family val="2"/>
          </rPr>
          <t xml:space="preserve">
</t>
        </r>
      </text>
    </comment>
    <comment ref="A32" authorId="0" shapeId="0" xr:uid="{4E1C9FF4-F2D0-4512-AD94-3631CFF1B125}">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32" authorId="0" shapeId="0" xr:uid="{0B46DAC3-E3BE-40E0-BA2D-000720A054EB}">
      <text>
        <r>
          <rPr>
            <b/>
            <sz val="9"/>
            <color indexed="81"/>
            <rFont val="Segoe UI"/>
            <family val="2"/>
          </rPr>
          <t>niedrige Werte PV-Freifläche</t>
        </r>
      </text>
    </comment>
    <comment ref="D32" authorId="0" shapeId="0" xr:uid="{18CC5E1B-E8F9-4A27-9E7F-BCA43B5236F3}">
      <text>
        <r>
          <rPr>
            <b/>
            <sz val="9"/>
            <color indexed="81"/>
            <rFont val="Segoe UI"/>
            <family val="2"/>
          </rPr>
          <t>Mittelwerte nicht aus Studie, sondern nachträglich anhand der 4 Stützwerte (jeweils Unter- und Oberwert PV-Dach und PV-Freifläche)berechnet.</t>
        </r>
        <r>
          <rPr>
            <sz val="9"/>
            <color indexed="81"/>
            <rFont val="Segoe UI"/>
            <family val="2"/>
          </rPr>
          <t xml:space="preserve">
</t>
        </r>
      </text>
    </comment>
    <comment ref="E32" authorId="0" shapeId="0" xr:uid="{AF56772A-3CC5-44B4-B18C-982C9BA50154}">
      <text>
        <r>
          <rPr>
            <b/>
            <sz val="9"/>
            <color rgb="FF000000"/>
            <rFont val="Segoe UI"/>
            <family val="2"/>
          </rPr>
          <t>obere Werte PV-Dach</t>
        </r>
        <r>
          <rPr>
            <sz val="9"/>
            <color rgb="FF000000"/>
            <rFont val="Segoe UI"/>
            <family val="2"/>
          </rPr>
          <t xml:space="preserve">
</t>
        </r>
      </text>
    </comment>
    <comment ref="F32" authorId="1" shapeId="0" xr:uid="{E67B5E13-397A-4632-9C75-4539F2249188}">
      <text>
        <r>
          <rPr>
            <b/>
            <sz val="10"/>
            <color rgb="FF000000"/>
            <rFont val="Tahoma"/>
            <family val="2"/>
          </rPr>
          <t xml:space="preserve">in EUR 2018
</t>
        </r>
        <r>
          <rPr>
            <b/>
            <sz val="10"/>
            <color rgb="FF000000"/>
            <rFont val="Tahoma"/>
            <family val="2"/>
          </rPr>
          <t>für Großanlagen ab 2 MWp</t>
        </r>
      </text>
    </comment>
    <comment ref="H32" authorId="1" shapeId="0" xr:uid="{1D1A3600-0F22-4C71-A6F2-41DD49E7CBA5}">
      <text>
        <r>
          <rPr>
            <b/>
            <sz val="10"/>
            <color rgb="FF000000"/>
            <rFont val="Tahoma"/>
            <family val="2"/>
          </rPr>
          <t xml:space="preserve">5 - 15 kWp Anlage
</t>
        </r>
        <r>
          <rPr>
            <b/>
            <sz val="10"/>
            <color rgb="FF000000"/>
            <rFont val="Tahoma"/>
            <family val="2"/>
          </rPr>
          <t>in EUR 2018</t>
        </r>
      </text>
    </comment>
    <comment ref="K32" authorId="0" shapeId="0" xr:uid="{91E81608-4731-41E6-8D4D-87BA71CBDB7D}">
      <text>
        <r>
          <rPr>
            <b/>
            <sz val="9"/>
            <color indexed="81"/>
            <rFont val="Segoe UI"/>
            <family val="2"/>
          </rPr>
          <t>Werte nachträglich anhand der Prozentangaben berechnet.</t>
        </r>
      </text>
    </comment>
    <comment ref="O32" authorId="1" shapeId="0" xr:uid="{45A8C8E4-845E-45E0-93D7-F2D399AD6F26}">
      <text>
        <r>
          <rPr>
            <sz val="10"/>
            <color rgb="FF000000"/>
            <rFont val="Tahoma"/>
            <family val="2"/>
          </rPr>
          <t xml:space="preserve">Realer WACC um Inflation von 2% bereinigt; WACC nominal 3,8%
</t>
        </r>
      </text>
    </comment>
    <comment ref="A33" authorId="0" shapeId="0" xr:uid="{955B4D27-5E7B-41F1-8698-4788054D9A35}">
      <text>
        <r>
          <rPr>
            <b/>
            <sz val="9"/>
            <color rgb="FF000000"/>
            <rFont val="Segoe UI"/>
            <family val="2"/>
          </rPr>
          <t>Studie unterteilt in PV-Dach und PV-Freifläche. In PV-Gesamt werden Mittelwerte der einzelnen Kategorien berechnet und aufgeführt.</t>
        </r>
        <r>
          <rPr>
            <sz val="9"/>
            <color rgb="FF000000"/>
            <rFont val="Segoe UI"/>
            <family val="2"/>
          </rPr>
          <t xml:space="preserve">
</t>
        </r>
      </text>
    </comment>
    <comment ref="C33" authorId="0" shapeId="0" xr:uid="{A52CC3DD-BB49-43A1-916F-A32EC275BC51}">
      <text>
        <r>
          <rPr>
            <b/>
            <sz val="9"/>
            <color indexed="81"/>
            <rFont val="Segoe UI"/>
            <family val="2"/>
          </rPr>
          <t>niedrige Werte PV-Freifläche</t>
        </r>
      </text>
    </comment>
    <comment ref="D33" authorId="0" shapeId="0" xr:uid="{88EA7230-5D58-4562-999A-7F4CE014BD2B}">
      <text>
        <r>
          <rPr>
            <b/>
            <sz val="9"/>
            <color indexed="81"/>
            <rFont val="Segoe UI"/>
            <family val="2"/>
          </rPr>
          <t>Mittelwerte nicht aus Studie, sondern nachträglich anhand der 4 Stützwerte (jeweils Unter- und Oberwert PV-Dach und PV-Freifläche)berechnet.</t>
        </r>
        <r>
          <rPr>
            <sz val="9"/>
            <color indexed="81"/>
            <rFont val="Segoe UI"/>
            <family val="2"/>
          </rPr>
          <t xml:space="preserve">
</t>
        </r>
      </text>
    </comment>
    <comment ref="E33" authorId="0" shapeId="0" xr:uid="{862B2FE6-3B31-4FE0-9956-83607A82A4E2}">
      <text>
        <r>
          <rPr>
            <b/>
            <sz val="9"/>
            <color indexed="81"/>
            <rFont val="Segoe UI"/>
            <family val="2"/>
          </rPr>
          <t>obere Werte PV-Dach</t>
        </r>
        <r>
          <rPr>
            <sz val="9"/>
            <color indexed="81"/>
            <rFont val="Segoe UI"/>
            <family val="2"/>
          </rPr>
          <t xml:space="preserve">
</t>
        </r>
      </text>
    </comment>
    <comment ref="F33" authorId="1" shapeId="0" xr:uid="{DE29EAEF-60BA-401B-8069-AA8C9E97A033}">
      <text>
        <r>
          <rPr>
            <b/>
            <sz val="10"/>
            <color rgb="FF000000"/>
            <rFont val="Tahoma"/>
            <family val="2"/>
          </rPr>
          <t>in EUR 2018
für Großanlagen ab 2 MWp, mittels LR 15 % und Ausbauszenario ( ISE 2018 Mittelwert Szenario, siehe Tabellenblatt "Bruttoleistung EE bis 2050") berechnet</t>
        </r>
      </text>
    </comment>
    <comment ref="H33" authorId="1" shapeId="0" xr:uid="{32AD57D0-5283-4C06-AE3E-3AB371AA3552}">
      <text>
        <r>
          <rPr>
            <b/>
            <sz val="10"/>
            <color rgb="FF000000"/>
            <rFont val="Tahoma"/>
            <family val="2"/>
          </rPr>
          <t xml:space="preserve">5 - 15 kWp Anlage
</t>
        </r>
        <r>
          <rPr>
            <b/>
            <sz val="10"/>
            <color rgb="FF000000"/>
            <rFont val="Tahoma"/>
            <family val="2"/>
          </rPr>
          <t>in EUR 2018</t>
        </r>
      </text>
    </comment>
    <comment ref="K33" authorId="0" shapeId="0" xr:uid="{F22D85BE-B6A4-4FFC-8978-25875C38DDEF}">
      <text>
        <r>
          <rPr>
            <b/>
            <sz val="9"/>
            <color indexed="81"/>
            <rFont val="Segoe UI"/>
            <family val="2"/>
          </rPr>
          <t>Werte nachträglich anhand der Prozentangaben berechnet.</t>
        </r>
      </text>
    </comment>
    <comment ref="O33" authorId="1" shapeId="0" xr:uid="{DC05EAB0-22F0-4BE3-A4E4-BD020C9CD79D}">
      <text>
        <r>
          <rPr>
            <sz val="10"/>
            <color rgb="FF000000"/>
            <rFont val="Tahoma"/>
            <family val="2"/>
          </rPr>
          <t xml:space="preserve">Realer WACC um Inflation von 2% bereinigt; WACC nominal 3,8%
</t>
        </r>
      </text>
    </comment>
    <comment ref="A34" authorId="0" shapeId="0" xr:uid="{217335C9-70F4-4DBE-B613-70BFE481F338}">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34" authorId="0" shapeId="0" xr:uid="{AF99B832-3B21-4F9C-9397-FF1299AD39B9}">
      <text>
        <r>
          <rPr>
            <b/>
            <sz val="9"/>
            <color indexed="81"/>
            <rFont val="Segoe UI"/>
            <family val="2"/>
          </rPr>
          <t>niedrige Werte PV-Freifläche</t>
        </r>
      </text>
    </comment>
    <comment ref="D34" authorId="0" shapeId="0" xr:uid="{B781F591-7195-42CF-A253-C523E58B8625}">
      <text>
        <r>
          <rPr>
            <b/>
            <sz val="9"/>
            <color indexed="81"/>
            <rFont val="Segoe UI"/>
            <family val="2"/>
          </rPr>
          <t>Mittelwerte nicht aus Studie, sondern nachträglich anhand der 4 Stützwerte (jeweils Unter- und Oberwert PV-Dach und PV-Freifläche)berechnet.</t>
        </r>
        <r>
          <rPr>
            <sz val="9"/>
            <color indexed="81"/>
            <rFont val="Segoe UI"/>
            <family val="2"/>
          </rPr>
          <t xml:space="preserve">
</t>
        </r>
      </text>
    </comment>
    <comment ref="E34" authorId="0" shapeId="0" xr:uid="{CE148541-6037-497E-A67D-A2255A5EF99C}">
      <text>
        <r>
          <rPr>
            <b/>
            <sz val="9"/>
            <color rgb="FF000000"/>
            <rFont val="Segoe UI"/>
            <family val="2"/>
          </rPr>
          <t>obere Werte PV-Dach</t>
        </r>
        <r>
          <rPr>
            <sz val="9"/>
            <color rgb="FF000000"/>
            <rFont val="Segoe UI"/>
            <family val="2"/>
          </rPr>
          <t xml:space="preserve">
</t>
        </r>
      </text>
    </comment>
    <comment ref="F34" authorId="1" shapeId="0" xr:uid="{B3DF40BC-8165-4732-AFBF-DA046875AED8}">
      <text>
        <r>
          <rPr>
            <b/>
            <sz val="10"/>
            <color rgb="FF000000"/>
            <rFont val="Tahoma"/>
            <family val="2"/>
          </rPr>
          <t xml:space="preserve">in EUR 2018
</t>
        </r>
        <r>
          <rPr>
            <b/>
            <sz val="10"/>
            <color rgb="FF000000"/>
            <rFont val="Tahoma"/>
            <family val="2"/>
          </rPr>
          <t>für Großanlagen ab 2 MWp, mittels LR 15 % und Ausbauszenario ( ISE 2018 Mittelwert Szenario, siehe Tabellenblatt "Bruttoleistung EE bis 2050") berechnet</t>
        </r>
      </text>
    </comment>
    <comment ref="H34" authorId="1" shapeId="0" xr:uid="{ADCBCA12-3924-42AA-B052-7B09187DF711}">
      <text>
        <r>
          <rPr>
            <b/>
            <sz val="10"/>
            <color rgb="FF000000"/>
            <rFont val="Tahoma"/>
            <family val="2"/>
          </rPr>
          <t xml:space="preserve">5 - 15 kWp Anlage
</t>
        </r>
        <r>
          <rPr>
            <b/>
            <sz val="10"/>
            <color rgb="FF000000"/>
            <rFont val="Tahoma"/>
            <family val="2"/>
          </rPr>
          <t>in EUR 2018</t>
        </r>
      </text>
    </comment>
    <comment ref="K34" authorId="0" shapeId="0" xr:uid="{0A3136FC-D4F8-4ED4-AD2B-0E87CCCCAB36}">
      <text>
        <r>
          <rPr>
            <b/>
            <sz val="9"/>
            <color indexed="81"/>
            <rFont val="Segoe UI"/>
            <family val="2"/>
          </rPr>
          <t>Werte nachträglich anhand der Prozentangaben berechnet.</t>
        </r>
      </text>
    </comment>
    <comment ref="O34" authorId="1" shapeId="0" xr:uid="{75691714-E0DD-426B-BA2D-3311E09D2644}">
      <text>
        <r>
          <rPr>
            <sz val="10"/>
            <color rgb="FF000000"/>
            <rFont val="Tahoma"/>
            <family val="2"/>
          </rPr>
          <t xml:space="preserve">Realer WACC um Inflation von 2% bereinigt; WACC nominal 3,8%
</t>
        </r>
      </text>
    </comment>
    <comment ref="A35" authorId="0" shapeId="0" xr:uid="{B4309A0C-5296-4F9F-ACF1-94B4A9B60CC3}">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35" authorId="0" shapeId="0" xr:uid="{ABFDB0E7-4798-47ED-9EE1-D94911EB6E87}">
      <text>
        <r>
          <rPr>
            <b/>
            <sz val="9"/>
            <color indexed="81"/>
            <rFont val="Segoe UI"/>
            <family val="2"/>
          </rPr>
          <t>niedrige Werte PV-Freifläche</t>
        </r>
      </text>
    </comment>
    <comment ref="D35" authorId="0" shapeId="0" xr:uid="{B0BB51C8-5B3E-472A-BF36-8E379FB6F2CB}">
      <text>
        <r>
          <rPr>
            <b/>
            <sz val="9"/>
            <color indexed="81"/>
            <rFont val="Segoe UI"/>
            <family val="2"/>
          </rPr>
          <t>Mittelwerte nicht aus Studie, sondern nachträglich anhand der 4 Stützwerte (jeweils Unter- und Oberwert PV-Dach und PV-Freifläche)berechnet.</t>
        </r>
        <r>
          <rPr>
            <sz val="9"/>
            <color indexed="81"/>
            <rFont val="Segoe UI"/>
            <family val="2"/>
          </rPr>
          <t xml:space="preserve">
</t>
        </r>
      </text>
    </comment>
    <comment ref="E35" authorId="0" shapeId="0" xr:uid="{A55823CE-F64D-42F8-BCFA-E87E3BEB19EF}">
      <text>
        <r>
          <rPr>
            <b/>
            <sz val="9"/>
            <color indexed="81"/>
            <rFont val="Segoe UI"/>
            <family val="2"/>
          </rPr>
          <t>obere Werte PV-Dach</t>
        </r>
        <r>
          <rPr>
            <sz val="9"/>
            <color indexed="81"/>
            <rFont val="Segoe UI"/>
            <family val="2"/>
          </rPr>
          <t xml:space="preserve">
</t>
        </r>
      </text>
    </comment>
    <comment ref="F35" authorId="1" shapeId="0" xr:uid="{C341217A-E29D-441C-8AFC-600230979694}">
      <text>
        <r>
          <rPr>
            <b/>
            <sz val="10"/>
            <color rgb="FF000000"/>
            <rFont val="Tahoma"/>
            <family val="2"/>
          </rPr>
          <t xml:space="preserve">in EUR 2018
</t>
        </r>
        <r>
          <rPr>
            <b/>
            <sz val="10"/>
            <color rgb="FF000000"/>
            <rFont val="Tahoma"/>
            <family val="2"/>
          </rPr>
          <t>für Großanlagen ab 2 MWp, mittels LR 15 % und Ausbauszenario ( ISE 2018 Mittelwert Szenario, siehe Tabellenblatt "Bruttoleistung EE bis 2050") berechnet</t>
        </r>
      </text>
    </comment>
    <comment ref="H35" authorId="1" shapeId="0" xr:uid="{4AEB8C3A-2964-4C1E-9FA8-74AAA02C3647}">
      <text>
        <r>
          <rPr>
            <b/>
            <sz val="10"/>
            <color rgb="FF000000"/>
            <rFont val="Tahoma"/>
            <family val="2"/>
          </rPr>
          <t xml:space="preserve">5 - 15 kWp Anlage
</t>
        </r>
        <r>
          <rPr>
            <b/>
            <sz val="10"/>
            <color rgb="FF000000"/>
            <rFont val="Tahoma"/>
            <family val="2"/>
          </rPr>
          <t>in EUR 2018</t>
        </r>
      </text>
    </comment>
    <comment ref="K35" authorId="0" shapeId="0" xr:uid="{1C0713CB-B9A3-4B6A-A063-B7A79042CE77}">
      <text>
        <r>
          <rPr>
            <b/>
            <sz val="9"/>
            <color indexed="81"/>
            <rFont val="Segoe UI"/>
            <family val="2"/>
          </rPr>
          <t>Werte nachträglich anhand der Prozentangaben berechnet.</t>
        </r>
      </text>
    </comment>
    <comment ref="O35" authorId="1" shapeId="0" xr:uid="{5D41CC0B-6F05-4A35-ACEF-71A63861A9DD}">
      <text>
        <r>
          <rPr>
            <sz val="10"/>
            <color rgb="FF000000"/>
            <rFont val="Tahoma"/>
            <family val="2"/>
          </rPr>
          <t xml:space="preserve">Realer WACC um Inflation von 2% bereinigt; WACC nominal 3,8%
</t>
        </r>
      </text>
    </comment>
    <comment ref="A36" authorId="0" shapeId="0" xr:uid="{8816EF07-CE4E-44CB-9231-C977C4AB1886}">
      <text>
        <r>
          <rPr>
            <b/>
            <sz val="9"/>
            <color rgb="FF000000"/>
            <rFont val="Segoe UI"/>
            <family val="2"/>
          </rPr>
          <t>Studie unterteilt in PV-Dach und PV-Freifläche. In PV-Gesamt werden Mittelwerte der einzelnen Kategorien berechnet und aufgeführt.</t>
        </r>
        <r>
          <rPr>
            <sz val="9"/>
            <color rgb="FF000000"/>
            <rFont val="Segoe UI"/>
            <family val="2"/>
          </rPr>
          <t xml:space="preserve">
</t>
        </r>
      </text>
    </comment>
    <comment ref="C36" authorId="0" shapeId="0" xr:uid="{02FCCBD3-981C-4188-80C6-E0D07C1B161C}">
      <text>
        <r>
          <rPr>
            <b/>
            <sz val="9"/>
            <color indexed="81"/>
            <rFont val="Segoe UI"/>
            <family val="2"/>
          </rPr>
          <t>niedrige Werte PV-Freifläche</t>
        </r>
      </text>
    </comment>
    <comment ref="D36" authorId="0" shapeId="0" xr:uid="{4EC82447-7AC2-4A49-B942-9CFFA3A7CAC5}">
      <text>
        <r>
          <rPr>
            <b/>
            <sz val="9"/>
            <color indexed="81"/>
            <rFont val="Segoe UI"/>
            <family val="2"/>
          </rPr>
          <t>Mittelwerte nicht aus Studie, sondern nachträglich anhand der 4 Stützwerte (jeweils Unter- und Oberwert PV-Dach und PV-Freifläche)berechnet.</t>
        </r>
        <r>
          <rPr>
            <sz val="9"/>
            <color indexed="81"/>
            <rFont val="Segoe UI"/>
            <family val="2"/>
          </rPr>
          <t xml:space="preserve">
</t>
        </r>
      </text>
    </comment>
    <comment ref="E36" authorId="0" shapeId="0" xr:uid="{352E9594-1841-4A32-872B-3B64B9C2276A}">
      <text>
        <r>
          <rPr>
            <b/>
            <sz val="9"/>
            <color rgb="FF000000"/>
            <rFont val="Segoe UI"/>
            <family val="2"/>
          </rPr>
          <t>obere Werte PV-Dach</t>
        </r>
        <r>
          <rPr>
            <sz val="9"/>
            <color rgb="FF000000"/>
            <rFont val="Segoe UI"/>
            <family val="2"/>
          </rPr>
          <t xml:space="preserve">
</t>
        </r>
      </text>
    </comment>
    <comment ref="F36" authorId="1" shapeId="0" xr:uid="{3BDD2B5E-11CD-4392-B533-28E69FB0F56D}">
      <text>
        <r>
          <rPr>
            <b/>
            <sz val="10"/>
            <color rgb="FF000000"/>
            <rFont val="Tahoma"/>
            <family val="2"/>
          </rPr>
          <t xml:space="preserve">in EUR 2018
</t>
        </r>
        <r>
          <rPr>
            <b/>
            <sz val="10"/>
            <color rgb="FF000000"/>
            <rFont val="Tahoma"/>
            <family val="2"/>
          </rPr>
          <t>für Großanlagen ab 2 MWp, mittels LR 15 % und Ausbauszenario ( ISE 2018 Mittelwert Szenario, siehe Tabellenblatt "Bruttoleistung EE bis 2050") berechnet</t>
        </r>
      </text>
    </comment>
    <comment ref="H36" authorId="1" shapeId="0" xr:uid="{EA05AABB-7EC8-4506-AAC4-C1DB26522E6B}">
      <text>
        <r>
          <rPr>
            <b/>
            <sz val="10"/>
            <color rgb="FF000000"/>
            <rFont val="Tahoma"/>
            <family val="2"/>
          </rPr>
          <t xml:space="preserve">5 - 15 kWp Anlage
</t>
        </r>
        <r>
          <rPr>
            <b/>
            <sz val="10"/>
            <color rgb="FF000000"/>
            <rFont val="Tahoma"/>
            <family val="2"/>
          </rPr>
          <t>in EUR 2018</t>
        </r>
      </text>
    </comment>
    <comment ref="K36" authorId="0" shapeId="0" xr:uid="{1F57ACC3-473A-44EC-9ED3-28EFFCAB3DE4}">
      <text>
        <r>
          <rPr>
            <b/>
            <sz val="9"/>
            <color indexed="81"/>
            <rFont val="Segoe UI"/>
            <family val="2"/>
          </rPr>
          <t>Werte nachträglich anhand der Prozentangaben berechnet.</t>
        </r>
      </text>
    </comment>
    <comment ref="O36" authorId="1" shapeId="0" xr:uid="{3EDE807C-F708-49FD-9E6A-1BAF182C63EF}">
      <text>
        <r>
          <rPr>
            <sz val="10"/>
            <color rgb="FF000000"/>
            <rFont val="Tahoma"/>
            <family val="2"/>
          </rPr>
          <t xml:space="preserve">Realer WACC um Inflation von 2% bereinigt; WACC nominal 3,8%
</t>
        </r>
      </text>
    </comment>
    <comment ref="A37" authorId="0" shapeId="0" xr:uid="{7E1BDBD0-A9C6-4852-A7AA-42900E0FBA10}">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37" authorId="0" shapeId="0" xr:uid="{F4448F90-7BB0-442A-B1DA-F6CEC5E480CE}">
      <text>
        <r>
          <rPr>
            <b/>
            <sz val="9"/>
            <color indexed="81"/>
            <rFont val="Segoe UI"/>
            <family val="2"/>
          </rPr>
          <t>niedrige Werte PV-Freifläche</t>
        </r>
      </text>
    </comment>
    <comment ref="D37" authorId="0" shapeId="0" xr:uid="{9184DD74-385D-4F2C-AFF6-4E0E5049EC57}">
      <text>
        <r>
          <rPr>
            <b/>
            <sz val="9"/>
            <color indexed="81"/>
            <rFont val="Segoe UI"/>
            <family val="2"/>
          </rPr>
          <t>Mittelwerte nicht aus Studie, sondern nachträglich berechnet.</t>
        </r>
        <r>
          <rPr>
            <sz val="9"/>
            <color indexed="81"/>
            <rFont val="Segoe UI"/>
            <family val="2"/>
          </rPr>
          <t xml:space="preserve">
</t>
        </r>
      </text>
    </comment>
    <comment ref="E37" authorId="0" shapeId="0" xr:uid="{A615BF8C-3A9A-42E8-8883-8507D9C3B543}">
      <text>
        <r>
          <rPr>
            <b/>
            <sz val="9"/>
            <color indexed="81"/>
            <rFont val="Segoe UI"/>
            <family val="2"/>
          </rPr>
          <t>obere Werte PV-Dach</t>
        </r>
        <r>
          <rPr>
            <sz val="9"/>
            <color indexed="81"/>
            <rFont val="Segoe UI"/>
            <family val="2"/>
          </rPr>
          <t xml:space="preserve">
</t>
        </r>
      </text>
    </comment>
    <comment ref="F37" authorId="1" shapeId="0" xr:uid="{3C810542-0BEC-4AAF-9396-2ADF95565985}">
      <text>
        <r>
          <rPr>
            <b/>
            <sz val="10"/>
            <color rgb="FF000000"/>
            <rFont val="Tahoma"/>
            <family val="2"/>
          </rPr>
          <t>in Eur 2013</t>
        </r>
        <r>
          <rPr>
            <sz val="10"/>
            <color rgb="FF000000"/>
            <rFont val="Tahoma"/>
            <family val="2"/>
          </rPr>
          <t xml:space="preserve">
</t>
        </r>
      </text>
    </comment>
    <comment ref="H37" authorId="1" shapeId="0" xr:uid="{52736FC2-0659-4AFC-B32A-82EB1A4E213D}">
      <text>
        <r>
          <rPr>
            <b/>
            <sz val="10"/>
            <color rgb="FF000000"/>
            <rFont val="Tahoma"/>
            <family val="2"/>
          </rPr>
          <t>in Eur 2013</t>
        </r>
        <r>
          <rPr>
            <sz val="10"/>
            <color rgb="FF000000"/>
            <rFont val="Tahoma"/>
            <family val="2"/>
          </rPr>
          <t xml:space="preserve">
</t>
        </r>
      </text>
    </comment>
    <comment ref="J37" authorId="0" shapeId="0" xr:uid="{32AE0665-540A-4217-B5ED-6837B8CDCE8E}">
      <text>
        <r>
          <rPr>
            <b/>
            <sz val="9"/>
            <color rgb="FF000000"/>
            <rFont val="Segoe UI"/>
            <family val="2"/>
          </rPr>
          <t>In Studie als 1 - 2 % angegeben</t>
        </r>
        <r>
          <rPr>
            <sz val="9"/>
            <color rgb="FF000000"/>
            <rFont val="Segoe UI"/>
            <family val="2"/>
          </rPr>
          <t xml:space="preserve">
</t>
        </r>
      </text>
    </comment>
    <comment ref="K37" authorId="0" shapeId="0" xr:uid="{069EAEDC-950A-486C-96C4-EE1616EF6D52}">
      <text>
        <r>
          <rPr>
            <b/>
            <sz val="9"/>
            <color indexed="81"/>
            <rFont val="Segoe UI"/>
            <family val="2"/>
          </rPr>
          <t>Werte nachträglich anhand der Prozentangaben berechnet.</t>
        </r>
      </text>
    </comment>
    <comment ref="A38" authorId="0" shapeId="0" xr:uid="{CB64695D-55C8-4801-9A71-0E37D9868C49}">
      <text>
        <r>
          <rPr>
            <b/>
            <sz val="9"/>
            <color rgb="FF000000"/>
            <rFont val="Segoe UI"/>
            <family val="2"/>
          </rPr>
          <t>Studie unterteilt in PV-Dach und PV-Freifläche. In PV-Gesamt werden Mittelwerte der einzelnen Kategorien berechnet und aufgeführt.</t>
        </r>
        <r>
          <rPr>
            <sz val="9"/>
            <color rgb="FF000000"/>
            <rFont val="Segoe UI"/>
            <family val="2"/>
          </rPr>
          <t xml:space="preserve">
</t>
        </r>
      </text>
    </comment>
    <comment ref="C38" authorId="0" shapeId="0" xr:uid="{71A9544C-9CD9-4BD3-A7BA-D09D2D5734A0}">
      <text>
        <r>
          <rPr>
            <b/>
            <sz val="9"/>
            <color indexed="81"/>
            <rFont val="Segoe UI"/>
            <family val="2"/>
          </rPr>
          <t>niedrige Werte PV-Freifläche</t>
        </r>
      </text>
    </comment>
    <comment ref="D38" authorId="0" shapeId="0" xr:uid="{5F6094EE-777B-4F3D-AAD8-E3B9BB666A1F}">
      <text>
        <r>
          <rPr>
            <b/>
            <sz val="9"/>
            <color rgb="FF000000"/>
            <rFont val="Segoe UI"/>
            <family val="2"/>
          </rPr>
          <t>Mittelwerte nicht aus Studie, sondern nachträglich berechnet.</t>
        </r>
        <r>
          <rPr>
            <sz val="9"/>
            <color rgb="FF000000"/>
            <rFont val="Segoe UI"/>
            <family val="2"/>
          </rPr>
          <t xml:space="preserve">
</t>
        </r>
      </text>
    </comment>
    <comment ref="E38" authorId="0" shapeId="0" xr:uid="{F847D2F5-0ADF-4CA4-8DFA-E4DC5FA56647}">
      <text>
        <r>
          <rPr>
            <b/>
            <sz val="9"/>
            <color rgb="FF000000"/>
            <rFont val="Segoe UI"/>
            <family val="2"/>
          </rPr>
          <t>obere Werte PV-Dach</t>
        </r>
        <r>
          <rPr>
            <sz val="9"/>
            <color rgb="FF000000"/>
            <rFont val="Segoe UI"/>
            <family val="2"/>
          </rPr>
          <t xml:space="preserve">
</t>
        </r>
      </text>
    </comment>
    <comment ref="F38" authorId="1" shapeId="0" xr:uid="{5BF1EDF5-FE52-4A72-A3E8-16F8A40E1C5E}">
      <text>
        <r>
          <rPr>
            <b/>
            <sz val="10"/>
            <color rgb="FF000000"/>
            <rFont val="Tahoma"/>
            <family val="2"/>
          </rPr>
          <t>in Eur 2013</t>
        </r>
        <r>
          <rPr>
            <sz val="10"/>
            <color rgb="FF000000"/>
            <rFont val="Tahoma"/>
            <family val="2"/>
          </rPr>
          <t xml:space="preserve">
</t>
        </r>
      </text>
    </comment>
    <comment ref="H38" authorId="1" shapeId="0" xr:uid="{53004B2A-CC44-47E3-98CF-1E98F78ACC1B}">
      <text>
        <r>
          <rPr>
            <b/>
            <sz val="10"/>
            <color rgb="FF000000"/>
            <rFont val="Tahoma"/>
            <family val="2"/>
          </rPr>
          <t>in Eur 2013</t>
        </r>
        <r>
          <rPr>
            <sz val="10"/>
            <color rgb="FF000000"/>
            <rFont val="Tahoma"/>
            <family val="2"/>
          </rPr>
          <t xml:space="preserve">
</t>
        </r>
      </text>
    </comment>
    <comment ref="J38" authorId="0" shapeId="0" xr:uid="{DA5A0053-8F5A-4CF8-A0D8-4F1D533B7C12}">
      <text>
        <r>
          <rPr>
            <b/>
            <sz val="9"/>
            <color rgb="FF000000"/>
            <rFont val="Segoe UI"/>
            <family val="2"/>
          </rPr>
          <t>In Studie als 1 - 2 % angegeben</t>
        </r>
        <r>
          <rPr>
            <sz val="9"/>
            <color rgb="FF000000"/>
            <rFont val="Segoe UI"/>
            <family val="2"/>
          </rPr>
          <t xml:space="preserve">
</t>
        </r>
      </text>
    </comment>
    <comment ref="K38" authorId="0" shapeId="0" xr:uid="{9B37C162-DBE5-4746-A372-80FC773466D5}">
      <text>
        <r>
          <rPr>
            <b/>
            <sz val="9"/>
            <color rgb="FF000000"/>
            <rFont val="Segoe UI"/>
            <family val="2"/>
          </rPr>
          <t>Werte nachträglich anhand der Prozentangaben berechnet.</t>
        </r>
      </text>
    </comment>
    <comment ref="A39" authorId="0" shapeId="0" xr:uid="{4B47C0A4-FDD7-479C-B11A-A5F7F4FE5AC5}">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39" authorId="0" shapeId="0" xr:uid="{4E059396-5ABE-4CC0-A54C-F5DA3BA34DF8}">
      <text>
        <r>
          <rPr>
            <b/>
            <sz val="9"/>
            <color indexed="81"/>
            <rFont val="Segoe UI"/>
            <family val="2"/>
          </rPr>
          <t>niedrige Werte PV-Freifläche</t>
        </r>
      </text>
    </comment>
    <comment ref="D39" authorId="0" shapeId="0" xr:uid="{6811DF8E-5B8B-4A60-9821-9CF33466ACD9}">
      <text>
        <r>
          <rPr>
            <b/>
            <sz val="9"/>
            <color indexed="81"/>
            <rFont val="Segoe UI"/>
            <family val="2"/>
          </rPr>
          <t>Mittelwerte nicht aus Studie, sondern nachträglich berechnet.</t>
        </r>
        <r>
          <rPr>
            <sz val="9"/>
            <color indexed="81"/>
            <rFont val="Segoe UI"/>
            <family val="2"/>
          </rPr>
          <t xml:space="preserve">
</t>
        </r>
      </text>
    </comment>
    <comment ref="E39" authorId="0" shapeId="0" xr:uid="{8280698D-C7D4-4ABD-BDD3-BFF1B8E02000}">
      <text>
        <r>
          <rPr>
            <b/>
            <sz val="9"/>
            <color indexed="81"/>
            <rFont val="Segoe UI"/>
            <family val="2"/>
          </rPr>
          <t>obere Werte PV-Dach</t>
        </r>
        <r>
          <rPr>
            <sz val="9"/>
            <color indexed="81"/>
            <rFont val="Segoe UI"/>
            <family val="2"/>
          </rPr>
          <t xml:space="preserve">
</t>
        </r>
      </text>
    </comment>
    <comment ref="F39" authorId="1" shapeId="0" xr:uid="{82B15F1D-2D85-404C-A1EB-3D4882F53461}">
      <text>
        <r>
          <rPr>
            <b/>
            <sz val="10"/>
            <color rgb="FF000000"/>
            <rFont val="Tahoma"/>
            <family val="2"/>
          </rPr>
          <t>in Eur 2013</t>
        </r>
        <r>
          <rPr>
            <sz val="10"/>
            <color rgb="FF000000"/>
            <rFont val="Tahoma"/>
            <family val="2"/>
          </rPr>
          <t xml:space="preserve">
</t>
        </r>
      </text>
    </comment>
    <comment ref="H39" authorId="1" shapeId="0" xr:uid="{D3020EA0-0B38-44B5-8504-D1A92BF73DE3}">
      <text>
        <r>
          <rPr>
            <b/>
            <sz val="10"/>
            <color rgb="FF000000"/>
            <rFont val="Tahoma"/>
            <family val="2"/>
          </rPr>
          <t>in Eur 2013</t>
        </r>
        <r>
          <rPr>
            <sz val="10"/>
            <color rgb="FF000000"/>
            <rFont val="Tahoma"/>
            <family val="2"/>
          </rPr>
          <t xml:space="preserve">
</t>
        </r>
      </text>
    </comment>
    <comment ref="J39" authorId="0" shapeId="0" xr:uid="{B19AD227-5A75-4810-9AA4-9CE219816F7E}">
      <text>
        <r>
          <rPr>
            <b/>
            <sz val="9"/>
            <color rgb="FF000000"/>
            <rFont val="Segoe UI"/>
            <family val="2"/>
          </rPr>
          <t>In Studie als 1 - 2 % angegeben</t>
        </r>
        <r>
          <rPr>
            <sz val="9"/>
            <color rgb="FF000000"/>
            <rFont val="Segoe UI"/>
            <family val="2"/>
          </rPr>
          <t xml:space="preserve">
</t>
        </r>
      </text>
    </comment>
    <comment ref="K39" authorId="0" shapeId="0" xr:uid="{A055DC6F-FD66-4E0A-A394-FCBED68C5694}">
      <text>
        <r>
          <rPr>
            <b/>
            <sz val="9"/>
            <color indexed="81"/>
            <rFont val="Segoe UI"/>
            <family val="2"/>
          </rPr>
          <t>Werte nachträglich anhand der Prozentangaben berechnet.</t>
        </r>
      </text>
    </comment>
    <comment ref="A40" authorId="0" shapeId="0" xr:uid="{089CDDAB-7501-44AC-830F-E8B08F411D79}">
      <text>
        <r>
          <rPr>
            <b/>
            <sz val="9"/>
            <color rgb="FF000000"/>
            <rFont val="Segoe UI"/>
            <family val="2"/>
          </rPr>
          <t>Studie unterteilt in PV-Dach und PV-Freifläche. In PV-Gesamt werden Mittelwerte der einzelnen Kategorien berechnet und aufgeführt.</t>
        </r>
        <r>
          <rPr>
            <sz val="9"/>
            <color rgb="FF000000"/>
            <rFont val="Segoe UI"/>
            <family val="2"/>
          </rPr>
          <t xml:space="preserve">
</t>
        </r>
      </text>
    </comment>
    <comment ref="C40" authorId="0" shapeId="0" xr:uid="{BC0EDC95-32CB-4929-AB75-F854F9E95008}">
      <text>
        <r>
          <rPr>
            <b/>
            <sz val="9"/>
            <color indexed="81"/>
            <rFont val="Segoe UI"/>
            <family val="2"/>
          </rPr>
          <t>niedrige Werte PV-Freifläche</t>
        </r>
      </text>
    </comment>
    <comment ref="D40" authorId="0" shapeId="0" xr:uid="{10B44D9C-C4CB-404E-B9F0-FB3611750347}">
      <text>
        <r>
          <rPr>
            <b/>
            <sz val="9"/>
            <color rgb="FF000000"/>
            <rFont val="Segoe UI"/>
            <family val="2"/>
          </rPr>
          <t>Mittelwerte nicht aus Studie, sondern nachträglich berechnet.</t>
        </r>
        <r>
          <rPr>
            <sz val="9"/>
            <color rgb="FF000000"/>
            <rFont val="Segoe UI"/>
            <family val="2"/>
          </rPr>
          <t xml:space="preserve">
</t>
        </r>
      </text>
    </comment>
    <comment ref="E40" authorId="0" shapeId="0" xr:uid="{EE510560-1BF1-494F-9490-39113582E42D}">
      <text>
        <r>
          <rPr>
            <b/>
            <sz val="9"/>
            <color rgb="FF000000"/>
            <rFont val="Segoe UI"/>
            <family val="2"/>
          </rPr>
          <t>obere Werte PV-Dach</t>
        </r>
        <r>
          <rPr>
            <sz val="9"/>
            <color rgb="FF000000"/>
            <rFont val="Segoe UI"/>
            <family val="2"/>
          </rPr>
          <t xml:space="preserve">
</t>
        </r>
      </text>
    </comment>
    <comment ref="F40" authorId="1" shapeId="0" xr:uid="{2B7B5DA9-BE03-4C35-AE55-92BCA7328210}">
      <text>
        <r>
          <rPr>
            <b/>
            <sz val="10"/>
            <color rgb="FF000000"/>
            <rFont val="Tahoma"/>
            <family val="2"/>
          </rPr>
          <t>in Eur 2013</t>
        </r>
        <r>
          <rPr>
            <sz val="10"/>
            <color rgb="FF000000"/>
            <rFont val="Tahoma"/>
            <family val="2"/>
          </rPr>
          <t xml:space="preserve">
</t>
        </r>
      </text>
    </comment>
    <comment ref="H40" authorId="1" shapeId="0" xr:uid="{AA8DA5F3-569E-4B58-A358-40EDE051BC71}">
      <text>
        <r>
          <rPr>
            <b/>
            <sz val="10"/>
            <color rgb="FF000000"/>
            <rFont val="Tahoma"/>
            <family val="2"/>
          </rPr>
          <t>in Eur 2013</t>
        </r>
        <r>
          <rPr>
            <sz val="10"/>
            <color rgb="FF000000"/>
            <rFont val="Tahoma"/>
            <family val="2"/>
          </rPr>
          <t xml:space="preserve">
</t>
        </r>
      </text>
    </comment>
    <comment ref="J40" authorId="0" shapeId="0" xr:uid="{3FD18DC0-9FE5-4E8F-8C41-A4D4B14CFCD3}">
      <text>
        <r>
          <rPr>
            <b/>
            <sz val="9"/>
            <color indexed="81"/>
            <rFont val="Segoe UI"/>
            <family val="2"/>
          </rPr>
          <t>In Studie als 1 - 2 % angegeben</t>
        </r>
        <r>
          <rPr>
            <sz val="9"/>
            <color indexed="81"/>
            <rFont val="Segoe UI"/>
            <family val="2"/>
          </rPr>
          <t xml:space="preserve">
</t>
        </r>
      </text>
    </comment>
    <comment ref="K40" authorId="0" shapeId="0" xr:uid="{DCC5B3F2-CF7F-4110-ABCB-50ADE92B3AE3}">
      <text>
        <r>
          <rPr>
            <b/>
            <sz val="9"/>
            <color indexed="81"/>
            <rFont val="Segoe UI"/>
            <family val="2"/>
          </rPr>
          <t>Werte nachträglich anhand der Prozentangaben berechnet.</t>
        </r>
      </text>
    </comment>
    <comment ref="A41" authorId="0" shapeId="0" xr:uid="{51B7464A-0BEC-4D20-B496-0AF005B9AFDF}">
      <text>
        <r>
          <rPr>
            <b/>
            <sz val="9"/>
            <color rgb="FF000000"/>
            <rFont val="Segoe UI"/>
            <family val="2"/>
          </rPr>
          <t>Studie unterteilt in PV-Dach und PV-Freifläche. In PV-Gesamt werden Mittelwerte der einzelnen Kategorien berechnet und aufgeführt.</t>
        </r>
        <r>
          <rPr>
            <sz val="9"/>
            <color rgb="FF000000"/>
            <rFont val="Segoe UI"/>
            <family val="2"/>
          </rPr>
          <t xml:space="preserve">
</t>
        </r>
      </text>
    </comment>
    <comment ref="C41" authorId="0" shapeId="0" xr:uid="{4C2F6963-B6A9-40C4-A3E3-0C82B9C84E0E}">
      <text>
        <r>
          <rPr>
            <b/>
            <sz val="9"/>
            <color rgb="FF000000"/>
            <rFont val="Segoe UI"/>
            <family val="2"/>
          </rPr>
          <t>niedrige Werte PV-Freifläche</t>
        </r>
      </text>
    </comment>
    <comment ref="D41" authorId="0" shapeId="0" xr:uid="{65C8C138-F247-422F-8036-B0CECB8AD488}">
      <text>
        <r>
          <rPr>
            <b/>
            <sz val="9"/>
            <color rgb="FF000000"/>
            <rFont val="Segoe UI"/>
            <family val="2"/>
          </rPr>
          <t>Mittelwerte nicht aus Studie, sondern nachträglich berechnet.</t>
        </r>
        <r>
          <rPr>
            <sz val="9"/>
            <color rgb="FF000000"/>
            <rFont val="Segoe UI"/>
            <family val="2"/>
          </rPr>
          <t xml:space="preserve">
</t>
        </r>
      </text>
    </comment>
    <comment ref="E41" authorId="0" shapeId="0" xr:uid="{0195AAD6-044D-40F8-8290-008F35287DB9}">
      <text>
        <r>
          <rPr>
            <b/>
            <sz val="9"/>
            <color indexed="81"/>
            <rFont val="Segoe UI"/>
            <family val="2"/>
          </rPr>
          <t>obere Werte PV-Dach</t>
        </r>
        <r>
          <rPr>
            <sz val="9"/>
            <color indexed="81"/>
            <rFont val="Segoe UI"/>
            <family val="2"/>
          </rPr>
          <t xml:space="preserve">
</t>
        </r>
      </text>
    </comment>
    <comment ref="F41" authorId="1" shapeId="0" xr:uid="{15DC478E-E25A-49BB-B091-1A97D33E19BF}">
      <text>
        <r>
          <rPr>
            <b/>
            <sz val="10"/>
            <color rgb="FF000000"/>
            <rFont val="Tahoma"/>
            <family val="2"/>
          </rPr>
          <t>in Eur 2013</t>
        </r>
        <r>
          <rPr>
            <sz val="10"/>
            <color rgb="FF000000"/>
            <rFont val="Tahoma"/>
            <family val="2"/>
          </rPr>
          <t xml:space="preserve">
</t>
        </r>
      </text>
    </comment>
    <comment ref="H41" authorId="1" shapeId="0" xr:uid="{24003D5E-F406-475E-A293-6997422FB5E4}">
      <text>
        <r>
          <rPr>
            <b/>
            <sz val="10"/>
            <color rgb="FF000000"/>
            <rFont val="Tahoma"/>
            <family val="2"/>
          </rPr>
          <t>in Eur 2013</t>
        </r>
        <r>
          <rPr>
            <sz val="10"/>
            <color rgb="FF000000"/>
            <rFont val="Tahoma"/>
            <family val="2"/>
          </rPr>
          <t xml:space="preserve">
</t>
        </r>
      </text>
    </comment>
    <comment ref="J41" authorId="0" shapeId="0" xr:uid="{1989B4DC-7084-40A6-8ABB-878527BD549F}">
      <text>
        <r>
          <rPr>
            <b/>
            <sz val="9"/>
            <color indexed="81"/>
            <rFont val="Segoe UI"/>
            <family val="2"/>
          </rPr>
          <t>In Studie als 1 - 2 % angegeben</t>
        </r>
        <r>
          <rPr>
            <sz val="9"/>
            <color indexed="81"/>
            <rFont val="Segoe UI"/>
            <family val="2"/>
          </rPr>
          <t xml:space="preserve">
</t>
        </r>
      </text>
    </comment>
    <comment ref="K41" authorId="0" shapeId="0" xr:uid="{BE09FEB4-7491-4183-8B4B-A10C7D6E8CDF}">
      <text>
        <r>
          <rPr>
            <b/>
            <sz val="9"/>
            <color indexed="81"/>
            <rFont val="Segoe UI"/>
            <family val="2"/>
          </rPr>
          <t>Werte nachträglich anhand der Prozentangaben berechnet.</t>
        </r>
      </text>
    </comment>
    <comment ref="A42" authorId="0" shapeId="0" xr:uid="{386762FF-8389-4FED-A645-3DD247E0499F}">
      <text>
        <r>
          <rPr>
            <b/>
            <sz val="9"/>
            <color indexed="81"/>
            <rFont val="Segoe UI"/>
            <family val="2"/>
          </rPr>
          <t>Studie unterteilt in PV-Dach und PV-Freifläche. In PV-Gesamt werden Mittelwerte der einzelnen Kategorien berechnet und aufgeführt.</t>
        </r>
        <r>
          <rPr>
            <sz val="9"/>
            <color indexed="81"/>
            <rFont val="Segoe UI"/>
            <family val="2"/>
          </rPr>
          <t xml:space="preserve">
</t>
        </r>
      </text>
    </comment>
    <comment ref="C42" authorId="0" shapeId="0" xr:uid="{47C18C49-45E7-4654-B144-E607A7ADA60E}">
      <text>
        <r>
          <rPr>
            <b/>
            <sz val="9"/>
            <color indexed="81"/>
            <rFont val="Segoe UI"/>
            <family val="2"/>
          </rPr>
          <t>niedrige Werte PV-Freifläche</t>
        </r>
      </text>
    </comment>
    <comment ref="D42" authorId="0" shapeId="0" xr:uid="{189D50B0-5277-4790-A346-E1F92066C6D1}">
      <text>
        <r>
          <rPr>
            <b/>
            <sz val="9"/>
            <color rgb="FF000000"/>
            <rFont val="Segoe UI"/>
            <family val="2"/>
          </rPr>
          <t>Mittelwerte nicht aus Studie, sondern nachträglich berechnet.</t>
        </r>
        <r>
          <rPr>
            <sz val="9"/>
            <color rgb="FF000000"/>
            <rFont val="Segoe UI"/>
            <family val="2"/>
          </rPr>
          <t xml:space="preserve">
</t>
        </r>
      </text>
    </comment>
    <comment ref="E42" authorId="0" shapeId="0" xr:uid="{C0F2BB3F-B512-4E3E-B707-1A8EE24B68A2}">
      <text>
        <r>
          <rPr>
            <b/>
            <sz val="9"/>
            <color indexed="81"/>
            <rFont val="Segoe UI"/>
            <family val="2"/>
          </rPr>
          <t>obere Werte PV-Dach</t>
        </r>
        <r>
          <rPr>
            <sz val="9"/>
            <color indexed="81"/>
            <rFont val="Segoe UI"/>
            <family val="2"/>
          </rPr>
          <t xml:space="preserve">
</t>
        </r>
      </text>
    </comment>
    <comment ref="F42" authorId="1" shapeId="0" xr:uid="{CE281F16-0407-4971-AC0C-FF995F830339}">
      <text>
        <r>
          <rPr>
            <b/>
            <sz val="10"/>
            <color rgb="FF000000"/>
            <rFont val="Tahoma"/>
            <family val="2"/>
          </rPr>
          <t>in Eur 2013</t>
        </r>
        <r>
          <rPr>
            <sz val="10"/>
            <color rgb="FF000000"/>
            <rFont val="Tahoma"/>
            <family val="2"/>
          </rPr>
          <t xml:space="preserve">
</t>
        </r>
      </text>
    </comment>
    <comment ref="H42" authorId="1" shapeId="0" xr:uid="{1C280E62-6792-4D7A-809F-3A4F3DDFF6BF}">
      <text>
        <r>
          <rPr>
            <b/>
            <sz val="10"/>
            <color rgb="FF000000"/>
            <rFont val="Tahoma"/>
            <family val="2"/>
          </rPr>
          <t>in Eur 2013</t>
        </r>
        <r>
          <rPr>
            <sz val="10"/>
            <color rgb="FF000000"/>
            <rFont val="Tahoma"/>
            <family val="2"/>
          </rPr>
          <t xml:space="preserve">
</t>
        </r>
      </text>
    </comment>
    <comment ref="J42" authorId="0" shapeId="0" xr:uid="{2127E120-9C4E-443F-98B9-50C73DA4E5BF}">
      <text>
        <r>
          <rPr>
            <b/>
            <sz val="9"/>
            <color indexed="81"/>
            <rFont val="Segoe UI"/>
            <family val="2"/>
          </rPr>
          <t>In Studie als 1 - 2 % angegeben</t>
        </r>
        <r>
          <rPr>
            <sz val="9"/>
            <color indexed="81"/>
            <rFont val="Segoe UI"/>
            <family val="2"/>
          </rPr>
          <t xml:space="preserve">
</t>
        </r>
      </text>
    </comment>
    <comment ref="K42" authorId="0" shapeId="0" xr:uid="{70B3E080-C82B-4928-9888-14603B4C6DA3}">
      <text>
        <r>
          <rPr>
            <b/>
            <sz val="9"/>
            <color indexed="81"/>
            <rFont val="Segoe UI"/>
            <family val="2"/>
          </rPr>
          <t>Werte nachträglich anhand der Prozentangaben berechnet.</t>
        </r>
      </text>
    </comment>
    <comment ref="G43" authorId="1" shapeId="0" xr:uid="{950FB853-F1E2-4A7F-AD04-CA4376F6F0EC}">
      <text>
        <r>
          <rPr>
            <b/>
            <sz val="10"/>
            <color rgb="FF000000"/>
            <rFont val="Tahoma"/>
            <family val="2"/>
          </rPr>
          <t>in EUR 2010</t>
        </r>
      </text>
    </comment>
    <comment ref="J43" authorId="0" shapeId="0" xr:uid="{6A53B313-DE72-4511-A092-BCFC415B6CC1}">
      <text>
        <r>
          <rPr>
            <b/>
            <sz val="9"/>
            <color indexed="81"/>
            <rFont val="Segoe UI"/>
            <family val="2"/>
          </rPr>
          <t>Keine Prozentangaben in Studie angegeben. Werte nachträglich berechnet.</t>
        </r>
        <r>
          <rPr>
            <sz val="9"/>
            <color indexed="81"/>
            <rFont val="Segoe UI"/>
            <family val="2"/>
          </rPr>
          <t xml:space="preserve">
</t>
        </r>
      </text>
    </comment>
    <comment ref="L43" authorId="1" shapeId="0" xr:uid="{B36545B6-E9F8-4F4B-ACD9-4848FE6DB70A}">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4" authorId="1" shapeId="0" xr:uid="{8DBE6337-4D1D-4CEB-BBBE-1A71FF4A7AC1}">
      <text>
        <r>
          <rPr>
            <b/>
            <sz val="10"/>
            <color rgb="FF000000"/>
            <rFont val="Tahoma"/>
            <family val="2"/>
          </rPr>
          <t>in EUR 2010</t>
        </r>
      </text>
    </comment>
    <comment ref="J44" authorId="0" shapeId="0" xr:uid="{33B511F2-78BF-4848-96C5-DB9D0C65B5D4}">
      <text>
        <r>
          <rPr>
            <b/>
            <sz val="9"/>
            <color indexed="81"/>
            <rFont val="Segoe UI"/>
            <family val="2"/>
          </rPr>
          <t>Keine Prozentangaben in Studie angegeben. Werte nachträglich berechnet.</t>
        </r>
        <r>
          <rPr>
            <sz val="9"/>
            <color indexed="81"/>
            <rFont val="Segoe UI"/>
            <family val="2"/>
          </rPr>
          <t xml:space="preserve">
</t>
        </r>
      </text>
    </comment>
    <comment ref="L44" authorId="1" shapeId="0" xr:uid="{557F3073-6A1D-4993-A421-8A791EAD2591}">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5" authorId="1" shapeId="0" xr:uid="{38CD0421-BE3F-4E07-908B-81DEC50AAF1E}">
      <text>
        <r>
          <rPr>
            <b/>
            <sz val="10"/>
            <color rgb="FF000000"/>
            <rFont val="Tahoma"/>
            <family val="2"/>
          </rPr>
          <t>in EUR 2010</t>
        </r>
      </text>
    </comment>
    <comment ref="J45" authorId="0" shapeId="0" xr:uid="{F8D9C60C-4A56-4ACB-B974-D2BB6EA04196}">
      <text>
        <r>
          <rPr>
            <b/>
            <sz val="9"/>
            <color rgb="FF000000"/>
            <rFont val="Segoe UI"/>
            <family val="2"/>
          </rPr>
          <t>Keine Prozentangaben in Studie angegeben. Werte nachträglich berechnet.</t>
        </r>
        <r>
          <rPr>
            <sz val="9"/>
            <color rgb="FF000000"/>
            <rFont val="Segoe UI"/>
            <family val="2"/>
          </rPr>
          <t xml:space="preserve">
</t>
        </r>
      </text>
    </comment>
    <comment ref="L45" authorId="1" shapeId="0" xr:uid="{967520D1-E6B4-4B63-84C4-6470E3BF2C6A}">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6" authorId="1" shapeId="0" xr:uid="{0C3C09C2-0A09-447E-9867-B24A5D717A43}">
      <text>
        <r>
          <rPr>
            <b/>
            <sz val="10"/>
            <color rgb="FF000000"/>
            <rFont val="Tahoma"/>
            <family val="2"/>
          </rPr>
          <t>in EUR 2010</t>
        </r>
      </text>
    </comment>
    <comment ref="J46" authorId="0" shapeId="0" xr:uid="{7C74BEDE-CF9F-496C-A71E-F04428205761}">
      <text>
        <r>
          <rPr>
            <b/>
            <sz val="9"/>
            <color indexed="81"/>
            <rFont val="Segoe UI"/>
            <family val="2"/>
          </rPr>
          <t>Keine Prozentangaben in Studie angegeben. Werte nachträglich berechnet.</t>
        </r>
        <r>
          <rPr>
            <sz val="9"/>
            <color indexed="81"/>
            <rFont val="Segoe UI"/>
            <family val="2"/>
          </rPr>
          <t xml:space="preserve">
</t>
        </r>
      </text>
    </comment>
    <comment ref="L46" authorId="1" shapeId="0" xr:uid="{4B56D195-7EDC-47D8-9EEC-78E1405D0E16}">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7" authorId="1" shapeId="0" xr:uid="{E023744A-DB17-4B11-A826-742B12C6F307}">
      <text>
        <r>
          <rPr>
            <b/>
            <sz val="10"/>
            <color rgb="FF000000"/>
            <rFont val="Tahoma"/>
            <family val="2"/>
          </rPr>
          <t>in EUR 2010</t>
        </r>
      </text>
    </comment>
    <comment ref="J47" authorId="0" shapeId="0" xr:uid="{36FCD93A-9FE5-4A71-9270-7E34A1D38DEF}">
      <text>
        <r>
          <rPr>
            <b/>
            <sz val="9"/>
            <color indexed="81"/>
            <rFont val="Segoe UI"/>
            <family val="2"/>
          </rPr>
          <t>Keine Prozentangaben in Studie angegeben. Werte nachträglich berechnet.</t>
        </r>
        <r>
          <rPr>
            <sz val="9"/>
            <color indexed="81"/>
            <rFont val="Segoe UI"/>
            <family val="2"/>
          </rPr>
          <t xml:space="preserve">
</t>
        </r>
      </text>
    </comment>
    <comment ref="L47" authorId="1" shapeId="0" xr:uid="{4366A128-7B5C-4532-B206-490B2D2C2A5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8" authorId="1" shapeId="0" xr:uid="{3E65E29A-64DD-4A1B-8EDE-73573B5DE1F1}">
      <text>
        <r>
          <rPr>
            <b/>
            <sz val="10"/>
            <color rgb="FF000000"/>
            <rFont val="Tahoma"/>
            <family val="2"/>
          </rPr>
          <t>in EUR 2010</t>
        </r>
      </text>
    </comment>
    <comment ref="J48" authorId="0" shapeId="0" xr:uid="{0F394E25-D1A9-4B43-ADFA-D58C57966780}">
      <text>
        <r>
          <rPr>
            <b/>
            <sz val="9"/>
            <color indexed="81"/>
            <rFont val="Segoe UI"/>
            <family val="2"/>
          </rPr>
          <t>Keine Prozentangaben in Studie angegeben. Werte nachträglich berechnet.</t>
        </r>
        <r>
          <rPr>
            <sz val="9"/>
            <color indexed="81"/>
            <rFont val="Segoe UI"/>
            <family val="2"/>
          </rPr>
          <t xml:space="preserve">
</t>
        </r>
      </text>
    </comment>
    <comment ref="L48" authorId="1" shapeId="0" xr:uid="{0FB086AB-40BD-4EDD-980E-3AF06ACD2FFD}">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49" authorId="1" shapeId="0" xr:uid="{668CC3CD-CF9E-431A-9594-3A5F8188FA68}">
      <text>
        <r>
          <rPr>
            <b/>
            <sz val="10"/>
            <color rgb="FF000000"/>
            <rFont val="Tahoma"/>
            <family val="2"/>
          </rPr>
          <t>in EUR 2010</t>
        </r>
      </text>
    </comment>
    <comment ref="J49" authorId="0" shapeId="0" xr:uid="{E748B404-0839-4F4E-A2D5-EB81380D31FC}">
      <text>
        <r>
          <rPr>
            <b/>
            <sz val="9"/>
            <color indexed="81"/>
            <rFont val="Segoe UI"/>
            <family val="2"/>
          </rPr>
          <t>Keine Prozentangaben in Studie angegeben. Werte nachträglich berechnet.</t>
        </r>
        <r>
          <rPr>
            <sz val="9"/>
            <color indexed="81"/>
            <rFont val="Segoe UI"/>
            <family val="2"/>
          </rPr>
          <t xml:space="preserve">
</t>
        </r>
      </text>
    </comment>
    <comment ref="L49" authorId="1" shapeId="0" xr:uid="{E312CFF8-487B-44EE-B3BD-362893531548}">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50" authorId="1" shapeId="0" xr:uid="{C824C220-3135-4AF2-AA6D-D463D4EEEBD6}">
      <text>
        <r>
          <rPr>
            <b/>
            <sz val="10"/>
            <color rgb="FF000000"/>
            <rFont val="Tahoma"/>
            <family val="2"/>
          </rPr>
          <t>in EUR 2010</t>
        </r>
      </text>
    </comment>
    <comment ref="J50" authorId="0" shapeId="0" xr:uid="{373C5876-E42F-46E8-A0D3-DA2820C2C76F}">
      <text>
        <r>
          <rPr>
            <b/>
            <sz val="9"/>
            <color indexed="81"/>
            <rFont val="Segoe UI"/>
            <family val="2"/>
          </rPr>
          <t>Keine Prozentangaben in Studie angegeben. Werte nachträglich berechnet.</t>
        </r>
        <r>
          <rPr>
            <sz val="9"/>
            <color indexed="81"/>
            <rFont val="Segoe UI"/>
            <family val="2"/>
          </rPr>
          <t xml:space="preserve">
</t>
        </r>
      </text>
    </comment>
    <comment ref="L50" authorId="1" shapeId="0" xr:uid="{01E8406B-3E7A-411D-9CC7-D9C4FF8914C4}">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51" authorId="1" shapeId="0" xr:uid="{5B954A5B-F286-49CF-8138-7A24A4FFA8BC}">
      <text>
        <r>
          <rPr>
            <b/>
            <sz val="10"/>
            <color rgb="FF000000"/>
            <rFont val="Tahoma"/>
            <family val="2"/>
          </rPr>
          <t>in EUR 2010</t>
        </r>
      </text>
    </comment>
    <comment ref="J51" authorId="0" shapeId="0" xr:uid="{795FFDD3-C55B-4FAB-9C67-0BF5A47401C3}">
      <text>
        <r>
          <rPr>
            <b/>
            <sz val="9"/>
            <color indexed="81"/>
            <rFont val="Segoe UI"/>
            <family val="2"/>
          </rPr>
          <t>Keine Prozentangaben in Studie angegeben. Werte nachträglich berechnet.</t>
        </r>
        <r>
          <rPr>
            <sz val="9"/>
            <color indexed="81"/>
            <rFont val="Segoe UI"/>
            <family val="2"/>
          </rPr>
          <t xml:space="preserve">
</t>
        </r>
      </text>
    </comment>
    <comment ref="L51" authorId="1" shapeId="0" xr:uid="{E0861560-F73B-4664-9971-358D06DBECFF}">
      <text>
        <r>
          <rPr>
            <b/>
            <sz val="10"/>
            <color rgb="FF000000"/>
            <rFont val="Tahoma"/>
            <family val="2"/>
          </rPr>
          <t>Microsoft Office User:</t>
        </r>
        <r>
          <rPr>
            <sz val="10"/>
            <color rgb="FF000000"/>
            <rFont val="Tahoma"/>
            <family val="2"/>
          </rPr>
          <t xml:space="preserve">
</t>
        </r>
        <r>
          <rPr>
            <sz val="10"/>
            <color rgb="FF000000"/>
            <rFont val="Tahoma"/>
            <family val="2"/>
          </rPr>
          <t>Die fixen O&amp;M Kosten sind bezogen auf 2010 und unterliegen in diese Studie keiner Degression</t>
        </r>
      </text>
    </comment>
    <comment ref="G52" authorId="1" shapeId="0" xr:uid="{53816979-4C23-45E0-915F-F72AD4A864B9}">
      <text>
        <r>
          <rPr>
            <b/>
            <sz val="10"/>
            <color rgb="FF000000"/>
            <rFont val="Tahoma"/>
            <family val="2"/>
          </rPr>
          <t>in Eur 2018</t>
        </r>
        <r>
          <rPr>
            <sz val="10"/>
            <color rgb="FF000000"/>
            <rFont val="Tahoma"/>
            <family val="2"/>
          </rPr>
          <t xml:space="preserve">
</t>
        </r>
      </text>
    </comment>
    <comment ref="J52" authorId="0" shapeId="0" xr:uid="{9C093F4B-DB09-4921-B3D4-13D84A828B02}">
      <text>
        <r>
          <rPr>
            <b/>
            <sz val="9"/>
            <color indexed="81"/>
            <rFont val="Segoe UI"/>
            <family val="2"/>
          </rPr>
          <t>Keine Prozentangaben in Studie angegeben. Werte nachträglich berechnet.</t>
        </r>
        <r>
          <rPr>
            <sz val="9"/>
            <color indexed="81"/>
            <rFont val="Segoe UI"/>
            <family val="2"/>
          </rPr>
          <t xml:space="preserve">
</t>
        </r>
      </text>
    </comment>
    <comment ref="K52" authorId="1" shapeId="0" xr:uid="{D372ECC0-6E50-4DB8-8289-2EC712A083B6}">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L52" authorId="1" shapeId="0" xr:uid="{D88255A6-5FC4-4B05-913E-893247AD4A31}">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M52" authorId="1" shapeId="0" xr:uid="{73D9CB2A-5F5B-4003-BB1A-7F137B4C74F4}">
      <text>
        <r>
          <rPr>
            <b/>
            <sz val="10"/>
            <color rgb="FF000000"/>
            <rFont val="Tahoma"/>
            <family val="2"/>
          </rPr>
          <t xml:space="preserve">in Studie nur Angabe von O&amp;M costs bezogen auf Energieproduktion ($/MWh) 
</t>
        </r>
        <r>
          <rPr>
            <sz val="10"/>
            <color rgb="FF000000"/>
            <rFont val="Tahoma"/>
            <family val="2"/>
          </rPr>
          <t xml:space="preserve">
</t>
        </r>
      </text>
    </comment>
    <comment ref="T52" authorId="1" shapeId="0" xr:uid="{32C3540D-6B2B-46A1-A011-6427693521DE}">
      <text>
        <r>
          <rPr>
            <b/>
            <sz val="10"/>
            <color rgb="FF000000"/>
            <rFont val="Tahoma"/>
            <family val="2"/>
          </rPr>
          <t>in Studie als capacity factor von 13 % angegeben</t>
        </r>
        <r>
          <rPr>
            <sz val="10"/>
            <color rgb="FF000000"/>
            <rFont val="Tahoma"/>
            <family val="2"/>
          </rPr>
          <t xml:space="preserve">
</t>
        </r>
      </text>
    </comment>
    <comment ref="W52" authorId="1" shapeId="0" xr:uid="{CE97A044-3CC9-42D8-855F-987E0FB09114}">
      <text>
        <r>
          <rPr>
            <b/>
            <sz val="10"/>
            <color rgb="FF000000"/>
            <rFont val="Tahoma"/>
            <family val="2"/>
          </rPr>
          <t>in Eur 2018</t>
        </r>
        <r>
          <rPr>
            <sz val="10"/>
            <color rgb="FF000000"/>
            <rFont val="Tahoma"/>
            <family val="2"/>
          </rPr>
          <t xml:space="preserve">
</t>
        </r>
      </text>
    </comment>
    <comment ref="G53" authorId="1" shapeId="0" xr:uid="{B88572C1-9F29-4C7B-AA61-CBE530005EC9}">
      <text>
        <r>
          <rPr>
            <b/>
            <sz val="10"/>
            <color rgb="FF000000"/>
            <rFont val="Tahoma"/>
            <family val="2"/>
          </rPr>
          <t>in Eur 2018</t>
        </r>
        <r>
          <rPr>
            <sz val="10"/>
            <color rgb="FF000000"/>
            <rFont val="Tahoma"/>
            <family val="2"/>
          </rPr>
          <t xml:space="preserve">
</t>
        </r>
      </text>
    </comment>
    <comment ref="J53" authorId="0" shapeId="0" xr:uid="{659D9996-8EE0-47AC-A99D-3E37FF25C611}">
      <text>
        <r>
          <rPr>
            <b/>
            <sz val="9"/>
            <color indexed="81"/>
            <rFont val="Segoe UI"/>
            <family val="2"/>
          </rPr>
          <t>Keine Prozentangaben in Studie angegeben. Werte nachträglich berechnet.</t>
        </r>
        <r>
          <rPr>
            <sz val="9"/>
            <color indexed="81"/>
            <rFont val="Segoe UI"/>
            <family val="2"/>
          </rPr>
          <t xml:space="preserve">
</t>
        </r>
      </text>
    </comment>
    <comment ref="K53" authorId="1" shapeId="0" xr:uid="{39E324C5-4420-4E4D-AB5F-4FF98657AA08}">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L53" authorId="1" shapeId="0" xr:uid="{0CEA7854-B04C-47BE-97B9-5C4FEAA99735}">
      <text>
        <r>
          <rPr>
            <b/>
            <sz val="10"/>
            <color rgb="FF000000"/>
            <rFont val="Tahoma"/>
            <family val="2"/>
          </rPr>
          <t>Werte nachträglich mit angenommenen Volllastunden berechnet. In Studie nur Angabe von O&amp;M costs bezogen auf Energieproduktion ($/MWh) - siehe variable Betriebs- und Wartungskosten.</t>
        </r>
        <r>
          <rPr>
            <sz val="10"/>
            <color rgb="FF000000"/>
            <rFont val="Tahoma"/>
            <family val="2"/>
          </rPr>
          <t xml:space="preserve">
</t>
        </r>
      </text>
    </comment>
    <comment ref="M53" authorId="1" shapeId="0" xr:uid="{1CF4B11A-C806-40E9-9229-444FFFC05763}">
      <text>
        <r>
          <rPr>
            <b/>
            <sz val="10"/>
            <color rgb="FF000000"/>
            <rFont val="Tahoma"/>
            <family val="2"/>
          </rPr>
          <t xml:space="preserve">in Studie nur Angabe von O&amp;M costs bezogen auf Energieproduktion ($/MWh) 
</t>
        </r>
        <r>
          <rPr>
            <sz val="10"/>
            <color rgb="FF000000"/>
            <rFont val="Tahoma"/>
            <family val="2"/>
          </rPr>
          <t xml:space="preserve">
</t>
        </r>
      </text>
    </comment>
    <comment ref="T53" authorId="1" shapeId="0" xr:uid="{9C55EC5C-57A5-4B96-BAAA-8883501C0C03}">
      <text>
        <r>
          <rPr>
            <b/>
            <sz val="10"/>
            <color rgb="FF000000"/>
            <rFont val="Tahoma"/>
            <family val="2"/>
          </rPr>
          <t>in Studie als capacity factor von 14 % angegeben</t>
        </r>
        <r>
          <rPr>
            <sz val="10"/>
            <color rgb="FF000000"/>
            <rFont val="Tahoma"/>
            <family val="2"/>
          </rPr>
          <t xml:space="preserve">
</t>
        </r>
      </text>
    </comment>
    <comment ref="W53" authorId="1" shapeId="0" xr:uid="{7F6DD116-FAFA-44FE-BBE3-4EBC51AB8AEE}">
      <text>
        <r>
          <rPr>
            <b/>
            <sz val="10"/>
            <color rgb="FF000000"/>
            <rFont val="Tahoma"/>
            <family val="2"/>
          </rPr>
          <t>in Eur 2018</t>
        </r>
        <r>
          <rPr>
            <sz val="10"/>
            <color rgb="FF000000"/>
            <rFont val="Tahoma"/>
            <family val="2"/>
          </rPr>
          <t xml:space="preserve">
</t>
        </r>
      </text>
    </comment>
    <comment ref="G54" authorId="1" shapeId="0" xr:uid="{50D6A613-F824-40BE-A1BF-974115A5ABCD}">
      <text>
        <r>
          <rPr>
            <b/>
            <sz val="10"/>
            <color rgb="FF000000"/>
            <rFont val="Tahoma"/>
            <family val="2"/>
          </rPr>
          <t xml:space="preserve">EUR 2013
</t>
        </r>
      </text>
    </comment>
    <comment ref="K54" authorId="0" shapeId="0" xr:uid="{BD17BDFF-DDF2-48DB-84F3-CF9DC65E4689}">
      <text>
        <r>
          <rPr>
            <b/>
            <sz val="9"/>
            <color indexed="81"/>
            <rFont val="Segoe UI"/>
            <family val="2"/>
          </rPr>
          <t>Werte nachträglich anhand der Prozentangaben berechnet.</t>
        </r>
      </text>
    </comment>
    <comment ref="G55" authorId="1" shapeId="0" xr:uid="{EB359451-47A1-4552-B4CC-7995CF97715C}">
      <text>
        <r>
          <rPr>
            <b/>
            <sz val="10"/>
            <color rgb="FF000000"/>
            <rFont val="Tahoma"/>
            <family val="2"/>
          </rPr>
          <t xml:space="preserve">EUR 2013
</t>
        </r>
      </text>
    </comment>
    <comment ref="K55" authorId="0" shapeId="0" xr:uid="{F9542C38-D254-45B7-BE1A-B43C9AFF4D4D}">
      <text>
        <r>
          <rPr>
            <b/>
            <sz val="9"/>
            <color indexed="81"/>
            <rFont val="Segoe UI"/>
            <family val="2"/>
          </rPr>
          <t>Werte nachträglich anhand der Prozentangaben berechnet.</t>
        </r>
      </text>
    </comment>
    <comment ref="G56" authorId="1" shapeId="0" xr:uid="{AC0847D0-843F-4E94-8F42-B5C4B593D850}">
      <text>
        <r>
          <rPr>
            <b/>
            <sz val="10"/>
            <color rgb="FF000000"/>
            <rFont val="Tahoma"/>
            <family val="2"/>
          </rPr>
          <t>in Euro 2012</t>
        </r>
        <r>
          <rPr>
            <sz val="10"/>
            <color rgb="FF000000"/>
            <rFont val="Tahoma"/>
            <family val="2"/>
          </rPr>
          <t xml:space="preserve">
</t>
        </r>
      </text>
    </comment>
    <comment ref="J56" authorId="0" shapeId="0" xr:uid="{95CEE0D6-36EA-4128-83B3-8BDA39C36ABE}">
      <text>
        <r>
          <rPr>
            <b/>
            <sz val="9"/>
            <color rgb="FF000000"/>
            <rFont val="Segoe UI"/>
            <family val="2"/>
          </rPr>
          <t>Keine Prozentangaben in Studie angegeben. Werte nachträglich berechnet.</t>
        </r>
        <r>
          <rPr>
            <sz val="9"/>
            <color rgb="FF000000"/>
            <rFont val="Segoe UI"/>
            <family val="2"/>
          </rPr>
          <t xml:space="preserve">
</t>
        </r>
      </text>
    </comment>
    <comment ref="L56" authorId="1" shapeId="0" xr:uid="{392433C2-1D04-4906-89BA-9422DF1CE672}">
      <text>
        <r>
          <rPr>
            <b/>
            <sz val="10"/>
            <color rgb="FF000000"/>
            <rFont val="Tahoma"/>
            <family val="2"/>
          </rPr>
          <t>in Euro 2012</t>
        </r>
        <r>
          <rPr>
            <sz val="10"/>
            <color rgb="FF000000"/>
            <rFont val="Tahoma"/>
            <family val="2"/>
          </rPr>
          <t xml:space="preserve">
</t>
        </r>
      </text>
    </comment>
    <comment ref="G57" authorId="1" shapeId="0" xr:uid="{7A7E805E-2230-4547-8C67-9D46C9C68261}">
      <text>
        <r>
          <rPr>
            <b/>
            <sz val="10"/>
            <color rgb="FF000000"/>
            <rFont val="Tahoma"/>
            <family val="2"/>
          </rPr>
          <t>in Euro 2012</t>
        </r>
        <r>
          <rPr>
            <sz val="10"/>
            <color rgb="FF000000"/>
            <rFont val="Tahoma"/>
            <family val="2"/>
          </rPr>
          <t xml:space="preserve">
</t>
        </r>
      </text>
    </comment>
    <comment ref="J57" authorId="0" shapeId="0" xr:uid="{E5396D21-720A-4C01-A0B3-3E11D7A09C90}">
      <text>
        <r>
          <rPr>
            <b/>
            <sz val="9"/>
            <color rgb="FF000000"/>
            <rFont val="Segoe UI"/>
            <family val="2"/>
          </rPr>
          <t>Keine Prozentangaben in Studie angegeben. Werte nachträglich berechnet.</t>
        </r>
        <r>
          <rPr>
            <sz val="9"/>
            <color rgb="FF000000"/>
            <rFont val="Segoe UI"/>
            <family val="2"/>
          </rPr>
          <t xml:space="preserve">
</t>
        </r>
      </text>
    </comment>
    <comment ref="L57" authorId="1" shapeId="0" xr:uid="{178EE48E-1069-4D2F-A8D4-8509E1033CD6}">
      <text>
        <r>
          <rPr>
            <b/>
            <sz val="10"/>
            <color rgb="FF000000"/>
            <rFont val="Tahoma"/>
            <family val="2"/>
          </rPr>
          <t>in Euro 2012</t>
        </r>
        <r>
          <rPr>
            <sz val="10"/>
            <color rgb="FF000000"/>
            <rFont val="Tahoma"/>
            <family val="2"/>
          </rPr>
          <t xml:space="preserve">
</t>
        </r>
      </text>
    </comment>
    <comment ref="G58" authorId="1" shapeId="0" xr:uid="{E9307EA5-789F-407F-9636-22132508A3A2}">
      <text>
        <r>
          <rPr>
            <b/>
            <sz val="10"/>
            <color rgb="FF000000"/>
            <rFont val="Tahoma"/>
            <family val="2"/>
          </rPr>
          <t>in Euro 2012</t>
        </r>
        <r>
          <rPr>
            <sz val="10"/>
            <color rgb="FF000000"/>
            <rFont val="Tahoma"/>
            <family val="2"/>
          </rPr>
          <t xml:space="preserve">
</t>
        </r>
      </text>
    </comment>
    <comment ref="J58" authorId="0" shapeId="0" xr:uid="{3A406EB3-6EEE-470D-B072-56B7D8A18288}">
      <text>
        <r>
          <rPr>
            <b/>
            <sz val="9"/>
            <color indexed="81"/>
            <rFont val="Segoe UI"/>
            <family val="2"/>
          </rPr>
          <t>Keine Prozentangaben in Studie angegeben. Werte nachträglich berechnet.</t>
        </r>
        <r>
          <rPr>
            <sz val="9"/>
            <color indexed="81"/>
            <rFont val="Segoe UI"/>
            <family val="2"/>
          </rPr>
          <t xml:space="preserve">
</t>
        </r>
      </text>
    </comment>
    <comment ref="L58" authorId="1" shapeId="0" xr:uid="{E43D22C5-E486-418F-83AE-80D60937105E}">
      <text>
        <r>
          <rPr>
            <b/>
            <sz val="10"/>
            <color rgb="FF000000"/>
            <rFont val="Tahoma"/>
            <family val="2"/>
          </rPr>
          <t>in Euro 2012</t>
        </r>
        <r>
          <rPr>
            <sz val="10"/>
            <color rgb="FF000000"/>
            <rFont val="Tahoma"/>
            <family val="2"/>
          </rPr>
          <t xml:space="preserve">
</t>
        </r>
      </text>
    </comment>
    <comment ref="G59" authorId="1" shapeId="0" xr:uid="{9C07B8D6-2F68-49D9-92D5-DE3269D833A5}">
      <text>
        <r>
          <rPr>
            <b/>
            <sz val="10"/>
            <color rgb="FF000000"/>
            <rFont val="Tahoma"/>
            <family val="2"/>
          </rPr>
          <t>in Euro 2012</t>
        </r>
        <r>
          <rPr>
            <sz val="10"/>
            <color rgb="FF000000"/>
            <rFont val="Tahoma"/>
            <family val="2"/>
          </rPr>
          <t xml:space="preserve">
</t>
        </r>
      </text>
    </comment>
    <comment ref="J59" authorId="0" shapeId="0" xr:uid="{7E58AB01-B5DC-436F-8D2B-EF55497C4906}">
      <text>
        <r>
          <rPr>
            <b/>
            <sz val="9"/>
            <color indexed="81"/>
            <rFont val="Segoe UI"/>
            <family val="2"/>
          </rPr>
          <t>Keine Prozentangaben in Studie angegeben. Werte nachträglich berechnet.</t>
        </r>
        <r>
          <rPr>
            <sz val="9"/>
            <color indexed="81"/>
            <rFont val="Segoe UI"/>
            <family val="2"/>
          </rPr>
          <t xml:space="preserve">
</t>
        </r>
      </text>
    </comment>
    <comment ref="L59" authorId="1" shapeId="0" xr:uid="{D7A2DEA0-ACE8-44AD-B3BC-977DF5BCFC16}">
      <text>
        <r>
          <rPr>
            <b/>
            <sz val="10"/>
            <color rgb="FF000000"/>
            <rFont val="Tahoma"/>
            <family val="2"/>
          </rPr>
          <t>in Euro 2012</t>
        </r>
        <r>
          <rPr>
            <sz val="10"/>
            <color rgb="FF000000"/>
            <rFont val="Tahoma"/>
            <family val="2"/>
          </rPr>
          <t xml:space="preserve">
</t>
        </r>
      </text>
    </comment>
    <comment ref="G60" authorId="1" shapeId="0" xr:uid="{F3747736-12CA-4312-88A3-67598423BE32}">
      <text>
        <r>
          <rPr>
            <b/>
            <sz val="10"/>
            <color rgb="FF000000"/>
            <rFont val="Tahoma"/>
            <family val="2"/>
          </rPr>
          <t>in Euro 2012</t>
        </r>
        <r>
          <rPr>
            <sz val="10"/>
            <color rgb="FF000000"/>
            <rFont val="Tahoma"/>
            <family val="2"/>
          </rPr>
          <t xml:space="preserve">
</t>
        </r>
      </text>
    </comment>
    <comment ref="J60" authorId="0" shapeId="0" xr:uid="{98330EEE-61D5-43A9-B0A3-4B43131CF2CC}">
      <text>
        <r>
          <rPr>
            <b/>
            <sz val="9"/>
            <color indexed="81"/>
            <rFont val="Segoe UI"/>
            <family val="2"/>
          </rPr>
          <t>Keine Prozentangaben in Studie angegeben. Werte nachträglich berechnet.</t>
        </r>
        <r>
          <rPr>
            <sz val="9"/>
            <color indexed="81"/>
            <rFont val="Segoe UI"/>
            <family val="2"/>
          </rPr>
          <t xml:space="preserve">
</t>
        </r>
      </text>
    </comment>
    <comment ref="L60" authorId="1" shapeId="0" xr:uid="{07634C77-0B15-4D02-8CCB-3C1BEE618917}">
      <text>
        <r>
          <rPr>
            <b/>
            <sz val="10"/>
            <color rgb="FF000000"/>
            <rFont val="Tahoma"/>
            <family val="2"/>
          </rPr>
          <t>in Euro 2012</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H11" authorId="0" shapeId="0" xr:uid="{05A882F7-2332-4657-9652-CA5DFE00730A}">
      <text>
        <r>
          <rPr>
            <b/>
            <sz val="9"/>
            <color rgb="FF000000"/>
            <rFont val="Segoe UI"/>
            <family val="2"/>
          </rPr>
          <t>bis 2035</t>
        </r>
        <r>
          <rPr>
            <sz val="9"/>
            <color rgb="FF000000"/>
            <rFont val="Segoe UI"/>
            <family val="2"/>
          </rPr>
          <t xml:space="preserve">
</t>
        </r>
      </text>
    </comment>
    <comment ref="I11" authorId="0" shapeId="0" xr:uid="{14D974F4-6E1A-46F1-BD1A-FA40B10FB7AD}">
      <text>
        <r>
          <rPr>
            <b/>
            <sz val="9"/>
            <color rgb="FF000000"/>
            <rFont val="Segoe UI"/>
            <family val="2"/>
          </rPr>
          <t xml:space="preserve">bis 2030
</t>
        </r>
        <r>
          <rPr>
            <sz val="9"/>
            <color rgb="FF000000"/>
            <rFont val="Segoe UI"/>
            <family val="2"/>
          </rPr>
          <t xml:space="preserve">
</t>
        </r>
      </text>
    </comment>
    <comment ref="K11" authorId="0" shapeId="0" xr:uid="{D914F5CF-E9A0-4B44-831E-CFF15E4656DA}">
      <text>
        <r>
          <rPr>
            <b/>
            <sz val="9"/>
            <color indexed="81"/>
            <rFont val="Segoe UI"/>
            <family val="2"/>
          </rPr>
          <t>bis 2040</t>
        </r>
        <r>
          <rPr>
            <sz val="9"/>
            <color indexed="81"/>
            <rFont val="Segoe UI"/>
            <family val="2"/>
          </rPr>
          <t xml:space="preserve">
</t>
        </r>
      </text>
    </comment>
    <comment ref="M11" authorId="0" shapeId="0" xr:uid="{DC1CC346-AA2C-4789-A0EE-C2878FE2998F}">
      <text>
        <r>
          <rPr>
            <b/>
            <sz val="9"/>
            <color indexed="81"/>
            <rFont val="Segoe UI"/>
            <family val="2"/>
          </rPr>
          <t>bis 2040</t>
        </r>
        <r>
          <rPr>
            <sz val="9"/>
            <color indexed="81"/>
            <rFont val="Segoe UI"/>
            <family val="2"/>
          </rPr>
          <t xml:space="preserve">
</t>
        </r>
      </text>
    </comment>
    <comment ref="D53" authorId="0" shapeId="0" xr:uid="{3272FCB1-1DD6-4568-AED0-AAA98262F93A}">
      <text>
        <r>
          <rPr>
            <b/>
            <sz val="9"/>
            <color indexed="81"/>
            <rFont val="Segoe UI"/>
            <family val="2"/>
          </rPr>
          <t>werte nachträglich anhand der Trendlinie ermittelt</t>
        </r>
        <r>
          <rPr>
            <sz val="9"/>
            <color indexed="81"/>
            <rFont val="Segoe UI"/>
            <family val="2"/>
          </rPr>
          <t xml:space="preserve">
</t>
        </r>
      </text>
    </comment>
    <comment ref="I53" authorId="0" shapeId="0" xr:uid="{5D0EC330-EE64-4CB0-A698-29BDF6031D2A}">
      <text>
        <r>
          <rPr>
            <b/>
            <sz val="9"/>
            <color indexed="81"/>
            <rFont val="Segoe UI"/>
            <family val="2"/>
          </rPr>
          <t>werte nachträglich anhand der Trendlinie ermittelt</t>
        </r>
        <r>
          <rPr>
            <sz val="9"/>
            <color indexed="81"/>
            <rFont val="Segoe UI"/>
            <family val="2"/>
          </rPr>
          <t xml:space="preserve">
</t>
        </r>
      </text>
    </comment>
    <comment ref="O53" authorId="0" shapeId="0" xr:uid="{BE2FA045-1989-47D8-8FD6-F3909C73BDA8}">
      <text>
        <r>
          <rPr>
            <b/>
            <sz val="9"/>
            <color indexed="81"/>
            <rFont val="Segoe UI"/>
            <family val="2"/>
          </rPr>
          <t>werte nachträglich anhand der Trendlinie ermittelt</t>
        </r>
        <r>
          <rPr>
            <sz val="9"/>
            <color indexed="81"/>
            <rFont val="Segoe UI"/>
            <family val="2"/>
          </rPr>
          <t xml:space="preserve">
</t>
        </r>
      </text>
    </comment>
    <comment ref="D54" authorId="0" shapeId="0" xr:uid="{17D61F1B-7ACD-4FB9-B4BE-ADB0AA348D1C}">
      <text>
        <r>
          <rPr>
            <b/>
            <sz val="9"/>
            <color indexed="81"/>
            <rFont val="Segoe UI"/>
            <family val="2"/>
          </rPr>
          <t>werte nachträglich anhand der Trendlinie ermittelt</t>
        </r>
        <r>
          <rPr>
            <sz val="9"/>
            <color indexed="81"/>
            <rFont val="Segoe UI"/>
            <family val="2"/>
          </rPr>
          <t xml:space="preserve">
</t>
        </r>
      </text>
    </comment>
    <comment ref="I54" authorId="0" shapeId="0" xr:uid="{A632AFE5-837D-49F1-B1C8-46A48DF6726E}">
      <text>
        <r>
          <rPr>
            <b/>
            <sz val="9"/>
            <color indexed="81"/>
            <rFont val="Segoe UI"/>
            <family val="2"/>
          </rPr>
          <t>werte nachträglich anhand der Trendlinie ermittelt</t>
        </r>
        <r>
          <rPr>
            <sz val="9"/>
            <color indexed="81"/>
            <rFont val="Segoe UI"/>
            <family val="2"/>
          </rPr>
          <t xml:space="preserve">
</t>
        </r>
      </text>
    </comment>
    <comment ref="O54" authorId="0" shapeId="0" xr:uid="{A35383FC-578F-4E5A-B5B6-BFECCFF4A3D0}">
      <text>
        <r>
          <rPr>
            <b/>
            <sz val="9"/>
            <color indexed="81"/>
            <rFont val="Segoe UI"/>
            <family val="2"/>
          </rPr>
          <t>werte nachträglich anhand der Trendlinie ermittelt</t>
        </r>
        <r>
          <rPr>
            <sz val="9"/>
            <color indexed="81"/>
            <rFont val="Segoe UI"/>
            <family val="2"/>
          </rPr>
          <t xml:space="preserve">
</t>
        </r>
      </text>
    </comment>
    <comment ref="I55" authorId="0" shapeId="0" xr:uid="{99AC0DC0-6CE6-4A37-8989-E614D9807551}">
      <text>
        <r>
          <rPr>
            <b/>
            <sz val="9"/>
            <color indexed="81"/>
            <rFont val="Segoe UI"/>
            <family val="2"/>
          </rPr>
          <t>werte nachträglich anhand der Trendlinie ermittelt</t>
        </r>
        <r>
          <rPr>
            <sz val="9"/>
            <color indexed="81"/>
            <rFont val="Segoe UI"/>
            <family val="2"/>
          </rPr>
          <t xml:space="preserve">
</t>
        </r>
      </text>
    </comment>
    <comment ref="O55" authorId="0" shapeId="0" xr:uid="{0D7A7F48-14C0-4517-B57B-3434E762C3E3}">
      <text>
        <r>
          <rPr>
            <b/>
            <sz val="9"/>
            <color indexed="81"/>
            <rFont val="Segoe UI"/>
            <family val="2"/>
          </rPr>
          <t>werte nachträglich anhand der Trendlinie ermittelt</t>
        </r>
        <r>
          <rPr>
            <sz val="9"/>
            <color indexed="81"/>
            <rFont val="Segoe UI"/>
            <family val="2"/>
          </rPr>
          <t xml:space="preserve">
</t>
        </r>
      </text>
    </comment>
    <comment ref="D56" authorId="0" shapeId="0" xr:uid="{04C54930-52E8-4174-BB25-4424A6E45355}">
      <text>
        <r>
          <rPr>
            <b/>
            <sz val="9"/>
            <color indexed="81"/>
            <rFont val="Segoe UI"/>
            <family val="2"/>
          </rPr>
          <t>werte nachträglich anhand der Trendlinie ermittelt</t>
        </r>
        <r>
          <rPr>
            <sz val="9"/>
            <color indexed="81"/>
            <rFont val="Segoe UI"/>
            <family val="2"/>
          </rPr>
          <t xml:space="preserve">
</t>
        </r>
      </text>
    </comment>
    <comment ref="I56" authorId="0" shapeId="0" xr:uid="{AE712134-424B-443B-A8AC-AB2810691CE5}">
      <text>
        <r>
          <rPr>
            <b/>
            <sz val="9"/>
            <color indexed="81"/>
            <rFont val="Segoe UI"/>
            <family val="2"/>
          </rPr>
          <t>werte nachträglich anhand der Trendlinie ermittelt</t>
        </r>
        <r>
          <rPr>
            <sz val="9"/>
            <color indexed="81"/>
            <rFont val="Segoe UI"/>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Nicklisch, Conrad (F-D)</author>
    <author>Microsoft Office User</author>
  </authors>
  <commentList>
    <comment ref="D7" authorId="0" shapeId="0" xr:uid="{F8341026-7662-4A18-B5FE-46495C4FAD2D}">
      <text>
        <r>
          <rPr>
            <b/>
            <sz val="9"/>
            <color indexed="81"/>
            <rFont val="Segoe UI"/>
            <family val="2"/>
          </rPr>
          <t>Mittelwerte nicht aus Studie, sondern nachträglich berechnet.</t>
        </r>
        <r>
          <rPr>
            <sz val="9"/>
            <color indexed="81"/>
            <rFont val="Segoe UI"/>
            <family val="2"/>
          </rPr>
          <t xml:space="preserve">
</t>
        </r>
      </text>
    </comment>
    <comment ref="F7" authorId="1" shapeId="0" xr:uid="{637D9782-7436-6C48-A3B6-02DBCA7C1354}">
      <text>
        <r>
          <rPr>
            <b/>
            <sz val="10"/>
            <color rgb="FF000000"/>
            <rFont val="Tahoma"/>
            <family val="2"/>
          </rPr>
          <t>Eur 2015</t>
        </r>
        <r>
          <rPr>
            <sz val="10"/>
            <color rgb="FF000000"/>
            <rFont val="Tahoma"/>
            <family val="2"/>
          </rPr>
          <t xml:space="preserve">
</t>
        </r>
      </text>
    </comment>
    <comment ref="H7" authorId="1" shapeId="0" xr:uid="{7D218037-59C3-4841-ADA9-4094ABDA2C5F}">
      <text>
        <r>
          <rPr>
            <b/>
            <sz val="10"/>
            <color rgb="FF000000"/>
            <rFont val="Tahoma"/>
            <family val="2"/>
          </rPr>
          <t>Eur 2015</t>
        </r>
        <r>
          <rPr>
            <sz val="10"/>
            <color rgb="FF000000"/>
            <rFont val="Tahoma"/>
            <family val="2"/>
          </rPr>
          <t xml:space="preserve">
</t>
        </r>
      </text>
    </comment>
    <comment ref="D8" authorId="0" shapeId="0" xr:uid="{4071AF03-AEA9-48F4-95E5-F5F3EE009E28}">
      <text>
        <r>
          <rPr>
            <b/>
            <sz val="9"/>
            <color indexed="81"/>
            <rFont val="Segoe UI"/>
            <family val="2"/>
          </rPr>
          <t>Mittelwerte nicht aus Studie, sondern nachträglich berechnet.</t>
        </r>
        <r>
          <rPr>
            <sz val="9"/>
            <color indexed="81"/>
            <rFont val="Segoe UI"/>
            <family val="2"/>
          </rPr>
          <t xml:space="preserve">
</t>
        </r>
      </text>
    </comment>
    <comment ref="F8" authorId="1" shapeId="0" xr:uid="{A8A588FA-E3A7-854A-B884-594493D1FDA6}">
      <text>
        <r>
          <rPr>
            <b/>
            <sz val="10"/>
            <color rgb="FF000000"/>
            <rFont val="Tahoma"/>
            <family val="2"/>
          </rPr>
          <t>Eur 2015</t>
        </r>
        <r>
          <rPr>
            <sz val="10"/>
            <color rgb="FF000000"/>
            <rFont val="Tahoma"/>
            <family val="2"/>
          </rPr>
          <t xml:space="preserve">
</t>
        </r>
      </text>
    </comment>
    <comment ref="H8" authorId="1" shapeId="0" xr:uid="{4C41FE2C-8725-ED4A-B7F3-74B7C08EBD5B}">
      <text>
        <r>
          <rPr>
            <b/>
            <sz val="10"/>
            <color rgb="FF000000"/>
            <rFont val="Tahoma"/>
            <family val="2"/>
          </rPr>
          <t>Eur 2015</t>
        </r>
        <r>
          <rPr>
            <sz val="10"/>
            <color rgb="FF000000"/>
            <rFont val="Tahoma"/>
            <family val="2"/>
          </rPr>
          <t xml:space="preserve">
</t>
        </r>
      </text>
    </comment>
    <comment ref="G9" authorId="1" shapeId="0" xr:uid="{CB588D40-5E78-494F-B3F2-84EA691B0859}">
      <text>
        <r>
          <rPr>
            <sz val="10"/>
            <color rgb="FF000000"/>
            <rFont val="Tahoma"/>
            <family val="2"/>
          </rPr>
          <t>in EUR 2011</t>
        </r>
      </text>
    </comment>
    <comment ref="G10" authorId="1" shapeId="0" xr:uid="{AF77E4C0-9E2D-4A5E-83E7-CDBBC020C916}">
      <text>
        <r>
          <rPr>
            <sz val="10"/>
            <color rgb="FF000000"/>
            <rFont val="Tahoma"/>
            <family val="2"/>
          </rPr>
          <t>in EUR 2011</t>
        </r>
      </text>
    </comment>
    <comment ref="G11" authorId="1" shapeId="0" xr:uid="{0B76F782-047E-49A1-A5CC-9370F8909FA0}">
      <text>
        <r>
          <rPr>
            <sz val="10"/>
            <color rgb="FF000000"/>
            <rFont val="Tahoma"/>
            <family val="2"/>
          </rPr>
          <t>in EUR 2011</t>
        </r>
      </text>
    </comment>
    <comment ref="G12" authorId="1" shapeId="0" xr:uid="{D66EF6C5-66FE-4ACA-B860-C277773AD1DC}">
      <text>
        <r>
          <rPr>
            <sz val="10"/>
            <color rgb="FF000000"/>
            <rFont val="Tahoma"/>
            <family val="2"/>
          </rPr>
          <t>in EUR 2011</t>
        </r>
      </text>
    </comment>
    <comment ref="G13" authorId="1" shapeId="0" xr:uid="{96EFA740-308C-4500-8D3F-8753232B88A8}">
      <text>
        <r>
          <rPr>
            <sz val="10"/>
            <color rgb="FF000000"/>
            <rFont val="Tahoma"/>
            <family val="2"/>
          </rPr>
          <t>in EUR 2011</t>
        </r>
      </text>
    </comment>
    <comment ref="G14" authorId="1" shapeId="0" xr:uid="{6155D619-FDF5-4CF4-9D52-7E30850AEF3F}">
      <text>
        <r>
          <rPr>
            <sz val="10"/>
            <color rgb="FF000000"/>
            <rFont val="Tahoma"/>
            <family val="2"/>
          </rPr>
          <t>in EUR 2011</t>
        </r>
      </text>
    </comment>
    <comment ref="D15" authorId="0" shapeId="0" xr:uid="{D1EEB373-9A23-4988-89D9-9C492F5E6FAD}">
      <text>
        <r>
          <rPr>
            <b/>
            <sz val="9"/>
            <color indexed="81"/>
            <rFont val="Segoe UI"/>
            <family val="2"/>
          </rPr>
          <t>Mittelwerte nicht aus Studie, sondern nachträglich berechnet.</t>
        </r>
        <r>
          <rPr>
            <sz val="9"/>
            <color indexed="81"/>
            <rFont val="Segoe UI"/>
            <family val="2"/>
          </rPr>
          <t xml:space="preserve">
</t>
        </r>
      </text>
    </comment>
    <comment ref="F15" authorId="1" shapeId="0" xr:uid="{B9CC2D8E-0147-364A-9822-1B9100512939}">
      <text>
        <r>
          <rPr>
            <b/>
            <sz val="10"/>
            <color rgb="FF000000"/>
            <rFont val="Tahoma"/>
            <family val="2"/>
          </rPr>
          <t>EUR 2015</t>
        </r>
      </text>
    </comment>
    <comment ref="H15" authorId="1" shapeId="0" xr:uid="{74712E72-6024-C04E-A8D4-CF8E45CC8316}">
      <text>
        <r>
          <rPr>
            <b/>
            <sz val="10"/>
            <color rgb="FF000000"/>
            <rFont val="Tahoma"/>
            <family val="2"/>
          </rPr>
          <t>EUR 2015</t>
        </r>
      </text>
    </comment>
    <comment ref="D16" authorId="0" shapeId="0" xr:uid="{8FF7C32A-B426-4672-82C0-8ECC4B3A6195}">
      <text>
        <r>
          <rPr>
            <b/>
            <sz val="9"/>
            <color indexed="81"/>
            <rFont val="Segoe UI"/>
            <family val="2"/>
          </rPr>
          <t>Mittelwerte nicht aus Studie, sondern nachträglich berechnet.</t>
        </r>
        <r>
          <rPr>
            <sz val="9"/>
            <color indexed="81"/>
            <rFont val="Segoe UI"/>
            <family val="2"/>
          </rPr>
          <t xml:space="preserve">
</t>
        </r>
      </text>
    </comment>
    <comment ref="F16" authorId="1" shapeId="0" xr:uid="{1195D8BE-C792-EE42-8BDF-E05A6ACDF6D1}">
      <text>
        <r>
          <rPr>
            <b/>
            <sz val="10"/>
            <color rgb="FF000000"/>
            <rFont val="Tahoma"/>
            <family val="2"/>
          </rPr>
          <t xml:space="preserve">5 - 15 kWp Anlage
</t>
        </r>
        <r>
          <rPr>
            <b/>
            <sz val="10"/>
            <color rgb="FF000000"/>
            <rFont val="Tahoma"/>
            <family val="2"/>
          </rPr>
          <t>in EUR 2018</t>
        </r>
      </text>
    </comment>
    <comment ref="H16" authorId="1" shapeId="0" xr:uid="{C0700564-1D8B-A24F-83BD-90403BD75E12}">
      <text>
        <r>
          <rPr>
            <b/>
            <sz val="10"/>
            <color rgb="FF000000"/>
            <rFont val="Tahoma"/>
            <family val="2"/>
          </rPr>
          <t xml:space="preserve">5 - 15 kWp Anlage
</t>
        </r>
        <r>
          <rPr>
            <b/>
            <sz val="10"/>
            <color rgb="FF000000"/>
            <rFont val="Tahoma"/>
            <family val="2"/>
          </rPr>
          <t>in EUR 2018</t>
        </r>
      </text>
    </comment>
    <comment ref="K16" authorId="0" shapeId="0" xr:uid="{5C60B559-672F-4FF2-BE8A-84252E70409C}">
      <text>
        <r>
          <rPr>
            <b/>
            <sz val="9"/>
            <color indexed="81"/>
            <rFont val="Segoe UI"/>
            <family val="2"/>
          </rPr>
          <t>Werte nachträglich anhand der Prozentangaben berechnet.</t>
        </r>
      </text>
    </comment>
    <comment ref="O16" authorId="1" shapeId="0" xr:uid="{6ECE8513-3A26-E242-AFF8-FCB72F1BCAF9}">
      <text>
        <r>
          <rPr>
            <sz val="10"/>
            <color rgb="FF000000"/>
            <rFont val="Tahoma"/>
            <family val="2"/>
          </rPr>
          <t xml:space="preserve">Realer WACC um Inflation von 2% bereinigt; WACC nominal 3,8%
</t>
        </r>
      </text>
    </comment>
    <comment ref="D17" authorId="0" shapeId="0" xr:uid="{EDE84C1F-E8E2-41E7-9C70-836B48DC629C}">
      <text>
        <r>
          <rPr>
            <b/>
            <sz val="9"/>
            <color indexed="81"/>
            <rFont val="Segoe UI"/>
            <family val="2"/>
          </rPr>
          <t>Mittelwerte nicht aus Studie, sondern nachträglich berechnet.</t>
        </r>
        <r>
          <rPr>
            <sz val="9"/>
            <color indexed="81"/>
            <rFont val="Segoe UI"/>
            <family val="2"/>
          </rPr>
          <t xml:space="preserve">
</t>
        </r>
      </text>
    </comment>
    <comment ref="F17" authorId="1" shapeId="0" xr:uid="{91607F78-CA50-474E-BA7D-DD1970AB5A1A}">
      <text>
        <r>
          <rPr>
            <b/>
            <sz val="10"/>
            <color rgb="FF000000"/>
            <rFont val="Tahoma"/>
            <family val="2"/>
          </rPr>
          <t xml:space="preserve">5 - 15 kWp Anlage
</t>
        </r>
        <r>
          <rPr>
            <b/>
            <sz val="10"/>
            <color rgb="FF000000"/>
            <rFont val="Tahoma"/>
            <family val="2"/>
          </rPr>
          <t>in EUR 2018</t>
        </r>
      </text>
    </comment>
    <comment ref="H17" authorId="1" shapeId="0" xr:uid="{A4F25E39-025A-7E47-B262-CFC6E890775D}">
      <text>
        <r>
          <rPr>
            <b/>
            <sz val="10"/>
            <color rgb="FF000000"/>
            <rFont val="Tahoma"/>
            <family val="2"/>
          </rPr>
          <t xml:space="preserve">5 - 15 kWp Anlage
</t>
        </r>
        <r>
          <rPr>
            <b/>
            <sz val="10"/>
            <color rgb="FF000000"/>
            <rFont val="Tahoma"/>
            <family val="2"/>
          </rPr>
          <t>in EUR 2018</t>
        </r>
      </text>
    </comment>
    <comment ref="K17" authorId="0" shapeId="0" xr:uid="{8C0EB2FB-C0B5-4238-AE63-90ED47F7BF35}">
      <text>
        <r>
          <rPr>
            <b/>
            <sz val="9"/>
            <color indexed="81"/>
            <rFont val="Segoe UI"/>
            <family val="2"/>
          </rPr>
          <t>Werte nachträglich anhand der Prozentangaben berechnet.</t>
        </r>
      </text>
    </comment>
    <comment ref="O17" authorId="1" shapeId="0" xr:uid="{F4247660-752E-714A-B4EF-793965CE5FE7}">
      <text>
        <r>
          <rPr>
            <sz val="10"/>
            <color rgb="FF000000"/>
            <rFont val="Tahoma"/>
            <family val="2"/>
          </rPr>
          <t xml:space="preserve">Realer WACC um Inflation von 2% bereinigt; WACC nominal 3,8%
</t>
        </r>
      </text>
    </comment>
    <comment ref="D18" authorId="0" shapeId="0" xr:uid="{7CF00379-2425-4461-9C52-975066C6F0F3}">
      <text>
        <r>
          <rPr>
            <b/>
            <sz val="9"/>
            <color indexed="81"/>
            <rFont val="Segoe UI"/>
            <family val="2"/>
          </rPr>
          <t>Mittelwerte nicht aus Studie, sondern nachträglich berechnet.</t>
        </r>
        <r>
          <rPr>
            <sz val="9"/>
            <color indexed="81"/>
            <rFont val="Segoe UI"/>
            <family val="2"/>
          </rPr>
          <t xml:space="preserve">
</t>
        </r>
      </text>
    </comment>
    <comment ref="F18" authorId="1" shapeId="0" xr:uid="{F2A5E993-650B-7649-B675-257FC20BE50E}">
      <text>
        <r>
          <rPr>
            <b/>
            <sz val="10"/>
            <color rgb="FF000000"/>
            <rFont val="Tahoma"/>
            <family val="2"/>
          </rPr>
          <t xml:space="preserve">5 - 15 kWp Anlage
</t>
        </r>
        <r>
          <rPr>
            <b/>
            <sz val="10"/>
            <color rgb="FF000000"/>
            <rFont val="Tahoma"/>
            <family val="2"/>
          </rPr>
          <t>in EUR 2018</t>
        </r>
      </text>
    </comment>
    <comment ref="H18" authorId="1" shapeId="0" xr:uid="{FA90454E-7B85-354E-A947-D05CA1F3CB0F}">
      <text>
        <r>
          <rPr>
            <b/>
            <sz val="10"/>
            <color rgb="FF000000"/>
            <rFont val="Tahoma"/>
            <family val="2"/>
          </rPr>
          <t xml:space="preserve">5 - 15 kWp Anlage
</t>
        </r>
        <r>
          <rPr>
            <b/>
            <sz val="10"/>
            <color rgb="FF000000"/>
            <rFont val="Tahoma"/>
            <family val="2"/>
          </rPr>
          <t>in EUR 2018</t>
        </r>
      </text>
    </comment>
    <comment ref="K18" authorId="0" shapeId="0" xr:uid="{614461AD-3569-4E73-8074-CF52D9B88794}">
      <text>
        <r>
          <rPr>
            <b/>
            <sz val="9"/>
            <color indexed="81"/>
            <rFont val="Segoe UI"/>
            <family val="2"/>
          </rPr>
          <t>Werte nachträglich anhand der Prozentangaben berechnet.</t>
        </r>
      </text>
    </comment>
    <comment ref="O18" authorId="1" shapeId="0" xr:uid="{6FC65D63-36F1-3640-8787-0D0C16C88A89}">
      <text>
        <r>
          <rPr>
            <sz val="10"/>
            <color rgb="FF000000"/>
            <rFont val="Tahoma"/>
            <family val="2"/>
          </rPr>
          <t xml:space="preserve">Realer WACC um Inflation von 2% bereinigt; WACC nominal 3,8%
</t>
        </r>
      </text>
    </comment>
    <comment ref="D19" authorId="0" shapeId="0" xr:uid="{53C35AED-B206-4589-9BFE-BFA549404BFA}">
      <text>
        <r>
          <rPr>
            <b/>
            <sz val="9"/>
            <color indexed="81"/>
            <rFont val="Segoe UI"/>
            <family val="2"/>
          </rPr>
          <t>Mittelwerte nicht aus Studie, sondern nachträglich berechnet.</t>
        </r>
        <r>
          <rPr>
            <sz val="9"/>
            <color indexed="81"/>
            <rFont val="Segoe UI"/>
            <family val="2"/>
          </rPr>
          <t xml:space="preserve">
</t>
        </r>
      </text>
    </comment>
    <comment ref="F19" authorId="1" shapeId="0" xr:uid="{01227593-A44F-AE4A-9E20-72F7DADFD36B}">
      <text>
        <r>
          <rPr>
            <b/>
            <sz val="10"/>
            <color rgb="FF000000"/>
            <rFont val="Tahoma"/>
            <family val="2"/>
          </rPr>
          <t xml:space="preserve">5 - 15 kWp Anlage
</t>
        </r>
        <r>
          <rPr>
            <b/>
            <sz val="10"/>
            <color rgb="FF000000"/>
            <rFont val="Tahoma"/>
            <family val="2"/>
          </rPr>
          <t>in EUR 2018</t>
        </r>
      </text>
    </comment>
    <comment ref="H19" authorId="1" shapeId="0" xr:uid="{D61078B2-80F1-6C4F-BFC2-2AEF95F6CD7E}">
      <text>
        <r>
          <rPr>
            <b/>
            <sz val="10"/>
            <color rgb="FF000000"/>
            <rFont val="Tahoma"/>
            <family val="2"/>
          </rPr>
          <t xml:space="preserve">5 - 15 kWp Anlage
</t>
        </r>
        <r>
          <rPr>
            <b/>
            <sz val="10"/>
            <color rgb="FF000000"/>
            <rFont val="Tahoma"/>
            <family val="2"/>
          </rPr>
          <t>in EUR 2018</t>
        </r>
      </text>
    </comment>
    <comment ref="K19" authorId="0" shapeId="0" xr:uid="{A7B79EC2-3D7D-4D7A-824C-08A279DCC94A}">
      <text>
        <r>
          <rPr>
            <b/>
            <sz val="9"/>
            <color indexed="81"/>
            <rFont val="Segoe UI"/>
            <family val="2"/>
          </rPr>
          <t>Werte nachträglich anhand der Prozentangaben berechnet.</t>
        </r>
      </text>
    </comment>
    <comment ref="O19" authorId="1" shapeId="0" xr:uid="{4B14879A-7E97-5847-8A41-A77A9C8CFCB9}">
      <text>
        <r>
          <rPr>
            <sz val="10"/>
            <color rgb="FF000000"/>
            <rFont val="Tahoma"/>
            <family val="2"/>
          </rPr>
          <t xml:space="preserve">Realer WACC um Inflation von 2% bereinigt; WACC nominal 3,8%
</t>
        </r>
      </text>
    </comment>
    <comment ref="D20" authorId="0" shapeId="0" xr:uid="{C7CBDE8A-48C1-46D8-B201-557FD51A7802}">
      <text>
        <r>
          <rPr>
            <b/>
            <sz val="9"/>
            <color indexed="81"/>
            <rFont val="Segoe UI"/>
            <family val="2"/>
          </rPr>
          <t>Mittelwerte nicht aus Studie, sondern nachträglich berechnet.</t>
        </r>
        <r>
          <rPr>
            <sz val="9"/>
            <color indexed="81"/>
            <rFont val="Segoe UI"/>
            <family val="2"/>
          </rPr>
          <t xml:space="preserve">
</t>
        </r>
      </text>
    </comment>
    <comment ref="F20" authorId="1" shapeId="0" xr:uid="{3CF0C592-7891-0449-A12E-FB67830B246C}">
      <text>
        <r>
          <rPr>
            <b/>
            <sz val="10"/>
            <color rgb="FF000000"/>
            <rFont val="Tahoma"/>
            <family val="2"/>
          </rPr>
          <t xml:space="preserve">5 - 15 kWp Anlage
</t>
        </r>
        <r>
          <rPr>
            <b/>
            <sz val="10"/>
            <color rgb="FF000000"/>
            <rFont val="Tahoma"/>
            <family val="2"/>
          </rPr>
          <t>in EUR 2018</t>
        </r>
      </text>
    </comment>
    <comment ref="H20" authorId="1" shapeId="0" xr:uid="{30B5049C-A689-3848-B102-202F588FC7B2}">
      <text>
        <r>
          <rPr>
            <b/>
            <sz val="10"/>
            <color rgb="FF000000"/>
            <rFont val="Tahoma"/>
            <family val="2"/>
          </rPr>
          <t xml:space="preserve">5 - 15 kWp Anlage
</t>
        </r>
        <r>
          <rPr>
            <b/>
            <sz val="10"/>
            <color rgb="FF000000"/>
            <rFont val="Tahoma"/>
            <family val="2"/>
          </rPr>
          <t>in EUR 2018</t>
        </r>
      </text>
    </comment>
    <comment ref="K20" authorId="0" shapeId="0" xr:uid="{44678AB3-7B1D-475C-A7D1-9679BBA9582A}">
      <text>
        <r>
          <rPr>
            <b/>
            <sz val="9"/>
            <color indexed="81"/>
            <rFont val="Segoe UI"/>
            <family val="2"/>
          </rPr>
          <t>Werte nachträglich anhand der Prozentangaben berechnet.</t>
        </r>
      </text>
    </comment>
    <comment ref="O20" authorId="1" shapeId="0" xr:uid="{44C7B88E-2C9C-DA4D-9170-5FA08F9FDF86}">
      <text>
        <r>
          <rPr>
            <sz val="10"/>
            <color rgb="FF000000"/>
            <rFont val="Tahoma"/>
            <family val="2"/>
          </rPr>
          <t xml:space="preserve">Realer WACC um Inflation von 2% bereinigt; WACC nominal 3,8%
</t>
        </r>
      </text>
    </comment>
    <comment ref="G21" authorId="1" shapeId="0" xr:uid="{CBA82020-9753-406D-9CB4-B32EF8DF432B}">
      <text>
        <r>
          <rPr>
            <b/>
            <sz val="10"/>
            <color rgb="FF000000"/>
            <rFont val="Tahoma"/>
            <family val="2"/>
          </rPr>
          <t>in Eur 2013</t>
        </r>
        <r>
          <rPr>
            <sz val="10"/>
            <color rgb="FF000000"/>
            <rFont val="Tahoma"/>
            <family val="2"/>
          </rPr>
          <t xml:space="preserve">
</t>
        </r>
      </text>
    </comment>
    <comment ref="J21" authorId="0" shapeId="0" xr:uid="{8D9D8923-F46A-43AC-80CA-759CB2B6A340}">
      <text>
        <r>
          <rPr>
            <b/>
            <sz val="9"/>
            <color indexed="81"/>
            <rFont val="Segoe UI"/>
            <family val="2"/>
          </rPr>
          <t>In Studie als 1 - 2 % angegeben</t>
        </r>
        <r>
          <rPr>
            <sz val="9"/>
            <color indexed="81"/>
            <rFont val="Segoe UI"/>
            <family val="2"/>
          </rPr>
          <t xml:space="preserve">
</t>
        </r>
      </text>
    </comment>
    <comment ref="K21" authorId="0" shapeId="0" xr:uid="{3C148C10-431E-465C-9829-3E805A18A78D}">
      <text>
        <r>
          <rPr>
            <b/>
            <sz val="9"/>
            <color indexed="81"/>
            <rFont val="Segoe UI"/>
            <family val="2"/>
          </rPr>
          <t>Werte nachträglich anhand der Prozentangaben berechnet.</t>
        </r>
      </text>
    </comment>
    <comment ref="G22" authorId="1" shapeId="0" xr:uid="{7151D7BD-EC21-418C-99D6-C906684B69E6}">
      <text>
        <r>
          <rPr>
            <b/>
            <sz val="10"/>
            <color rgb="FF000000"/>
            <rFont val="Tahoma"/>
            <family val="2"/>
          </rPr>
          <t>in Eur 2013</t>
        </r>
        <r>
          <rPr>
            <sz val="10"/>
            <color rgb="FF000000"/>
            <rFont val="Tahoma"/>
            <family val="2"/>
          </rPr>
          <t xml:space="preserve">
</t>
        </r>
      </text>
    </comment>
    <comment ref="J22" authorId="0" shapeId="0" xr:uid="{D6BD0606-93E9-44F2-A84F-D1EE657BAAFE}">
      <text>
        <r>
          <rPr>
            <b/>
            <sz val="9"/>
            <color rgb="FF000000"/>
            <rFont val="Segoe UI"/>
            <family val="2"/>
          </rPr>
          <t>In Studie als 1 - 2 % angegeben</t>
        </r>
        <r>
          <rPr>
            <sz val="9"/>
            <color rgb="FF000000"/>
            <rFont val="Segoe UI"/>
            <family val="2"/>
          </rPr>
          <t xml:space="preserve">
</t>
        </r>
      </text>
    </comment>
    <comment ref="K22" authorId="0" shapeId="0" xr:uid="{86A6474E-8B92-453D-A352-EAD5A347DB6E}">
      <text>
        <r>
          <rPr>
            <b/>
            <sz val="9"/>
            <color indexed="81"/>
            <rFont val="Segoe UI"/>
            <family val="2"/>
          </rPr>
          <t>Werte nachträglich anhand der Prozentangaben berechnet.</t>
        </r>
      </text>
    </comment>
    <comment ref="G23" authorId="1" shapeId="0" xr:uid="{2F23874C-0FDE-4552-9A76-26EACC98404A}">
      <text>
        <r>
          <rPr>
            <b/>
            <sz val="10"/>
            <color rgb="FF000000"/>
            <rFont val="Tahoma"/>
            <family val="2"/>
          </rPr>
          <t>in Eur 2013</t>
        </r>
        <r>
          <rPr>
            <sz val="10"/>
            <color rgb="FF000000"/>
            <rFont val="Tahoma"/>
            <family val="2"/>
          </rPr>
          <t xml:space="preserve">
</t>
        </r>
      </text>
    </comment>
    <comment ref="J23" authorId="0" shapeId="0" xr:uid="{79A4A89D-A649-4C32-B26E-343A65AAD918}">
      <text>
        <r>
          <rPr>
            <b/>
            <sz val="9"/>
            <color indexed="81"/>
            <rFont val="Segoe UI"/>
            <family val="2"/>
          </rPr>
          <t>In Studie als 1 - 2 % angegeben</t>
        </r>
        <r>
          <rPr>
            <sz val="9"/>
            <color indexed="81"/>
            <rFont val="Segoe UI"/>
            <family val="2"/>
          </rPr>
          <t xml:space="preserve">
</t>
        </r>
      </text>
    </comment>
    <comment ref="K23" authorId="0" shapeId="0" xr:uid="{28F32C14-11F3-46E1-ACEE-9B92D435FE95}">
      <text>
        <r>
          <rPr>
            <b/>
            <sz val="9"/>
            <color indexed="81"/>
            <rFont val="Segoe UI"/>
            <family val="2"/>
          </rPr>
          <t>Werte nachträglich anhand der Prozentangaben berechnet.</t>
        </r>
      </text>
    </comment>
    <comment ref="G24" authorId="1" shapeId="0" xr:uid="{A3DF4B50-D8F4-467B-BF9E-E49B92A85D20}">
      <text>
        <r>
          <rPr>
            <b/>
            <sz val="10"/>
            <color rgb="FF000000"/>
            <rFont val="Tahoma"/>
            <family val="2"/>
          </rPr>
          <t>in Eur 2013</t>
        </r>
        <r>
          <rPr>
            <sz val="10"/>
            <color rgb="FF000000"/>
            <rFont val="Tahoma"/>
            <family val="2"/>
          </rPr>
          <t xml:space="preserve">
</t>
        </r>
      </text>
    </comment>
    <comment ref="J24" authorId="0" shapeId="0" xr:uid="{1735A1F4-3F58-4DBA-A3ED-1DBE148942CE}">
      <text>
        <r>
          <rPr>
            <b/>
            <sz val="9"/>
            <color indexed="81"/>
            <rFont val="Segoe UI"/>
            <family val="2"/>
          </rPr>
          <t>In Studie als 1 - 2 % angegeben</t>
        </r>
        <r>
          <rPr>
            <sz val="9"/>
            <color indexed="81"/>
            <rFont val="Segoe UI"/>
            <family val="2"/>
          </rPr>
          <t xml:space="preserve">
</t>
        </r>
      </text>
    </comment>
    <comment ref="K24" authorId="0" shapeId="0" xr:uid="{4F555FF1-3433-4E06-8101-BD663778766A}">
      <text>
        <r>
          <rPr>
            <b/>
            <sz val="9"/>
            <color indexed="81"/>
            <rFont val="Segoe UI"/>
            <family val="2"/>
          </rPr>
          <t>Werte nachträglich anhand der Prozentangaben berechnet.</t>
        </r>
      </text>
    </comment>
    <comment ref="G25" authorId="1" shapeId="0" xr:uid="{F78FF088-F967-4AE3-A706-F84D293188E0}">
      <text>
        <r>
          <rPr>
            <b/>
            <sz val="10"/>
            <color rgb="FF000000"/>
            <rFont val="Tahoma"/>
            <family val="2"/>
          </rPr>
          <t>in Eur 2013</t>
        </r>
        <r>
          <rPr>
            <sz val="10"/>
            <color rgb="FF000000"/>
            <rFont val="Tahoma"/>
            <family val="2"/>
          </rPr>
          <t xml:space="preserve">
</t>
        </r>
      </text>
    </comment>
    <comment ref="J25" authorId="0" shapeId="0" xr:uid="{AE7B966C-2241-4142-85CC-117FD945F9DC}">
      <text>
        <r>
          <rPr>
            <b/>
            <sz val="9"/>
            <color indexed="81"/>
            <rFont val="Segoe UI"/>
            <family val="2"/>
          </rPr>
          <t>In Studie als 1 - 2 % angegeben</t>
        </r>
        <r>
          <rPr>
            <sz val="9"/>
            <color indexed="81"/>
            <rFont val="Segoe UI"/>
            <family val="2"/>
          </rPr>
          <t xml:space="preserve">
</t>
        </r>
      </text>
    </comment>
    <comment ref="K25" authorId="0" shapeId="0" xr:uid="{FAC57899-9532-4D48-B1A2-295823903A42}">
      <text>
        <r>
          <rPr>
            <b/>
            <sz val="9"/>
            <color indexed="81"/>
            <rFont val="Segoe UI"/>
            <family val="2"/>
          </rPr>
          <t>Werte nachträglich anhand der Prozentangaben berechnet.</t>
        </r>
      </text>
    </comment>
    <comment ref="G26" authorId="1" shapeId="0" xr:uid="{46B1D714-3DCF-42F8-B931-2FD193A18052}">
      <text>
        <r>
          <rPr>
            <b/>
            <sz val="10"/>
            <color rgb="FF000000"/>
            <rFont val="Tahoma"/>
            <family val="2"/>
          </rPr>
          <t>in Eur 2013</t>
        </r>
        <r>
          <rPr>
            <sz val="10"/>
            <color rgb="FF000000"/>
            <rFont val="Tahoma"/>
            <family val="2"/>
          </rPr>
          <t xml:space="preserve">
</t>
        </r>
      </text>
    </comment>
    <comment ref="J26" authorId="0" shapeId="0" xr:uid="{F89EEB51-FC2E-4D08-AFCE-061FEDC98EB4}">
      <text>
        <r>
          <rPr>
            <b/>
            <sz val="9"/>
            <color indexed="81"/>
            <rFont val="Segoe UI"/>
            <family val="2"/>
          </rPr>
          <t>In Studie als 1 - 2 % angegeben</t>
        </r>
        <r>
          <rPr>
            <sz val="9"/>
            <color indexed="81"/>
            <rFont val="Segoe UI"/>
            <family val="2"/>
          </rPr>
          <t xml:space="preserve">
</t>
        </r>
      </text>
    </comment>
    <comment ref="K26" authorId="0" shapeId="0" xr:uid="{D529BB48-D8A4-4F56-84AB-1D3A2778D5D6}">
      <text>
        <r>
          <rPr>
            <b/>
            <sz val="9"/>
            <color indexed="81"/>
            <rFont val="Segoe UI"/>
            <family val="2"/>
          </rPr>
          <t>Werte nachträglich anhand der Prozentangaben berechnet.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Nicklisch, Conrad (F-D)</author>
  </authors>
  <commentList>
    <comment ref="H11" authorId="0" shapeId="0" xr:uid="{B7F12F81-F61B-44EB-8710-D6A68B3148E5}">
      <text>
        <r>
          <rPr>
            <b/>
            <sz val="9"/>
            <color indexed="81"/>
            <rFont val="Segoe UI"/>
            <family val="2"/>
          </rPr>
          <t>nur bis 2035</t>
        </r>
        <r>
          <rPr>
            <sz val="9"/>
            <color indexed="81"/>
            <rFont val="Segoe UI"/>
            <family val="2"/>
          </rPr>
          <t xml:space="preserve">
</t>
        </r>
      </text>
    </comment>
    <comment ref="I11" authorId="0" shapeId="0" xr:uid="{F200782A-A5DA-44D1-B1C9-A30EF69DD2D7}">
      <text>
        <r>
          <rPr>
            <b/>
            <sz val="9"/>
            <color indexed="81"/>
            <rFont val="Segoe UI"/>
            <family val="2"/>
          </rPr>
          <t>nur bis 2030</t>
        </r>
        <r>
          <rPr>
            <sz val="9"/>
            <color indexed="81"/>
            <rFont val="Segoe UI"/>
            <family val="2"/>
          </rPr>
          <t xml:space="preserve">
</t>
        </r>
      </text>
    </comment>
    <comment ref="K11" authorId="0" shapeId="0" xr:uid="{26C791BC-EA69-4754-8E8E-3204E3AFD36E}">
      <text>
        <r>
          <rPr>
            <b/>
            <sz val="9"/>
            <color indexed="81"/>
            <rFont val="Segoe UI"/>
            <family val="2"/>
          </rPr>
          <t>Nur bsi 2040</t>
        </r>
        <r>
          <rPr>
            <sz val="9"/>
            <color indexed="81"/>
            <rFont val="Segoe UI"/>
            <family val="2"/>
          </rPr>
          <t xml:space="preserve">
</t>
        </r>
      </text>
    </comment>
    <comment ref="M11" authorId="0" shapeId="0" xr:uid="{A3481701-2610-4EFD-97D5-794F33D4E28E}">
      <text>
        <r>
          <rPr>
            <b/>
            <sz val="9"/>
            <color indexed="81"/>
            <rFont val="Segoe UI"/>
            <family val="2"/>
          </rPr>
          <t>nur bis 2040</t>
        </r>
        <r>
          <rPr>
            <sz val="9"/>
            <color indexed="81"/>
            <rFont val="Segoe UI"/>
            <family val="2"/>
          </rPr>
          <t xml:space="preserve">
</t>
        </r>
      </text>
    </comment>
    <comment ref="I58" authorId="0" shapeId="0" xr:uid="{DF21D057-B49B-4B62-95D7-FF0453042E66}">
      <text>
        <r>
          <rPr>
            <b/>
            <sz val="9"/>
            <color rgb="FF000000"/>
            <rFont val="Segoe UI"/>
            <family val="2"/>
          </rPr>
          <t>werte nachträglich anhand der Trendlinie ermittelt</t>
        </r>
        <r>
          <rPr>
            <sz val="9"/>
            <color rgb="FF000000"/>
            <rFont val="Segoe UI"/>
            <family val="2"/>
          </rPr>
          <t xml:space="preserve">
</t>
        </r>
      </text>
    </comment>
  </commentList>
</comments>
</file>

<file path=xl/sharedStrings.xml><?xml version="1.0" encoding="utf-8"?>
<sst xmlns="http://schemas.openxmlformats.org/spreadsheetml/2006/main" count="2663" uniqueCount="548">
  <si>
    <t>Lernrate</t>
  </si>
  <si>
    <t>Volllaststunden</t>
  </si>
  <si>
    <t>WACC</t>
  </si>
  <si>
    <t>Lebensdauer
der Anlage</t>
  </si>
  <si>
    <t>externe
Kosten</t>
  </si>
  <si>
    <t>LCOE</t>
  </si>
  <si>
    <t>niedrig</t>
  </si>
  <si>
    <t>hoch</t>
  </si>
  <si>
    <t>erzeugte
Strommenge</t>
  </si>
  <si>
    <t>Einheit</t>
  </si>
  <si>
    <t>Parameter</t>
  </si>
  <si>
    <t>€/MWh</t>
  </si>
  <si>
    <t>h</t>
  </si>
  <si>
    <t>€/MWh_el</t>
  </si>
  <si>
    <t>FLH based on power curve of 3 MW onshore wind turbine: Enercon E101, hub height 150m</t>
  </si>
  <si>
    <t>techische Annahmen</t>
  </si>
  <si>
    <t>LCOE Formel ohne Strommenge</t>
  </si>
  <si>
    <t>fixe Betriebs- 
&amp; Wartungskosten (Opex_fixed)</t>
  </si>
  <si>
    <t>variable Betriebs-
&amp; Wartungskosten (Opex_variable)</t>
  </si>
  <si>
    <t>in Jahren</t>
  </si>
  <si>
    <t>Stilllegungskosten (decomissioning)</t>
  </si>
  <si>
    <t>in %</t>
  </si>
  <si>
    <t>MWh</t>
  </si>
  <si>
    <t>% der Invest.</t>
  </si>
  <si>
    <t>FLH based on power curve of 3.6 MW offshore wind turbine: Siemens SWT-3.6-120, hub height 100m</t>
  </si>
  <si>
    <t>Based on scale of 5 kW_p</t>
  </si>
  <si>
    <t>Based on scale of 50 MW_p</t>
  </si>
  <si>
    <t>methodische Anmerkungen</t>
  </si>
  <si>
    <t>€/kW</t>
  </si>
  <si>
    <t>berechnet
für Jahr</t>
  </si>
  <si>
    <t>Gebiet</t>
  </si>
  <si>
    <t>Europa</t>
  </si>
  <si>
    <t>Deutschland</t>
  </si>
  <si>
    <t>nein</t>
  </si>
  <si>
    <t>ja</t>
  </si>
  <si>
    <t>Nabenhöhe von ca. 100m (z.B. Enercon E-101) mit Rotordurchmesser von 50 -100 m</t>
  </si>
  <si>
    <t>Prognosen mittels
Lernraten</t>
  </si>
  <si>
    <t xml:space="preserve"> -</t>
  </si>
  <si>
    <t>technische Annahmen</t>
  </si>
  <si>
    <t>Studie</t>
  </si>
  <si>
    <t>Speicher</t>
  </si>
  <si>
    <t>Biomasse</t>
  </si>
  <si>
    <t>Energiereferenzprognose, Schlesinger et al. 2014</t>
  </si>
  <si>
    <t>Volllast-
stunden</t>
  </si>
  <si>
    <t>Euro 2011</t>
  </si>
  <si>
    <t>Lernraten
in %</t>
  </si>
  <si>
    <t>5% (Wind), 15% (PV)</t>
  </si>
  <si>
    <t>LCOE Berechnung mittels Kapitalwertmethode mit der Annahme jährlich steigender Volllastunden durch Technologieverbesserung</t>
  </si>
  <si>
    <t>Herausgeber</t>
  </si>
  <si>
    <t>Jahr</t>
  </si>
  <si>
    <t>Titel</t>
  </si>
  <si>
    <t>Autoren</t>
  </si>
  <si>
    <t>Institution</t>
  </si>
  <si>
    <t>Elsner, Peter et al.</t>
  </si>
  <si>
    <t>Prognoseschritte bis Jahr</t>
  </si>
  <si>
    <t>Annahmen bzgl. Ausbau</t>
  </si>
  <si>
    <t>weitere Annahmen</t>
  </si>
  <si>
    <r>
      <t>Steigerung des Wirkungsgrades bis 2050 auf 24 - 35% prognostiziert; Senkung des spezifischen Fächenbedarfs auf 2,8 - 4,2 m</t>
    </r>
    <r>
      <rPr>
        <vertAlign val="superscript"/>
        <sz val="12"/>
        <color theme="1"/>
        <rFont val="Calibri (Textkörper)"/>
      </rPr>
      <t>2</t>
    </r>
    <r>
      <rPr>
        <sz val="12"/>
        <color theme="1"/>
        <rFont val="Calibri"/>
        <family val="2"/>
        <scheme val="minor"/>
      </rPr>
      <t>/kW</t>
    </r>
  </si>
  <si>
    <t>Brennstoff- bzw.
Biomassekosten</t>
  </si>
  <si>
    <t>45-95%</t>
  </si>
  <si>
    <t>Holzheizkraftwerk; weitere Annahmen im Anhang der Studie</t>
  </si>
  <si>
    <t>Fraunhofer ISE</t>
  </si>
  <si>
    <t>Stromgestehungskosten Erneuerbare Energien</t>
  </si>
  <si>
    <t>Kost, Christoph et al.</t>
  </si>
  <si>
    <t>Current and Prospective Costs of Electricity Generation until 2050</t>
  </si>
  <si>
    <t>DIW</t>
  </si>
  <si>
    <t>Schröder, Andreas et al.</t>
  </si>
  <si>
    <t>Greenpeace</t>
  </si>
  <si>
    <t>Comparing electricity production costs of renewables to fossil and nuclear power plants in G20 countries</t>
  </si>
  <si>
    <t>Ram, Manish et al.</t>
  </si>
  <si>
    <t>Schlesinger, Michael et al.</t>
  </si>
  <si>
    <t>Entwicklung der Energiemärkte - Energiereferenzprognose</t>
  </si>
  <si>
    <t>BMWi</t>
  </si>
  <si>
    <t>k.a.</t>
  </si>
  <si>
    <t>Studien mit Investitionskosten und LCOE</t>
  </si>
  <si>
    <t>Sudien mit Investitionskosten</t>
  </si>
  <si>
    <t>Anmerkungen</t>
  </si>
  <si>
    <t xml:space="preserve">Absenkung der THG Emissionen um 80 - 95% </t>
  </si>
  <si>
    <t>Szenarien</t>
  </si>
  <si>
    <t>Wind Onshore 189 GW, Wind Offshore 54 GW (200 -420 TWh)</t>
  </si>
  <si>
    <t>Annahmen Zubau EE bis 2050</t>
  </si>
  <si>
    <t xml:space="preserve">kein CCS berücksichtigt; Studie basiert auf Transformationspfaden bis 2050, welche mit Simulations- und Optimierungsmodel REMod-D kostenoptimierned modeliert wurden; Laufwasser als konstant angenommen; keine Optimierung von PSW; </t>
  </si>
  <si>
    <t xml:space="preserve">Wind Onshore 189 GW; Wind Offshore 45 GW; PV Dach 275 GW; PV Freifläche 25 GW </t>
  </si>
  <si>
    <t>maximaler Ausbau auf 189 GW</t>
  </si>
  <si>
    <t>wichtige Quellen der Studie</t>
  </si>
  <si>
    <t>Henning, Hans-Martin et al.</t>
  </si>
  <si>
    <t>Euro 2013</t>
  </si>
  <si>
    <t>Währung/ Bezugsjahr</t>
  </si>
  <si>
    <t>Wind</t>
  </si>
  <si>
    <t>PV</t>
  </si>
  <si>
    <t>Current and Future Cost of Photovoltaics</t>
  </si>
  <si>
    <t>Fraunhofer ISE im Auftrag von Agora</t>
  </si>
  <si>
    <t>Mayer, Johannes N. et al.</t>
  </si>
  <si>
    <t>Euro 2014</t>
  </si>
  <si>
    <t>19 -23%</t>
  </si>
  <si>
    <t>sehr detailierte Studie nur auf PV Freiflächen bezogen; auch Effizienzrate betrachtet</t>
  </si>
  <si>
    <t>Baum, Sergej et al.</t>
  </si>
  <si>
    <t>Analysis and Modelling of the Future Electricity Price Development by taking the Levelized Cost of Electricity and large Battery Storages into Account</t>
  </si>
  <si>
    <t>Euro 2017</t>
  </si>
  <si>
    <t>5% (Wind), 20% (PV)</t>
  </si>
  <si>
    <t>Global installierte Kapazität in 2050: 1534 GW (onshore), 766 GW (offshore), 5650 GW (PV); Deutschland in 2050: 70 GW (onshore), 18 GW (offshore), 78 GW (PV)</t>
  </si>
  <si>
    <t>Berechnung der zukünftigen Investitionskosten (Capex) mittels des Lernkurvenmodells</t>
  </si>
  <si>
    <t>LR</t>
  </si>
  <si>
    <t>Progress Ratio</t>
  </si>
  <si>
    <t>PR</t>
  </si>
  <si>
    <t>Kosten der
zum Zeitpunkt t
produzierten Menge</t>
  </si>
  <si>
    <t>zum Zeitpunkt t
produzierten Menge</t>
  </si>
  <si>
    <t>Zeitpunkt t</t>
  </si>
  <si>
    <r>
      <t>x</t>
    </r>
    <r>
      <rPr>
        <vertAlign val="subscript"/>
        <sz val="12"/>
        <color theme="1"/>
        <rFont val="Calibri (Textkörper)"/>
      </rPr>
      <t>t</t>
    </r>
    <r>
      <rPr>
        <sz val="12"/>
        <color theme="1"/>
        <rFont val="Calibri"/>
        <family val="2"/>
        <scheme val="minor"/>
      </rPr>
      <t xml:space="preserve"> in GW</t>
    </r>
  </si>
  <si>
    <t>Eingabefelder</t>
  </si>
  <si>
    <t>Ausgabefelder</t>
  </si>
  <si>
    <r>
      <t>C(x</t>
    </r>
    <r>
      <rPr>
        <vertAlign val="subscript"/>
        <sz val="12"/>
        <color theme="1"/>
        <rFont val="Calibri (Textkörper)"/>
      </rPr>
      <t>t</t>
    </r>
    <r>
      <rPr>
        <sz val="12"/>
        <color theme="1"/>
        <rFont val="Calibri (Textkörper)"/>
      </rPr>
      <t>)</t>
    </r>
    <r>
      <rPr>
        <sz val="12"/>
        <color theme="1"/>
        <rFont val="Calibri"/>
        <family val="2"/>
        <scheme val="minor"/>
      </rPr>
      <t xml:space="preserve"> in Euro/kW</t>
    </r>
  </si>
  <si>
    <t>global installierte Kapazität 487 GW</t>
  </si>
  <si>
    <t>global installierte Kapazität 934 GW</t>
  </si>
  <si>
    <t>global installierte Kapazität 1534 GW</t>
  </si>
  <si>
    <t>maximaler Zubau in Deutschland bis 2050: 54 GW</t>
  </si>
  <si>
    <t>PV keine Unterteilung in Dach und Freiflächen</t>
  </si>
  <si>
    <t>LCOS</t>
  </si>
  <si>
    <t>Beschäftigung durch erneuerbare Energien in Deutschland</t>
  </si>
  <si>
    <t>Lehr, Ulrike et al.</t>
  </si>
  <si>
    <t>Euro 2015</t>
  </si>
  <si>
    <t>DIW (GWS, DLR, Prognos, ZSW)</t>
  </si>
  <si>
    <t>Wasserkraft</t>
  </si>
  <si>
    <t>Gesamt Bruttostromverbrauch
(inkl. fossile Tech. + KKW)</t>
  </si>
  <si>
    <t>TWh</t>
  </si>
  <si>
    <t>Bruttostromerzeugung
aus EE</t>
  </si>
  <si>
    <t>Anteil EE
am BSV</t>
  </si>
  <si>
    <t>Windkraft</t>
  </si>
  <si>
    <t>onshore</t>
  </si>
  <si>
    <t>offshore</t>
  </si>
  <si>
    <t>Dach</t>
  </si>
  <si>
    <t>Freifläche</t>
  </si>
  <si>
    <t>Lauf- und Speicherwasser</t>
  </si>
  <si>
    <t>Szenario</t>
  </si>
  <si>
    <t>Zielszenario</t>
  </si>
  <si>
    <t>Referenz +Trend</t>
  </si>
  <si>
    <t>400 -800</t>
  </si>
  <si>
    <t>70-143</t>
  </si>
  <si>
    <r>
      <t xml:space="preserve">Bruttostromerzeugung </t>
    </r>
    <r>
      <rPr>
        <b/>
        <u/>
        <sz val="14"/>
        <color theme="1"/>
        <rFont val="Calibri (Textkörper)"/>
      </rPr>
      <t>Deutschland</t>
    </r>
    <r>
      <rPr>
        <b/>
        <sz val="14"/>
        <color theme="1"/>
        <rFont val="Calibri"/>
        <family val="2"/>
        <scheme val="minor"/>
      </rPr>
      <t xml:space="preserve"> bis 2050</t>
    </r>
  </si>
  <si>
    <r>
      <t xml:space="preserve">Bruttostromerzeugung </t>
    </r>
    <r>
      <rPr>
        <b/>
        <u/>
        <sz val="14"/>
        <color theme="1"/>
        <rFont val="Calibri (Textkörper)"/>
      </rPr>
      <t>Weltweit</t>
    </r>
    <r>
      <rPr>
        <b/>
        <sz val="14"/>
        <color theme="1"/>
        <rFont val="Calibri"/>
        <family val="2"/>
        <scheme val="minor"/>
      </rPr>
      <t xml:space="preserve"> bis 2050</t>
    </r>
  </si>
  <si>
    <r>
      <t xml:space="preserve">installierte Bruttoleistung EE - </t>
    </r>
    <r>
      <rPr>
        <b/>
        <u/>
        <sz val="14"/>
        <color theme="1"/>
        <rFont val="Calibri (Textkörper)"/>
      </rPr>
      <t>Deutschland</t>
    </r>
    <r>
      <rPr>
        <b/>
        <sz val="14"/>
        <color theme="1"/>
        <rFont val="Calibri"/>
        <family val="2"/>
        <scheme val="minor"/>
      </rPr>
      <t xml:space="preserve"> bis 2050</t>
    </r>
  </si>
  <si>
    <r>
      <t xml:space="preserve">installierte Bruttoleistung EE - </t>
    </r>
    <r>
      <rPr>
        <b/>
        <u/>
        <sz val="14"/>
        <color theme="1"/>
        <rFont val="Calibri (Textkörper)"/>
      </rPr>
      <t>Weltweit</t>
    </r>
    <r>
      <rPr>
        <b/>
        <sz val="14"/>
        <color theme="1"/>
        <rFont val="Calibri"/>
        <family val="2"/>
        <scheme val="minor"/>
      </rPr>
      <t xml:space="preserve"> bis 2050</t>
    </r>
  </si>
  <si>
    <t>GW</t>
  </si>
  <si>
    <t>Gesamt installierte Bruttoleist.
(inkl. fossile Tech. + KKW)</t>
  </si>
  <si>
    <t>Anteil EE</t>
  </si>
  <si>
    <t>installierte Bruttoleist.
aus EE</t>
  </si>
  <si>
    <t>Annahmen der Bruttostromerzeugung EE bis 2050 aus ausgewählten Studien</t>
  </si>
  <si>
    <t>Annahmen der installierten Bruttoleistung EE bis 2050 aus ausgewählten Studien</t>
  </si>
  <si>
    <t>siehe Tabelle</t>
  </si>
  <si>
    <t>2 Ausbaupfade: Referenzprognose mit Trendszenario und Zielszenario</t>
  </si>
  <si>
    <t>Sehr ausführliche Studie, allerdings nicht expilzit nur auf Strommarkt bezogen. Keine näheren Angaben zu Technologischen Annahmen. Nur Capex Entwicklung aufgeführt!</t>
  </si>
  <si>
    <t>Studie basiert auf einer Modellrechnung für 8 ausgewählte Szenarien aus unterschiedlichen Studien. Die Berechnung erfolgt mit 16 verschiedenen Parametersätzen und untersucht die kostengünstigsten Flexibilitätsoptionen. Kostendaten der einzelnen Technologien beruhen auf Expertenschätzungen. Keine Optimierung des Ausbaupfades sondern "grüne Wiese" Ansatz für 2050!</t>
  </si>
  <si>
    <t>200-420</t>
  </si>
  <si>
    <t>34 - 82</t>
  </si>
  <si>
    <t>7 bis 58</t>
  </si>
  <si>
    <t>44 - 51</t>
  </si>
  <si>
    <t xml:space="preserve">ja </t>
  </si>
  <si>
    <t>Wind offshore: Annahmen zu Investitionskosten bzw. Berechnung des LCOE</t>
  </si>
  <si>
    <t>Photovoltaik Freifläche: Annahmen zu Investitionskosten bzw. Berechnung des LCOE</t>
  </si>
  <si>
    <t>Batteriespeicher: Annahmen zu Investitionskosten bzw. Berechnung des LCOE</t>
  </si>
  <si>
    <t>Biomasse: Annahmen zu Investitionskosten bzw. Berechnung des LCOE</t>
  </si>
  <si>
    <t>Ausbauszenario</t>
  </si>
  <si>
    <t>8 Szenarien aus versch. Studien</t>
  </si>
  <si>
    <t>Langfristszenarien und Strategien für den Ausbau der erneuerbaren Energien in Deutschland bei Berücksichtigung der Entwicklung in Europa und global</t>
  </si>
  <si>
    <t>DLR, Fraunhofer IWES, IfnE</t>
  </si>
  <si>
    <t>BMU</t>
  </si>
  <si>
    <t>3 Hauptszenarien mit dem Ziel die THG Emission bis 2050 um mind. 80 % zu reduzieren</t>
  </si>
  <si>
    <t>demografische, strukturelle und ökonomiche Eckdaten aus "Leitstudie 2010" [Nitsch et al. 2011]</t>
  </si>
  <si>
    <t>Deustchland mit Einbeziehung Europas und der Welt</t>
  </si>
  <si>
    <t>Euro 2009</t>
  </si>
  <si>
    <t>Szenario 2011 A</t>
  </si>
  <si>
    <t>Performance Ratio 0,729</t>
  </si>
  <si>
    <t>Performance Ratio 0,756</t>
  </si>
  <si>
    <t>Performance Ratio 0,796</t>
  </si>
  <si>
    <t>Performance Ratio 0,815</t>
  </si>
  <si>
    <t>Performance Ratio 0,842</t>
  </si>
  <si>
    <t>Performance Ratio 0,856</t>
  </si>
  <si>
    <t>Performance Ratio 0,861</t>
  </si>
  <si>
    <t>% der Invest./a</t>
  </si>
  <si>
    <r>
      <t>€/kW</t>
    </r>
    <r>
      <rPr>
        <vertAlign val="subscript"/>
        <sz val="12"/>
        <color theme="1"/>
        <rFont val="Calibri (Textkörper)"/>
      </rPr>
      <t>p</t>
    </r>
  </si>
  <si>
    <r>
      <t>€/kW</t>
    </r>
    <r>
      <rPr>
        <vertAlign val="subscript"/>
        <sz val="12"/>
        <color theme="1"/>
        <rFont val="Calibri (Textkörper)"/>
      </rPr>
      <t>p</t>
    </r>
    <r>
      <rPr>
        <sz val="12"/>
        <color theme="1"/>
        <rFont val="Calibri (Textkörper)"/>
      </rPr>
      <t>*a</t>
    </r>
  </si>
  <si>
    <t>€/kW*a</t>
  </si>
  <si>
    <t>mittlere Anlagenleistung 1255 kW</t>
  </si>
  <si>
    <t>mittlere Anlagenleistung 2000 kW</t>
  </si>
  <si>
    <t>mittlere Anlagenleistung 3000 kW</t>
  </si>
  <si>
    <t>mittlere Anlagenleistung 3500 kW</t>
  </si>
  <si>
    <t>mittlere Anlagenleistung 4000 kW</t>
  </si>
  <si>
    <t>mittlere Anlagenleistung 4250 kW</t>
  </si>
  <si>
    <t>mittlere Anlagenleistung 4500 kW</t>
  </si>
  <si>
    <t>mittel</t>
  </si>
  <si>
    <t>mittlere Anlagenleistung 5400 kW</t>
  </si>
  <si>
    <t>mittlere Anlagenleistung 6200 kW</t>
  </si>
  <si>
    <t>mittlere Anlagenleistung 7500 kW</t>
  </si>
  <si>
    <t>mittlere Anlagenleistung 8500 kW</t>
  </si>
  <si>
    <t>mittlere Anlagenleistung 9000 kW</t>
  </si>
  <si>
    <t>mittlere Anlagenleistung 9500 kW</t>
  </si>
  <si>
    <t>Studie sehr ausführlich und detailiert. Biomasse sehr detailiert und differenziert betrachtet. Capex bei Wind onshore niedrig und flache Lernkurve.</t>
  </si>
  <si>
    <t>mittlere Anlagenleistung 98 - 10204 kW</t>
  </si>
  <si>
    <t>mittlere Anlagenleistung 102 - 10333 kW</t>
  </si>
  <si>
    <t>mittlere Anlagenleistung 108 - 10609 kW</t>
  </si>
  <si>
    <t>mittlere Anlagenleistung 110 - 11107 kW</t>
  </si>
  <si>
    <t>mittlere Anlagenleistung 111 - 11505 kW</t>
  </si>
  <si>
    <t>mittlere Anlagenleistung 111 - 11711 kW</t>
  </si>
  <si>
    <t>mittlere Anlagenleistung 112 - 11822 kW</t>
  </si>
  <si>
    <r>
      <rPr>
        <b/>
        <sz val="12"/>
        <color theme="1"/>
        <rFont val="Calibri"/>
        <family val="2"/>
        <scheme val="minor"/>
      </rPr>
      <t>Energiekonzept der Bundesregierung:
-Mindest-Anteil der EE von 80 % am BSV bis 2050
- Minderung des BSV bis 2050 um 25 % ggü. 2008
- Anteil EE bis 2030 von 65 % des BSV (Koaltionsvertrag März 2018)</t>
    </r>
    <r>
      <rPr>
        <sz val="12"/>
        <color theme="1"/>
        <rFont val="Calibri"/>
        <family val="2"/>
        <scheme val="minor"/>
      </rPr>
      <t xml:space="preserve"> </t>
    </r>
  </si>
  <si>
    <t>2-4 MW WEA, Nabenhöhe auf 120 m referenziert. 3 verschiedene Kategorien für die Windgeschwindigkeit (5,5 m/s, 6,4 m/s, 7,8 m/s) und ebenfalls 3 daraus resultierende Kategorien für Volllaststunden</t>
  </si>
  <si>
    <t>Onshore Wind moderat (GWEC 2013 - angepasst vom ISE), Offshore Wind (ISE), PV Mittelwert-Szenario (ISE)</t>
  </si>
  <si>
    <t>Capex in €/kW</t>
  </si>
  <si>
    <t>Opex_fix in €/kW*a</t>
  </si>
  <si>
    <t>Opex_var in €/kWh</t>
  </si>
  <si>
    <t>Zeitpunkt</t>
  </si>
  <si>
    <t>Barwert</t>
  </si>
  <si>
    <t>Summe</t>
  </si>
  <si>
    <t>Aufzinsungsfaktor:</t>
  </si>
  <si>
    <t>WACC:</t>
  </si>
  <si>
    <t>Nutzungsdauer:</t>
  </si>
  <si>
    <r>
      <t xml:space="preserve">LCOE
</t>
    </r>
    <r>
      <rPr>
        <sz val="12"/>
        <color theme="1"/>
        <rFont val="Calibri"/>
        <family val="2"/>
        <scheme val="minor"/>
      </rPr>
      <t>(Annuitätenmethode)</t>
    </r>
    <r>
      <rPr>
        <b/>
        <sz val="12"/>
        <color theme="1"/>
        <rFont val="Calibri"/>
        <family val="2"/>
        <scheme val="minor"/>
      </rPr>
      <t xml:space="preserve">
in €/kWh </t>
    </r>
  </si>
  <si>
    <r>
      <t xml:space="preserve">LCOE
</t>
    </r>
    <r>
      <rPr>
        <sz val="12"/>
        <color theme="1"/>
        <rFont val="Calibri"/>
        <family val="2"/>
        <scheme val="minor"/>
      </rPr>
      <t>(Kapitalwertmethode)</t>
    </r>
    <r>
      <rPr>
        <b/>
        <sz val="12"/>
        <color theme="1"/>
        <rFont val="Calibri"/>
        <family val="2"/>
        <scheme val="minor"/>
      </rPr>
      <t xml:space="preserve">
in €/kWh </t>
    </r>
  </si>
  <si>
    <t>Barwert FLH
über Nutzungsdauer</t>
  </si>
  <si>
    <t>Kosten
Capex+Opex</t>
  </si>
  <si>
    <t>Berechnung Levelized Cost of Electricity - LCOE</t>
  </si>
  <si>
    <t>Annuitätenfaktor</t>
  </si>
  <si>
    <t>Barwert Kosten
über Nutzungsdauer</t>
  </si>
  <si>
    <t>global installierte Kapazität 568 GW (Szenario GWEC 2013, moderate; angepasst durch ISE)</t>
  </si>
  <si>
    <t>global installierte Kapazität 658 GW (Szenario GWEC 2013, moderate; angepasst durch ISE)</t>
  </si>
  <si>
    <t>global installierte Kapazität 1100 GW (Szenario GWEC 2013, moderate; angepasst durch ISE)</t>
  </si>
  <si>
    <t>global installierte Kapazität 1500 GW (Szenario GWEC 2013, moderate; angepasst durch ISE)</t>
  </si>
  <si>
    <t>global installierte Kapazität 2196 GW (Szenario GWEC 2013, moderate; angepasst durch ISE)</t>
  </si>
  <si>
    <t>€/kWh</t>
  </si>
  <si>
    <t>global installierte Kapazität 23 GW (ISE 2018 nach DW 2017; IRENA 2016)</t>
  </si>
  <si>
    <t>global installierte Kapazität 54 GW (ISE 2018 nach DW 2017; IRENA 2016)</t>
  </si>
  <si>
    <t>global installierte Kapazität 65 GW (ISE 2018 nach DW 2017; IRENA 2016)</t>
  </si>
  <si>
    <t xml:space="preserve"> global installierte Kapazität 126 GW (ISE 2018 nach DW 2017; IRENA 2016)</t>
  </si>
  <si>
    <t>global installierte Kapazität 339 GW (ISE 2018 nach DW 2017; IRENA 2016)</t>
  </si>
  <si>
    <t>3 - 6 MW WEA: Nabenhöhe auf 120 m referenziert. 3 verschiedene Kategorien für die Windgeschwindigkeit (5,5 m/s, 6,4 m/s, 7,8 m/s) und ebenfalls 3 daraus resultierende Kategorien für Volllaststunden, Erhöhung der Volllaststunden bei Neuanlagen um jährlich 0,6 %</t>
  </si>
  <si>
    <t>116 - 171</t>
  </si>
  <si>
    <t>69 - 123</t>
  </si>
  <si>
    <t>keine Lernrate, da keine Reduzierung der spezifischen Investitionskosten (Capex) in der Vergangenheit zu beobachten (S.20)</t>
  </si>
  <si>
    <r>
      <t>Biogasanlage &gt; 500 kW</t>
    </r>
    <r>
      <rPr>
        <vertAlign val="subscript"/>
        <sz val="12"/>
        <color theme="1"/>
        <rFont val="Calibri (Textkörper)"/>
      </rPr>
      <t>el</t>
    </r>
    <r>
      <rPr>
        <sz val="12"/>
        <color theme="1"/>
        <rFont val="Calibri"/>
        <family val="2"/>
        <scheme val="minor"/>
      </rPr>
      <t xml:space="preserve"> mit Schweinegülle und Silomais (40%) - Wirkungsgrad 40 %</t>
    </r>
  </si>
  <si>
    <t>Wirkungsgrad</t>
  </si>
  <si>
    <t>Ausbau der global kummulierten Kapazität nach Szenarien (niedrig, mittel, hoch); Mittel 762 GW</t>
  </si>
  <si>
    <t>Ausbau der global kummulierten Kapazität nach Szenarien (niedrig, mittel, hoch); Mittel 1744 GW</t>
  </si>
  <si>
    <t>Ausbau der global kummulierten Kapazität nach Szenarien (niedrig, mittel, hoch); Mittel 3212 GW</t>
  </si>
  <si>
    <t>Ausbau der global kummulierten Kapazität nach Szenarien (niedrig, mittel, hoch); Mittel 5174 GW</t>
  </si>
  <si>
    <r>
      <t>5 - 15 kW</t>
    </r>
    <r>
      <rPr>
        <vertAlign val="subscript"/>
        <sz val="12"/>
        <color theme="1"/>
        <rFont val="Calibri (Textkörper)"/>
      </rPr>
      <t>p</t>
    </r>
    <r>
      <rPr>
        <sz val="12"/>
        <color theme="1"/>
        <rFont val="Calibri (Textkörper)"/>
      </rPr>
      <t xml:space="preserve"> Anlage mit </t>
    </r>
    <r>
      <rPr>
        <sz val="12"/>
        <color theme="1"/>
        <rFont val="Calibri"/>
        <family val="2"/>
        <scheme val="minor"/>
      </rPr>
      <t>Performance Ratio 0,85</t>
    </r>
  </si>
  <si>
    <t>5 - 15 kWp Anlage mit Performance Ratio 0,85</t>
  </si>
  <si>
    <t>kWh/a</t>
  </si>
  <si>
    <t>niedriger Wert ab 2 MWp, hoher Wert für 100 - 1000 kWp, alle Anlagen mit Performance Ratio 0,85 angenommen</t>
  </si>
  <si>
    <r>
      <t>erzeugte
Strommenge pro 1 kW</t>
    </r>
    <r>
      <rPr>
        <vertAlign val="subscript"/>
        <sz val="12"/>
        <color theme="1"/>
        <rFont val="Calibri (Textkörper)"/>
      </rPr>
      <t>p</t>
    </r>
  </si>
  <si>
    <t>Ausbau der global kummulierten Kapazität nach Szenarien (niedrig, mittel, hoch): Mittel 512 GW; Globalstrahlung 950 - 1300 kWh/m2a angenommen</t>
  </si>
  <si>
    <t>Referenz</t>
  </si>
  <si>
    <t>Szenario A</t>
  </si>
  <si>
    <t>Szenario B</t>
  </si>
  <si>
    <t>Szenario C</t>
  </si>
  <si>
    <t>REmap</t>
  </si>
  <si>
    <t>IEA 2019 - World Energy Outlook</t>
  </si>
  <si>
    <t>Stated Policies</t>
  </si>
  <si>
    <t>Sustainable Development</t>
  </si>
  <si>
    <t>Current Policies</t>
  </si>
  <si>
    <t>Sonstige</t>
  </si>
  <si>
    <t>Geothermie</t>
  </si>
  <si>
    <t>Wasserkraft: Annahmen zu Investitionskosten bzw. Berechnung des LCOE</t>
  </si>
  <si>
    <t>Geothermie: Annahmen zu Investitionskosten bzw. Berechnung des LCOE</t>
  </si>
  <si>
    <t>Wirkungsgrad 10%</t>
  </si>
  <si>
    <t>Berechnungen des DLR basierend auf OECD Europa [R]evolution Szenario von Greenpeace</t>
  </si>
  <si>
    <t>[R]evolution Szenario aus Greenpeace, EREC et al. 2012</t>
  </si>
  <si>
    <t>Gesamt Bruttostromerzeugung
(inkl. fossile Tech. + KKW)</t>
  </si>
  <si>
    <t>Energy [R]evolution 2015</t>
  </si>
  <si>
    <t>Energy Revolution - a sustainable energy outlook 2015</t>
  </si>
  <si>
    <t>Strom- und Wärmeerzeugung; mittlerer elektrischer Wirkungsgrad 10%</t>
  </si>
  <si>
    <t>Agora Energiewende</t>
  </si>
  <si>
    <t>Stromspeicher in der Energiewende</t>
  </si>
  <si>
    <t>Agora</t>
  </si>
  <si>
    <t>Pumpspeicher: Annahmen zu Investitionskosten bzw. Berechnung des LCOS</t>
  </si>
  <si>
    <t>Reiner Lemoine Institut gGmbh</t>
  </si>
  <si>
    <t>Wirkungsgrad 85 %, Verhältnis E/P = 6 h</t>
  </si>
  <si>
    <t>€/kWh*a</t>
  </si>
  <si>
    <t xml:space="preserve">Deutschland </t>
  </si>
  <si>
    <t>Wirkungsgrad 80 %, järhliche fixe Speicherleistung 8,6 GW, jährliche fixe Speicherkapazität 51,6 GWh --&gt; E/P = 6 h</t>
  </si>
  <si>
    <t>Wirkungsgrad 95 %</t>
  </si>
  <si>
    <t>(ja)</t>
  </si>
  <si>
    <t>Interaktion EE-Strom, Wärme und Verkehr</t>
  </si>
  <si>
    <t>Fraunhofer IWES, Fraunhofer IBP, IFEU, SUER</t>
  </si>
  <si>
    <t>Fraunhofer IWES</t>
  </si>
  <si>
    <t>60 % EE-Anteil in Deutschland, 40 % in Gesamteuropa</t>
  </si>
  <si>
    <t>43 % EE-Anteil in Deutschland, 23 % in Gesamteuropa</t>
  </si>
  <si>
    <t>90 % EE-Anteil in Deutschland, 60 % in Gesamteuropa</t>
  </si>
  <si>
    <t>6% - 10%</t>
  </si>
  <si>
    <t>Wirkungsgrad 90 %, Verhältnis E/P = 4 h</t>
  </si>
  <si>
    <t>fixe Betriebs- 
&amp; Wartungskosten
(Opex_fixed)</t>
  </si>
  <si>
    <t>40 - 80</t>
  </si>
  <si>
    <t>in Studie Unterteilung in 2 Kategorien: Batterien für PV-Dachanlagen und Großbatteriespeicher</t>
  </si>
  <si>
    <t>Wirkungsgrad 90 %, Verhältnis E/P = 1-2 h, Leistung 1 - 3 MW, Speicherkap. 0,5 - 1,2 MWh</t>
  </si>
  <si>
    <t>Irena Renewable Energie Statistics 2017; Ren21 Global Staus Report 2017</t>
  </si>
  <si>
    <t>PSW</t>
  </si>
  <si>
    <t>Li-Io Batterie</t>
  </si>
  <si>
    <t>Euro 2018</t>
  </si>
  <si>
    <t>Flexibilitätskonzepte für die Stromversorgung 2050: Technologien -Szenarien - Systemzusammenhänge</t>
  </si>
  <si>
    <t>LCOE Werte können nur aus Graphik entnommen werden. Es existiert dazu keine Datentabelle in der Studie.</t>
  </si>
  <si>
    <t>Nitsch, Joachim et al.</t>
  </si>
  <si>
    <t>Was kostet die Energiewende? - Wege zur Transformation des deutschen Energiesystems bis 2050</t>
  </si>
  <si>
    <t>Energy Revolution - A sustainable world energy outlook 2015</t>
  </si>
  <si>
    <t>Teske, Sven et al.</t>
  </si>
  <si>
    <t>Greenpeace International</t>
  </si>
  <si>
    <t>LR=20 %; Ausbau nach [R]evolution Scenario angenommen (installierte Kapazität 5000-7000 GW zwischen 2040 und 2050)</t>
  </si>
  <si>
    <t>Roadmap Speicher</t>
  </si>
  <si>
    <t>Pape, Carsten et al.</t>
  </si>
  <si>
    <t>Gerhardt, Norman et al.</t>
  </si>
  <si>
    <t>Euro 2010</t>
  </si>
  <si>
    <t>Breyer, Christian et al.</t>
  </si>
  <si>
    <t>Wirkungsgrad 85 %, tech. Lebensdauer Zyklen 2000</t>
  </si>
  <si>
    <t>Wirkungsgrad 90 %, tech. Lebensdauer Zyklen 4000</t>
  </si>
  <si>
    <t>Wirkungsgrad 92 %, tech. Lebensdauer Zyklen 5000</t>
  </si>
  <si>
    <t>Wirkungsgrad 80 %</t>
  </si>
  <si>
    <t>World Energy Outlook</t>
  </si>
  <si>
    <t>IEA</t>
  </si>
  <si>
    <t>OECD</t>
  </si>
  <si>
    <t>2018, 2040</t>
  </si>
  <si>
    <t xml:space="preserve">Vergleich und Optimierung von zentral und dezentral orientierten Ausbaupfaden zu einer Stromversorgung aus Erneuerbaren Energien in Deutschland </t>
  </si>
  <si>
    <t>keine genauen Angaben</t>
  </si>
  <si>
    <t>stated policies scenario</t>
  </si>
  <si>
    <t>Keine Angaben zu Anlagenkonfigurationen. Wahrscheinlich Durchschnittswerte. Keine fixen Opex angegeben.</t>
  </si>
  <si>
    <t>Durchschnittswerte verschiedener Anlagen</t>
  </si>
  <si>
    <t>Wirkungsgrad 90 %</t>
  </si>
  <si>
    <t>50 -80</t>
  </si>
  <si>
    <t>Wirkungsgrad 75 %, Verhältnis E/P = 7 - 8 h</t>
  </si>
  <si>
    <t>Wirkungsgrad 23 %</t>
  </si>
  <si>
    <t>Wirkungsgrad 24,9 %</t>
  </si>
  <si>
    <t>Energy [R]evolution Scenario</t>
  </si>
  <si>
    <t>US-Dollar 2012</t>
  </si>
  <si>
    <t>US-Dollar 2018</t>
  </si>
  <si>
    <t>Wirkungsgrad 14 - 21 % und jährliche Steigerung um 0,5 %</t>
  </si>
  <si>
    <t>20 % (PV), 6 % (Wind)</t>
  </si>
  <si>
    <t>Ausbau Szenario und Energy [R]evolution Scenario</t>
  </si>
  <si>
    <t>Wirkungsgrad 78 %, Verhältnis E/P = 8 h</t>
  </si>
  <si>
    <t>bis 2040 im Stromsektor 100 % Anteil EE angenommen</t>
  </si>
  <si>
    <t>Manish et al. 2018</t>
  </si>
  <si>
    <t>Wirkungsgrad 90 %, generische Batterie</t>
  </si>
  <si>
    <t>Wirkungsgrad 79 %</t>
  </si>
  <si>
    <t>Agora 2015</t>
  </si>
  <si>
    <t>Inflationsbereinigt - Stand 2019</t>
  </si>
  <si>
    <t>2010 - 2018</t>
  </si>
  <si>
    <t>Baum et al. 2018</t>
  </si>
  <si>
    <t>DLR, IWES, IfnE 2012</t>
  </si>
  <si>
    <t xml:space="preserve">Fraunhofer ISE 2015 </t>
  </si>
  <si>
    <t>Greenpeace International 2015</t>
  </si>
  <si>
    <t>DIW 2015 - niedrig</t>
  </si>
  <si>
    <t>DIW 2015 - hoch</t>
  </si>
  <si>
    <t>Fraunhofer ISE 2018 - niedrig</t>
  </si>
  <si>
    <t>Fraunhofer ISE 2018 - hoch</t>
  </si>
  <si>
    <t>Greenpeace 2017 - niedrig</t>
  </si>
  <si>
    <t>Greenpeace 2017 - hoch</t>
  </si>
  <si>
    <t>IEA 2019</t>
  </si>
  <si>
    <t>19 - 23 %</t>
  </si>
  <si>
    <t>sehr ausführliche Studie mit verschiedenen Szenarien und der Betrachtung aller Komponenten einer PV Anlage</t>
  </si>
  <si>
    <t xml:space="preserve">installierte global PV Leistung 4000 - 30000 GW in 2050; IEA Scenario benutzt, hinzugezogen high electrification scenario by Professor Christian Breyer; </t>
  </si>
  <si>
    <t>4000 - 30000 GW (PV)</t>
  </si>
  <si>
    <t xml:space="preserve"> IEA Scenario benutzt, hinzugezogen high electrification scenario by Professor Christian Breyer</t>
  </si>
  <si>
    <t>Inflationsbereinigt (Stand 2019)</t>
  </si>
  <si>
    <t>Steigerung des Wirkungsgrades auf 24 - 35 % bis 2050 erwartet</t>
  </si>
  <si>
    <t>Anlagengröße: 1 MWp, 10 MWp und &gt; 100 MWp; Wirkungsgrad 15 %; Performance Ratio 86 %</t>
  </si>
  <si>
    <t>Greenpeace 2017</t>
  </si>
  <si>
    <t>DIW 2015</t>
  </si>
  <si>
    <t>Fraunhofer ISE 2015</t>
  </si>
  <si>
    <t>Berechnung der LCOE mit der vereinfachten Annuitätenmethode (siehe auch Fraunhofer_ISE2018"Was kostet die Energiewende" Anhang)</t>
  </si>
  <si>
    <t>Fraunhofer ISE 2018</t>
  </si>
  <si>
    <t>Berechnung  der LCOE auf Basis der Kapitalwertmethode (siehe 7. Anhang Fraunhofer_ISE 2018)</t>
  </si>
  <si>
    <t>Reiner Lemoine Institut 2013</t>
  </si>
  <si>
    <t>Reiner Lemoine 2013</t>
  </si>
  <si>
    <t>Szenariorahmen der BnetzA 2019 -2030 2018</t>
  </si>
  <si>
    <t>Agora 2014</t>
  </si>
  <si>
    <t>Fraunhofer IWES 2014</t>
  </si>
  <si>
    <t>Fraunhofer IWES et al. 2015</t>
  </si>
  <si>
    <t>DIW (GWS, DLR, Prognos, ZSW), Lehr et al. 2015</t>
  </si>
  <si>
    <t>IEA 2012; Agora 2015; Reuter, Andreas 2014</t>
  </si>
  <si>
    <t>DLR, Fraunhofer IWES, IfnE 2012 Nitsch et al.; Greenpeace, EREC,GWEC 2012 Teske et al.; Unternehmensbefragungen</t>
  </si>
  <si>
    <t>siehe vom DLR erstellte BMU 2012</t>
  </si>
  <si>
    <t>Deutschland: Ausbauszenario basierend auf DLR 2012 "Langfristszenarien.." und Nullszenario. International bzw. Europa: Current-Policy Szenario (WEO/ IEA)  und [R]evolution Szenario (erstellt vom DLR nach Greenpeace, EREC et al. 2012)</t>
  </si>
  <si>
    <t>keine Differenzierung von PV-Aufdach und PV-Freifläche; Annahmen bzgl. Der spezifischen Investitionen folgen weitgehend den Annahmen in BMU 2012 mit Aktualisierung der Ist-Werte und ggf. dadurch nötig gewordenen Anpassungen zu ihrer zukünftigen Entwicklung!</t>
  </si>
  <si>
    <t>Fuchs et al. 2012; eigene Recherchen und Expertengespräche</t>
  </si>
  <si>
    <t>Ausbau der Kapazität auf 189 GW und Erzeugung von 390 TWh in 2050 (basierend auf BWE 2012)</t>
  </si>
  <si>
    <t>Ausbau der Kapazität in Deutschland auf 54 GW und Erzeugung von 300 TWh in 2050 (basierend auf BWE 2012)</t>
  </si>
  <si>
    <t xml:space="preserve">IEA analysis; IRENA Renewable Costing Alliance; IRENA 2019 </t>
  </si>
  <si>
    <t>Erneuerbare Energien in Deutschland, AGEE-Stat und UBA 2019</t>
  </si>
  <si>
    <t>IRENA  2019</t>
  </si>
  <si>
    <t>IEA 2011b; Arup 2011;</t>
  </si>
  <si>
    <t>keine Unterscheidung zwischen Dach- und Freiflächenanlagen</t>
  </si>
  <si>
    <t>2010-2018</t>
  </si>
  <si>
    <t>Mittelwerte der Investitionskosten Wind onshore</t>
  </si>
  <si>
    <t>2010 -2018</t>
  </si>
  <si>
    <t>Investionsausgaben (Capex) - niedrig</t>
  </si>
  <si>
    <t>Investionsausgaben (Capex) -hoch</t>
  </si>
  <si>
    <t>Investionsausgaben (Capex) - mittel</t>
  </si>
  <si>
    <t>Investionskosten (Capex) - Wind offshore Stützdaten für Box-Plots</t>
  </si>
  <si>
    <t>Minimum</t>
  </si>
  <si>
    <t>Maximum</t>
  </si>
  <si>
    <t>Median</t>
  </si>
  <si>
    <t>Mittelwert</t>
  </si>
  <si>
    <t>Wert</t>
  </si>
  <si>
    <t>fixe Betriebs- und Wartungskosten (Opex_fix) in % der Invest./a</t>
  </si>
  <si>
    <t>WACC (Diskontierungszins)</t>
  </si>
  <si>
    <t>Lebensdauer der Anlage</t>
  </si>
  <si>
    <t>IEA 2019, DIW 2015, Fraunhofer ISE 2018, Greenpeace 2017</t>
  </si>
  <si>
    <t>Lebensdauer der Anlage in Jahren</t>
  </si>
  <si>
    <t>Inflationsbereinigt
(Stand 2019)</t>
  </si>
  <si>
    <t>Investionsausgaben (Capex) - hoch</t>
  </si>
  <si>
    <t>Zeilenbeschriftungen</t>
  </si>
  <si>
    <t>Mittelwert von Investionsausgaben (Capex) - mittel</t>
  </si>
  <si>
    <t>Investitionskosten (Capex) Mittelwerte - PV Dach</t>
  </si>
  <si>
    <t>Mittelwert von Investionsausgaben (Capex) - niedrig</t>
  </si>
  <si>
    <t>Mittelwert von Investionsausgaben (Capex) - hoch</t>
  </si>
  <si>
    <t>Photovoltaik Dach: Annahmen zu Investitionskosten bzw. Berechnung des LCOE</t>
  </si>
  <si>
    <t>Investitionskosten (Capex) Mittelwerte - PV Freifläche</t>
  </si>
  <si>
    <t>Investitionskosten (Capex) Mittelwerte - Biomasse</t>
  </si>
  <si>
    <t>Investionskosten (Capex) - Biomasse Stützdaten für Box-Plots</t>
  </si>
  <si>
    <t>Investitionskosten (Capex) Mittelwerte - Wasserkraft</t>
  </si>
  <si>
    <t>2010 - 2017</t>
  </si>
  <si>
    <t>Investionskosten (Capex) - Wasserkraft Stützdaten für Box-Plots</t>
  </si>
  <si>
    <t>2010 - 2015</t>
  </si>
  <si>
    <t>Investitionskosten (Capex) Mittelwerte - Geothermie</t>
  </si>
  <si>
    <t>Investionskosten (Capex) - Geothermie Stützdaten für Box-Plots</t>
  </si>
  <si>
    <t>Investionsausgaben kapazitätsbezogen - hoch</t>
  </si>
  <si>
    <t>Investionsausgaben kapazitätsbezogen - mittel</t>
  </si>
  <si>
    <t>Investionsausgaben kapazitätsbezogen - niedrig</t>
  </si>
  <si>
    <t>Investionsausgaben leistungsbezogen - hoch</t>
  </si>
  <si>
    <t>Investionsausgaben leistungsbezogen - mittel</t>
  </si>
  <si>
    <t>Investionsausgaben leistungsbezogen - niedrig</t>
  </si>
  <si>
    <t>Mittelwert von Investionsausgaben kapazitätsbezogen - mittel</t>
  </si>
  <si>
    <t>Investitionskosten (Capex) Mittelwerte - Li-Io Batteriespeicher</t>
  </si>
  <si>
    <t>Fraunhofer IWES 2014 - leistungsbezogen</t>
  </si>
  <si>
    <t>Greenpeace 2017 - leistungsbezogen</t>
  </si>
  <si>
    <t>leistungsbezogen</t>
  </si>
  <si>
    <t>kapazitätsbezogen</t>
  </si>
  <si>
    <t>Mittelwert von Investionsausgaben kapazitätsbezogen - niedrig</t>
  </si>
  <si>
    <t>Mittelwert von Investionsausgaben kapazitätsbezogen - hoch</t>
  </si>
  <si>
    <t>Agora 2014 - niedrig</t>
  </si>
  <si>
    <t>Agora 2014 - hoch</t>
  </si>
  <si>
    <t>Investionskosten leistungsbezogen - Pumpspeicher Stützdaten für Box-Plots</t>
  </si>
  <si>
    <t>Fraunhofer IWES 2014 - hoch</t>
  </si>
  <si>
    <t>Fraunhofer IWES 2014 - niedrig</t>
  </si>
  <si>
    <t>2010 - 2050</t>
  </si>
  <si>
    <t>Veränderung in %</t>
  </si>
  <si>
    <t>LR = 5 - 6 %</t>
  </si>
  <si>
    <t>Inhaltsverzeichnis</t>
  </si>
  <si>
    <t>Studienübersicht</t>
  </si>
  <si>
    <t>Wind on shore</t>
  </si>
  <si>
    <t>Wind onshore Diagramme</t>
  </si>
  <si>
    <t>Wind offshore</t>
  </si>
  <si>
    <t>Wind offshore Diagramme</t>
  </si>
  <si>
    <t>PV Dach</t>
  </si>
  <si>
    <t>PV Dach Diagramme</t>
  </si>
  <si>
    <t>PV Freifläche</t>
  </si>
  <si>
    <t>PV Freifläche Diagramme</t>
  </si>
  <si>
    <t>Biomasse Diagramme</t>
  </si>
  <si>
    <t>Wasserkraft Diagramme</t>
  </si>
  <si>
    <t>Geothermie Diagramme</t>
  </si>
  <si>
    <t>Li-Io Batteriespeicher</t>
  </si>
  <si>
    <t>Li-Io Batterie Diagramme</t>
  </si>
  <si>
    <t>PSW Diagramme</t>
  </si>
  <si>
    <t>Bruttostromerzg. EE bis 2050</t>
  </si>
  <si>
    <t>Bruttoleistung EE bis 2050</t>
  </si>
  <si>
    <t>LR Modell Berechnung</t>
  </si>
  <si>
    <t>LCOE Berechnung</t>
  </si>
  <si>
    <t>Investitionskosten (Capex) Mittelwerte - Pumpspeicher</t>
  </si>
  <si>
    <t>Photovoltaik gesamt: Annahmen zu Investitionskosten bzw. Berechnung des LCOE</t>
  </si>
  <si>
    <t>niedriger Wert: Based on scale of 50 MW_p; hoher Wert: Based on scale of 5 kW_p</t>
  </si>
  <si>
    <t>Ausbau der global kummulierten Kapazität nach Szenarien (niedrig, mittel, hoch); Mittel 512 GW</t>
  </si>
  <si>
    <r>
      <t>niedrige Kosten: ab 2 MWp Anlage; hohe Kosten: 5 - 15 kW</t>
    </r>
    <r>
      <rPr>
        <vertAlign val="subscript"/>
        <sz val="12"/>
        <color theme="1"/>
        <rFont val="Calibri (Textkörper)"/>
      </rPr>
      <t>p</t>
    </r>
    <r>
      <rPr>
        <sz val="12"/>
        <color theme="1"/>
        <rFont val="Calibri (Textkörper)"/>
      </rPr>
      <t xml:space="preserve"> Anlage mit </t>
    </r>
    <r>
      <rPr>
        <sz val="12"/>
        <color theme="1"/>
        <rFont val="Calibri"/>
        <family val="2"/>
        <scheme val="minor"/>
      </rPr>
      <t>Performance Ratio 0,85</t>
    </r>
  </si>
  <si>
    <t>niedrige Kosten: ab 2 MWp Anlage; hohe Kosten: 5 - 15 kWp Anlage mit Performance Ratio 0,85</t>
  </si>
  <si>
    <t>Investitionskosten (Capex) Mittelwerte - PV Gesamt</t>
  </si>
  <si>
    <t>Investionskosten (Capex) - PV Gesamt Stützdaten für Box-Plots</t>
  </si>
  <si>
    <t>Investionskosten - PV Dach Stützdaten für Box-Plots (nur differenzierte Studien)</t>
  </si>
  <si>
    <t>Investionskosten - PV Freifläche Stützdaten für Box-Plots (nur differenzierte Studien)</t>
  </si>
  <si>
    <t>Mittelwert LR = 15 %</t>
  </si>
  <si>
    <t>grün markierte Zellen sind Studien mit Differenzierung PV-Dach und -Freifläche</t>
  </si>
  <si>
    <t>Mittelwert LR = 18 %</t>
  </si>
  <si>
    <t>grün markierte Zellen sind Studien mit Differenzierung PV-Freifläche</t>
  </si>
  <si>
    <t>PV Gesamt</t>
  </si>
  <si>
    <t>PV Gesamt Diagramme</t>
  </si>
  <si>
    <t>Investionskosten (Capex) - Wind Onshore Stützdaten für Box-Plots</t>
  </si>
  <si>
    <t>Energy Revolution - a sustainable energy outlook 2015, Greenpeace International</t>
  </si>
  <si>
    <t>Stated Policies Scenario</t>
  </si>
  <si>
    <t>Wind Onshore: Annahmen zu Investitionskosten bzw. Berechnung des LCOE</t>
  </si>
  <si>
    <t>Median (nur Mittelwerte)</t>
  </si>
  <si>
    <t>Median (aller Werte inkl. Spannwerte - siehe Stützdaten Box-Plots)</t>
  </si>
  <si>
    <t>Investitionskosten (Capex) Mittelwerte - Wind Offshore</t>
  </si>
  <si>
    <t>Median (aller Werte inkl. Spannweiten - siehe Stützdaten Box-Plots)</t>
  </si>
  <si>
    <t>Investionskosten kapazitätsbezogen - Li-Io Batteriespeicher Stützdaten für Box-Plots</t>
  </si>
  <si>
    <t>Median und Mittelwerte der spezifischen Investitionskosten aller Technologien</t>
  </si>
  <si>
    <t>Synthese der Kostenpfade</t>
  </si>
  <si>
    <t>DIW 2015; Greenpeace International 2015; Greenpeace 2017; Fraunhofer ISE 2015</t>
  </si>
  <si>
    <t>Agora 2015; Greenpeace 2017</t>
  </si>
  <si>
    <t>Zurück zur Inhaltsübersicht</t>
  </si>
  <si>
    <t>65–119</t>
  </si>
  <si>
    <t>63–114</t>
  </si>
  <si>
    <t>60–111</t>
  </si>
  <si>
    <t>58–105</t>
  </si>
  <si>
    <t>56–99</t>
  </si>
  <si>
    <t>Pumpspeicher
(Median - in €/kW)</t>
  </si>
  <si>
    <t>Pumpspeicher
(Mittelwert - in €/kW)</t>
  </si>
  <si>
    <t>Lithium-Ionen-Batterie
(Mittelwert - in €/kWh)</t>
  </si>
  <si>
    <t>Lithium-Ionen-Batterie
(Median - in €/kWh)</t>
  </si>
  <si>
    <t>Wind Onshore
(Median in €/kW)</t>
  </si>
  <si>
    <t>Wind Offshore
(Median in €/kW)</t>
  </si>
  <si>
    <t>PV Gesamt
(Median in €/kW)</t>
  </si>
  <si>
    <t>PV Dach
(Median in €/kW)</t>
  </si>
  <si>
    <t>PV Freifläche
(Median in €/kW)</t>
  </si>
  <si>
    <t>Biomasse
(Median in €/kW)</t>
  </si>
  <si>
    <t>Wasserkraft
(Median in €/kW)</t>
  </si>
  <si>
    <t>Geothermie
(Median in €/kW)</t>
  </si>
  <si>
    <t>Wind Onshore
(Mittelwert in €/kW)</t>
  </si>
  <si>
    <t>Wind Offshore
(Mittelwert in €/kW)</t>
  </si>
  <si>
    <t>PV Gesamt
(Mittelwert in €/kW)</t>
  </si>
  <si>
    <t>PV Dach
(Mittelwert in €/kW)</t>
  </si>
  <si>
    <t>PV Freifläche
(Mittelwert in €/kW)</t>
  </si>
  <si>
    <t>Biomasse
(Mittelwert in €/kW)</t>
  </si>
  <si>
    <t>Wasserkraft
(Mittelwert in €/kW)</t>
  </si>
  <si>
    <t>Geothermie
(Mittelwert in €/kW)</t>
  </si>
  <si>
    <t>Prognos, EWI, GWS im Auftrag d. BMWi</t>
  </si>
  <si>
    <t>Acatech, Leopoldina, Akademieunion</t>
  </si>
  <si>
    <t>Acatech, Leopoldina, Akademieunion 2015</t>
  </si>
  <si>
    <t>Acatech, Leopoldina, Akademieunion 2015 - niedrig</t>
  </si>
  <si>
    <t>Acatech, Leopoldina, Akademieunion 2015 - hoch</t>
  </si>
  <si>
    <t>Acatech, Leopoldina, Akademieunion 2015 - leistungsbezogen</t>
  </si>
  <si>
    <t>Reiner Lemoine Institut 2013 - niedrig</t>
  </si>
  <si>
    <t>Reiner Lemoine Institut 2013 - hoch</t>
  </si>
  <si>
    <t>Fraunhofer ISE 2018; Greenpeace 2017; Reiner Lemoine Institut 2013</t>
  </si>
  <si>
    <t>Reiner Lemoine Institut 2013; Greenpeace 2017</t>
  </si>
  <si>
    <t>Agora 2015; Fraunhofer ISE 2018; Greenpeace 2017; Reiner Lemoine Institut 2013</t>
  </si>
  <si>
    <t>Baum et al. 2018, Reiner Lemoine Institut 2013</t>
  </si>
  <si>
    <t>DIW 2013</t>
  </si>
  <si>
    <t>DLR, IWES, IfnE 2012; DIW 2013</t>
  </si>
  <si>
    <t>Prognos, EWI, GWS 2014</t>
  </si>
  <si>
    <t>(nur Studien mit dieser Differenzierung)</t>
  </si>
  <si>
    <t>spezifische Investitionskosten (Mittelwerte) - PV Freifläche_x000B_(nur Studien mit dieser Differenzierung)</t>
  </si>
  <si>
    <t>Box-Plots der Investitionskosten - PV Freifläche_x000B_(nur Studien mit dieser Differenzierung)</t>
  </si>
  <si>
    <t>Sterner, MIchael et al.</t>
  </si>
  <si>
    <t>Zur nachträglichen Berechnnung der LCOE:
rote Werte = nachträglich eingefügte Werte
(Durschnittswerte aus der Auswertung)</t>
  </si>
  <si>
    <t>rote LCOE nachträglich berechnet (Formel in Zellen noch  aktiv!!!)</t>
  </si>
  <si>
    <t>Brennstoffkosten in €/MWh</t>
  </si>
  <si>
    <t>Zur nachträglichen Berechnnung der LCOE
mittels der Annuitätenmethode:
rote Werte = nachträglich eingefügte Werte
(Durschnittswerte aus der Auswertung)</t>
  </si>
  <si>
    <r>
      <t>Investionsausgaben</t>
    </r>
    <r>
      <rPr>
        <b/>
        <sz val="12"/>
        <color rgb="FFFF7C80"/>
        <rFont val="Calibri"/>
        <family val="2"/>
        <scheme val="minor"/>
      </rPr>
      <t xml:space="preserve"> leistungsbezogen</t>
    </r>
    <r>
      <rPr>
        <sz val="12"/>
        <color theme="1"/>
        <rFont val="Calibri"/>
        <family val="2"/>
        <scheme val="minor"/>
      </rPr>
      <t xml:space="preserve"> - niedrig</t>
    </r>
  </si>
  <si>
    <r>
      <t xml:space="preserve">Investionsausgaben </t>
    </r>
    <r>
      <rPr>
        <sz val="12"/>
        <color rgb="FFFF7C80"/>
        <rFont val="Calibri"/>
        <family val="2"/>
        <scheme val="minor"/>
      </rPr>
      <t>leistungsbezogen</t>
    </r>
    <r>
      <rPr>
        <sz val="12"/>
        <color theme="1"/>
        <rFont val="Calibri"/>
        <family val="2"/>
        <scheme val="minor"/>
      </rPr>
      <t xml:space="preserve"> - mittel</t>
    </r>
  </si>
  <si>
    <r>
      <t xml:space="preserve">Investionsausgaben </t>
    </r>
    <r>
      <rPr>
        <sz val="12"/>
        <color rgb="FFFF7C80"/>
        <rFont val="Calibri"/>
        <family val="2"/>
        <scheme val="minor"/>
      </rPr>
      <t>leistungsbezogen</t>
    </r>
    <r>
      <rPr>
        <sz val="12"/>
        <color theme="1"/>
        <rFont val="Calibri"/>
        <family val="2"/>
        <scheme val="minor"/>
      </rPr>
      <t xml:space="preserve"> - hoch</t>
    </r>
  </si>
  <si>
    <r>
      <t xml:space="preserve">Investionsausgaben </t>
    </r>
    <r>
      <rPr>
        <sz val="12"/>
        <color rgb="FFFF7C80"/>
        <rFont val="Calibri"/>
        <family val="2"/>
        <scheme val="minor"/>
      </rPr>
      <t>kapazitätsbezogen</t>
    </r>
    <r>
      <rPr>
        <sz val="12"/>
        <color theme="1"/>
        <rFont val="Calibri"/>
        <family val="2"/>
        <scheme val="minor"/>
      </rPr>
      <t xml:space="preserve"> - niedrig</t>
    </r>
  </si>
  <si>
    <r>
      <t xml:space="preserve">Investionsausgaben </t>
    </r>
    <r>
      <rPr>
        <sz val="12"/>
        <color rgb="FFFF7C80"/>
        <rFont val="Calibri"/>
        <family val="2"/>
        <scheme val="minor"/>
      </rPr>
      <t>kapazitätsbezogen</t>
    </r>
    <r>
      <rPr>
        <sz val="12"/>
        <color theme="1"/>
        <rFont val="Calibri"/>
        <family val="2"/>
        <scheme val="minor"/>
      </rPr>
      <t xml:space="preserve"> - mittel</t>
    </r>
  </si>
  <si>
    <r>
      <t xml:space="preserve">Investionsausgaben </t>
    </r>
    <r>
      <rPr>
        <sz val="12"/>
        <color rgb="FFFF7C80"/>
        <rFont val="Calibri"/>
        <family val="2"/>
        <scheme val="minor"/>
      </rPr>
      <t>kapazitätsbezogen</t>
    </r>
    <r>
      <rPr>
        <sz val="12"/>
        <color theme="1"/>
        <rFont val="Calibri"/>
        <family val="2"/>
        <scheme val="minor"/>
      </rPr>
      <t xml:space="preserve"> - hoch</t>
    </r>
  </si>
  <si>
    <t>nur für Zieljahr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</si>
</sst>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
    <numFmt numFmtId="165" formatCode="0.0%"/>
    <numFmt numFmtId="166" formatCode="0.000"/>
    <numFmt numFmtId="167" formatCode="@&quot;; Globalstrahlung 950 - 1300 kWh/m2a angenommen&quot;"/>
    <numFmt numFmtId="168" formatCode="_-* #,##0_-;\-* #,##0_-;_-* &quot;-&quot;??_-;_-@_-"/>
  </numFmts>
  <fonts count="26">
    <font>
      <sz val="12"/>
      <color theme="1"/>
      <name val="Calibri"/>
      <family val="2"/>
      <scheme val="minor"/>
    </font>
    <font>
      <sz val="12"/>
      <color rgb="FF000000"/>
      <name val="Calibri"/>
      <family val="2"/>
      <scheme val="minor"/>
    </font>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b/>
      <sz val="12"/>
      <color rgb="FF000000"/>
      <name val="Calibri"/>
      <family val="2"/>
      <scheme val="minor"/>
    </font>
    <font>
      <vertAlign val="superscript"/>
      <sz val="12"/>
      <color theme="1"/>
      <name val="Calibri (Textkörper)"/>
    </font>
    <font>
      <vertAlign val="subscript"/>
      <sz val="12"/>
      <color theme="1"/>
      <name val="Calibri (Textkörper)"/>
    </font>
    <font>
      <sz val="12"/>
      <color theme="1"/>
      <name val="Calibri (Textkörper)"/>
    </font>
    <font>
      <b/>
      <u/>
      <sz val="14"/>
      <color theme="1"/>
      <name val="Calibri"/>
      <family val="2"/>
      <scheme val="minor"/>
    </font>
    <font>
      <b/>
      <sz val="14"/>
      <color theme="1"/>
      <name val="Calibri"/>
      <family val="2"/>
      <scheme val="minor"/>
    </font>
    <font>
      <b/>
      <u/>
      <sz val="14"/>
      <color theme="1"/>
      <name val="Calibri (Textkörper)"/>
    </font>
    <font>
      <sz val="8"/>
      <name val="Calibri"/>
      <family val="2"/>
      <scheme val="minor"/>
    </font>
    <font>
      <sz val="9"/>
      <color indexed="81"/>
      <name val="Segoe UI"/>
      <family val="2"/>
    </font>
    <font>
      <b/>
      <sz val="9"/>
      <color indexed="81"/>
      <name val="Segoe UI"/>
      <family val="2"/>
    </font>
    <font>
      <b/>
      <u/>
      <sz val="12"/>
      <color theme="1"/>
      <name val="Calibri"/>
      <family val="2"/>
      <scheme val="minor"/>
    </font>
    <font>
      <sz val="12"/>
      <color theme="1"/>
      <name val="Calibri"/>
      <family val="2"/>
    </font>
    <font>
      <u/>
      <sz val="12"/>
      <color theme="10"/>
      <name val="Calibri"/>
      <family val="2"/>
      <scheme val="minor"/>
    </font>
    <font>
      <b/>
      <sz val="9"/>
      <color rgb="FF000000"/>
      <name val="Segoe UI"/>
      <family val="2"/>
    </font>
    <font>
      <sz val="9"/>
      <color rgb="FF000000"/>
      <name val="Segoe UI"/>
      <family val="2"/>
    </font>
    <font>
      <u/>
      <sz val="12"/>
      <color theme="1"/>
      <name val="Calibri"/>
      <family val="2"/>
      <scheme val="minor"/>
    </font>
    <font>
      <sz val="11"/>
      <color rgb="FF000000"/>
      <name val="Arial"/>
      <family val="2"/>
    </font>
    <font>
      <sz val="14"/>
      <color rgb="FF000000"/>
      <name val="Calibri"/>
      <family val="2"/>
      <scheme val="minor"/>
    </font>
    <font>
      <sz val="12"/>
      <color rgb="FFFF7C80"/>
      <name val="Calibri"/>
      <family val="2"/>
      <scheme val="minor"/>
    </font>
    <font>
      <b/>
      <sz val="12"/>
      <color rgb="FFFF7C80"/>
      <name val="Calibri"/>
      <family val="2"/>
      <scheme val="minor"/>
    </font>
  </fonts>
  <fills count="2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B4C6E7"/>
        <bgColor rgb="FF000000"/>
      </patternFill>
    </fill>
    <fill>
      <patternFill patternType="solid">
        <fgColor theme="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4" tint="0.39997558519241921"/>
        <bgColor rgb="FF000000"/>
      </patternFill>
    </fill>
    <fill>
      <patternFill patternType="solid">
        <fgColor theme="9"/>
        <bgColor indexed="64"/>
      </patternFill>
    </fill>
    <fill>
      <patternFill patternType="solid">
        <fgColor theme="0" tint="-0.14999847407452621"/>
        <bgColor indexed="64"/>
      </patternFill>
    </fill>
    <fill>
      <patternFill patternType="solid">
        <fgColor theme="4" tint="0.59999389629810485"/>
        <bgColor rgb="FF000000"/>
      </patternFill>
    </fill>
    <fill>
      <patternFill patternType="solid">
        <fgColor theme="2"/>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9" tint="0.59996337778862885"/>
        <bgColor indexed="64"/>
      </patternFill>
    </fill>
    <fill>
      <patternFill patternType="solid">
        <fgColor theme="5" tint="0.79998168889431442"/>
        <bgColor indexed="64"/>
      </patternFill>
    </fill>
    <fill>
      <patternFill patternType="solid">
        <fgColor theme="5" tint="0.79998168889431442"/>
        <bgColor theme="4" tint="0.79998168889431442"/>
      </patternFill>
    </fill>
    <fill>
      <patternFill patternType="solid">
        <fgColor theme="9" tint="0.39997558519241921"/>
        <bgColor theme="4" tint="0.79998168889431442"/>
      </patternFill>
    </fill>
    <fill>
      <patternFill patternType="solid">
        <fgColor theme="4" tint="0.79998168889431442"/>
        <bgColor indexed="64"/>
      </patternFill>
    </fill>
  </fills>
  <borders count="10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bottom style="medium">
        <color auto="1"/>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auto="1"/>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medium">
        <color indexed="64"/>
      </right>
      <top style="medium">
        <color auto="1"/>
      </top>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style="hair">
        <color indexed="64"/>
      </right>
      <top/>
      <bottom style="medium">
        <color indexed="64"/>
      </bottom>
      <diagonal/>
    </border>
    <border>
      <left style="thin">
        <color indexed="64"/>
      </left>
      <right style="hair">
        <color indexed="64"/>
      </right>
      <top style="medium">
        <color indexed="64"/>
      </top>
      <bottom/>
      <diagonal/>
    </border>
    <border>
      <left style="thin">
        <color indexed="64"/>
      </left>
      <right style="hair">
        <color indexed="64"/>
      </right>
      <top/>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auto="1"/>
      </top>
      <bottom style="medium">
        <color auto="1"/>
      </bottom>
      <diagonal/>
    </border>
    <border>
      <left style="medium">
        <color indexed="64"/>
      </left>
      <right style="medium">
        <color indexed="64"/>
      </right>
      <top style="medium">
        <color auto="1"/>
      </top>
      <bottom style="medium">
        <color auto="1"/>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auto="1"/>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auto="1"/>
      </right>
      <top style="thin">
        <color indexed="64"/>
      </top>
      <bottom/>
      <diagonal/>
    </border>
    <border>
      <left style="hair">
        <color indexed="64"/>
      </left>
      <right style="hair">
        <color indexed="64"/>
      </right>
      <top style="medium">
        <color indexed="64"/>
      </top>
      <bottom/>
      <diagonal/>
    </border>
    <border>
      <left style="hair">
        <color indexed="64"/>
      </left>
      <right style="thin">
        <color auto="1"/>
      </right>
      <top style="medium">
        <color indexed="64"/>
      </top>
      <bottom/>
      <diagonal/>
    </border>
    <border>
      <left style="hair">
        <color indexed="64"/>
      </left>
      <right style="hair">
        <color indexed="64"/>
      </right>
      <top/>
      <bottom style="medium">
        <color auto="1"/>
      </bottom>
      <diagonal/>
    </border>
    <border>
      <left style="hair">
        <color indexed="64"/>
      </left>
      <right style="thin">
        <color auto="1"/>
      </right>
      <top/>
      <bottom style="medium">
        <color auto="1"/>
      </bottom>
      <diagonal/>
    </border>
    <border>
      <left style="hair">
        <color indexed="64"/>
      </left>
      <right style="hair">
        <color indexed="64"/>
      </right>
      <top/>
      <bottom/>
      <diagonal/>
    </border>
    <border>
      <left style="hair">
        <color indexed="64"/>
      </left>
      <right style="thin">
        <color auto="1"/>
      </right>
      <top/>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auto="1"/>
      </right>
      <top style="thin">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auto="1"/>
      </right>
      <top style="medium">
        <color indexed="64"/>
      </top>
      <bottom style="medium">
        <color indexed="64"/>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medium">
        <color auto="1"/>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medium">
        <color indexed="64"/>
      </left>
      <right style="hair">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1"/>
      </left>
      <right style="medium">
        <color indexed="64"/>
      </right>
      <top style="thin">
        <color theme="1"/>
      </top>
      <bottom style="thin">
        <color theme="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9" fontId="2" fillId="0" borderId="0" applyFont="0" applyFill="0" applyBorder="0" applyAlignment="0" applyProtection="0"/>
    <xf numFmtId="0" fontId="18" fillId="0" borderId="0" applyNumberFormat="0" applyFill="0" applyBorder="0" applyAlignment="0" applyProtection="0"/>
    <xf numFmtId="43" fontId="2" fillId="0" borderId="0" applyFont="0" applyFill="0" applyBorder="0" applyAlignment="0" applyProtection="0"/>
  </cellStyleXfs>
  <cellXfs count="774">
    <xf numFmtId="0" fontId="0" fillId="0" borderId="0" xfId="0"/>
    <xf numFmtId="0" fontId="1" fillId="0" borderId="0" xfId="0" applyFont="1"/>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1" fontId="0" fillId="0" borderId="2" xfId="0" applyNumberFormat="1" applyBorder="1"/>
    <xf numFmtId="0" fontId="0" fillId="0" borderId="2" xfId="0" applyBorder="1" applyAlignment="1">
      <alignment horizontal="center"/>
    </xf>
    <xf numFmtId="0" fontId="0" fillId="0" borderId="2" xfId="0" applyBorder="1" applyAlignment="1">
      <alignment horizontal="center" wrapText="1"/>
    </xf>
    <xf numFmtId="165" fontId="0" fillId="0" borderId="2" xfId="0" applyNumberFormat="1" applyBorder="1"/>
    <xf numFmtId="9" fontId="0" fillId="0" borderId="2" xfId="0" applyNumberFormat="1" applyBorder="1"/>
    <xf numFmtId="165" fontId="0" fillId="0" borderId="2" xfId="1" applyNumberFormat="1" applyFont="1" applyBorder="1"/>
    <xf numFmtId="0" fontId="0" fillId="4" borderId="2" xfId="0" applyFill="1" applyBorder="1"/>
    <xf numFmtId="0" fontId="0" fillId="4" borderId="2" xfId="0" applyFill="1" applyBorder="1" applyAlignment="1">
      <alignment wrapText="1"/>
    </xf>
    <xf numFmtId="0" fontId="0" fillId="0" borderId="6" xfId="0" applyBorder="1"/>
    <xf numFmtId="0" fontId="1" fillId="5" borderId="2" xfId="0" applyFont="1" applyFill="1" applyBorder="1" applyAlignment="1">
      <alignment wrapText="1"/>
    </xf>
    <xf numFmtId="1" fontId="0" fillId="0" borderId="0" xfId="0" applyNumberFormat="1"/>
    <xf numFmtId="1" fontId="0" fillId="0" borderId="2" xfId="0" applyNumberFormat="1" applyBorder="1" applyAlignment="1">
      <alignment horizontal="center"/>
    </xf>
    <xf numFmtId="9" fontId="0" fillId="0" borderId="0" xfId="0" applyNumberFormat="1"/>
    <xf numFmtId="9" fontId="0" fillId="0" borderId="2" xfId="0" applyNumberFormat="1" applyBorder="1" applyAlignment="1">
      <alignment horizontal="center"/>
    </xf>
    <xf numFmtId="0" fontId="0" fillId="0" borderId="2" xfId="0" applyBorder="1" applyAlignment="1">
      <alignment horizontal="center" wrapText="1"/>
    </xf>
    <xf numFmtId="0" fontId="0" fillId="0" borderId="2" xfId="0" applyBorder="1" applyAlignment="1">
      <alignment horizontal="center"/>
    </xf>
    <xf numFmtId="0" fontId="3" fillId="0" borderId="0" xfId="0" applyFont="1"/>
    <xf numFmtId="0" fontId="0" fillId="0" borderId="7" xfId="0" applyBorder="1"/>
    <xf numFmtId="0" fontId="0" fillId="0" borderId="9" xfId="0" applyBorder="1"/>
    <xf numFmtId="0" fontId="0" fillId="0" borderId="3" xfId="0" applyBorder="1" applyAlignment="1"/>
    <xf numFmtId="0" fontId="0" fillId="0" borderId="3" xfId="0" applyBorder="1" applyAlignment="1">
      <alignment wrapText="1"/>
    </xf>
    <xf numFmtId="0" fontId="0" fillId="3" borderId="2" xfId="0" applyFill="1" applyBorder="1" applyAlignment="1">
      <alignment wrapText="1"/>
    </xf>
    <xf numFmtId="0" fontId="0" fillId="4" borderId="10" xfId="0" applyFill="1" applyBorder="1"/>
    <xf numFmtId="1" fontId="0" fillId="0" borderId="10" xfId="0" applyNumberFormat="1" applyBorder="1"/>
    <xf numFmtId="0" fontId="0" fillId="0" borderId="10" xfId="0" applyBorder="1"/>
    <xf numFmtId="9" fontId="0" fillId="0" borderId="10" xfId="0" applyNumberFormat="1" applyBorder="1"/>
    <xf numFmtId="1" fontId="0" fillId="0" borderId="6" xfId="0" applyNumberFormat="1" applyBorder="1"/>
    <xf numFmtId="1" fontId="0" fillId="3" borderId="11" xfId="0" applyNumberFormat="1" applyFill="1" applyBorder="1"/>
    <xf numFmtId="1" fontId="0" fillId="3" borderId="6" xfId="0" applyNumberFormat="1" applyFill="1" applyBorder="1"/>
    <xf numFmtId="1" fontId="0" fillId="3" borderId="8" xfId="0" applyNumberFormat="1" applyFill="1" applyBorder="1"/>
    <xf numFmtId="0" fontId="0" fillId="0" borderId="12" xfId="0" applyBorder="1"/>
    <xf numFmtId="0" fontId="0" fillId="0" borderId="14" xfId="0" applyBorder="1"/>
    <xf numFmtId="0" fontId="0" fillId="0" borderId="15" xfId="0" applyBorder="1"/>
    <xf numFmtId="0" fontId="0" fillId="0" borderId="16" xfId="0" applyBorder="1"/>
    <xf numFmtId="0" fontId="0" fillId="4" borderId="17" xfId="0" applyFill="1" applyBorder="1"/>
    <xf numFmtId="1" fontId="0" fillId="0" borderId="17" xfId="0" applyNumberFormat="1" applyBorder="1"/>
    <xf numFmtId="165" fontId="0" fillId="0" borderId="17" xfId="0" applyNumberFormat="1" applyBorder="1"/>
    <xf numFmtId="0" fontId="0" fillId="0" borderId="17" xfId="0" applyBorder="1"/>
    <xf numFmtId="9" fontId="0" fillId="0" borderId="17" xfId="0" applyNumberFormat="1" applyBorder="1" applyAlignment="1">
      <alignment horizontal="center" vertical="center"/>
    </xf>
    <xf numFmtId="9" fontId="0" fillId="0" borderId="17" xfId="0" applyNumberFormat="1" applyBorder="1"/>
    <xf numFmtId="1" fontId="0" fillId="0" borderId="18" xfId="0" applyNumberFormat="1" applyBorder="1"/>
    <xf numFmtId="1" fontId="0" fillId="0" borderId="19" xfId="0" applyNumberFormat="1" applyBorder="1"/>
    <xf numFmtId="1" fontId="0" fillId="0" borderId="20" xfId="0" applyNumberFormat="1" applyBorder="1"/>
    <xf numFmtId="1" fontId="0" fillId="3" borderId="18" xfId="0" applyNumberFormat="1" applyFill="1" applyBorder="1"/>
    <xf numFmtId="1" fontId="0" fillId="3" borderId="19" xfId="0" applyNumberFormat="1" applyFill="1" applyBorder="1"/>
    <xf numFmtId="1" fontId="0" fillId="3" borderId="20" xfId="0" applyNumberFormat="1" applyFill="1" applyBorder="1"/>
    <xf numFmtId="0" fontId="0" fillId="0" borderId="21" xfId="0" applyBorder="1"/>
    <xf numFmtId="0" fontId="0" fillId="0" borderId="22" xfId="0" applyBorder="1"/>
    <xf numFmtId="0" fontId="0" fillId="0" borderId="23" xfId="0" applyBorder="1"/>
    <xf numFmtId="0" fontId="0" fillId="3" borderId="10" xfId="0" applyFill="1" applyBorder="1"/>
    <xf numFmtId="1" fontId="0" fillId="0" borderId="17" xfId="1" applyNumberFormat="1" applyFont="1" applyBorder="1"/>
    <xf numFmtId="0" fontId="0" fillId="0" borderId="2" xfId="0" applyBorder="1" applyAlignment="1"/>
    <xf numFmtId="165" fontId="0" fillId="0" borderId="17" xfId="1" applyNumberFormat="1" applyFont="1" applyBorder="1"/>
    <xf numFmtId="0" fontId="0" fillId="6" borderId="17" xfId="0" applyFill="1" applyBorder="1"/>
    <xf numFmtId="0" fontId="0" fillId="0" borderId="2" xfId="0" applyBorder="1" applyAlignment="1">
      <alignment horizontal="center"/>
    </xf>
    <xf numFmtId="1" fontId="0" fillId="0" borderId="25" xfId="0" applyNumberFormat="1" applyBorder="1"/>
    <xf numFmtId="1" fontId="0" fillId="0" borderId="22" xfId="0" applyNumberFormat="1" applyBorder="1"/>
    <xf numFmtId="1" fontId="0" fillId="0" borderId="26" xfId="0" applyNumberFormat="1" applyBorder="1"/>
    <xf numFmtId="0" fontId="0" fillId="0" borderId="27" xfId="0" applyBorder="1"/>
    <xf numFmtId="0" fontId="0" fillId="0" borderId="3" xfId="0" applyBorder="1"/>
    <xf numFmtId="0" fontId="0" fillId="0" borderId="28" xfId="0" applyBorder="1"/>
    <xf numFmtId="0" fontId="0" fillId="0" borderId="26" xfId="0" applyBorder="1"/>
    <xf numFmtId="0" fontId="0" fillId="0" borderId="29" xfId="0" applyBorder="1"/>
    <xf numFmtId="0" fontId="0" fillId="0" borderId="30" xfId="0" applyBorder="1"/>
    <xf numFmtId="0" fontId="1" fillId="0" borderId="2" xfId="0" applyFont="1" applyBorder="1"/>
    <xf numFmtId="0" fontId="0" fillId="0" borderId="2" xfId="0" applyBorder="1" applyAlignment="1">
      <alignment horizontal="left"/>
    </xf>
    <xf numFmtId="0" fontId="6" fillId="4" borderId="2" xfId="0" applyFont="1" applyFill="1" applyBorder="1"/>
    <xf numFmtId="0" fontId="3" fillId="4" borderId="2" xfId="0" applyFont="1" applyFill="1" applyBorder="1"/>
    <xf numFmtId="0" fontId="3" fillId="4" borderId="2" xfId="0" applyFont="1" applyFill="1" applyBorder="1" applyAlignment="1">
      <alignment wrapText="1"/>
    </xf>
    <xf numFmtId="0" fontId="3" fillId="7" borderId="0" xfId="0" applyFont="1" applyFill="1"/>
    <xf numFmtId="165" fontId="0" fillId="0" borderId="0" xfId="0" applyNumberFormat="1"/>
    <xf numFmtId="165" fontId="0" fillId="0" borderId="2" xfId="0" applyNumberFormat="1" applyBorder="1" applyAlignment="1">
      <alignment horizontal="center"/>
    </xf>
    <xf numFmtId="165" fontId="0" fillId="0" borderId="10" xfId="0" applyNumberFormat="1" applyBorder="1"/>
    <xf numFmtId="0" fontId="1" fillId="0" borderId="22" xfId="0" applyFont="1" applyBorder="1"/>
    <xf numFmtId="0" fontId="1" fillId="0" borderId="23" xfId="0" applyFont="1" applyBorder="1"/>
    <xf numFmtId="9" fontId="0" fillId="0" borderId="0" xfId="1" applyFont="1"/>
    <xf numFmtId="9" fontId="0" fillId="0" borderId="10" xfId="1" applyFont="1" applyBorder="1"/>
    <xf numFmtId="9" fontId="0" fillId="0" borderId="17" xfId="1" applyFont="1" applyBorder="1"/>
    <xf numFmtId="9" fontId="0" fillId="0" borderId="2" xfId="1" applyFont="1" applyBorder="1"/>
    <xf numFmtId="165" fontId="0" fillId="0" borderId="0" xfId="1" applyNumberFormat="1" applyFont="1"/>
    <xf numFmtId="165" fontId="0" fillId="0" borderId="0" xfId="1" applyNumberFormat="1" applyFont="1" applyBorder="1"/>
    <xf numFmtId="165" fontId="0" fillId="0" borderId="3" xfId="1" applyNumberFormat="1" applyFont="1" applyBorder="1" applyAlignment="1">
      <alignment wrapText="1"/>
    </xf>
    <xf numFmtId="165" fontId="0" fillId="0" borderId="2" xfId="1" applyNumberFormat="1" applyFont="1" applyBorder="1" applyAlignment="1"/>
    <xf numFmtId="165" fontId="0" fillId="0" borderId="10" xfId="1" applyNumberFormat="1" applyFont="1" applyBorder="1"/>
    <xf numFmtId="9" fontId="0" fillId="0" borderId="2" xfId="1" applyFont="1" applyBorder="1" applyAlignment="1">
      <alignment horizontal="center"/>
    </xf>
    <xf numFmtId="0" fontId="0" fillId="0" borderId="19" xfId="0" applyBorder="1"/>
    <xf numFmtId="0" fontId="0" fillId="0" borderId="0" xfId="0" applyBorder="1" applyAlignment="1"/>
    <xf numFmtId="0" fontId="0" fillId="0" borderId="0" xfId="0" applyBorder="1" applyAlignment="1">
      <alignment wrapText="1"/>
    </xf>
    <xf numFmtId="9" fontId="0" fillId="0" borderId="17" xfId="1" applyFont="1" applyBorder="1" applyAlignment="1">
      <alignment horizontal="center" vertical="center"/>
    </xf>
    <xf numFmtId="2" fontId="0" fillId="0" borderId="0" xfId="0" applyNumberFormat="1"/>
    <xf numFmtId="0" fontId="0" fillId="0" borderId="31" xfId="0" applyBorder="1"/>
    <xf numFmtId="0" fontId="0" fillId="0" borderId="32" xfId="0" applyBorder="1"/>
    <xf numFmtId="0" fontId="0" fillId="0" borderId="33" xfId="0" applyBorder="1"/>
    <xf numFmtId="2" fontId="0" fillId="0" borderId="33" xfId="0" applyNumberFormat="1" applyBorder="1" applyAlignment="1">
      <alignment wrapText="1"/>
    </xf>
    <xf numFmtId="0" fontId="0" fillId="0" borderId="33" xfId="0" applyBorder="1" applyAlignment="1">
      <alignment wrapText="1"/>
    </xf>
    <xf numFmtId="0" fontId="0" fillId="0" borderId="34" xfId="0" applyBorder="1"/>
    <xf numFmtId="2" fontId="0" fillId="0" borderId="34" xfId="0" applyNumberFormat="1" applyBorder="1"/>
    <xf numFmtId="0" fontId="0" fillId="8" borderId="35" xfId="0" applyFill="1" applyBorder="1"/>
    <xf numFmtId="9" fontId="0" fillId="8" borderId="35" xfId="1" applyFont="1" applyFill="1" applyBorder="1"/>
    <xf numFmtId="0" fontId="0" fillId="8" borderId="36" xfId="0" applyFill="1" applyBorder="1"/>
    <xf numFmtId="0" fontId="0" fillId="0" borderId="36" xfId="0" applyBorder="1"/>
    <xf numFmtId="0" fontId="0" fillId="9" borderId="0" xfId="0" applyFill="1"/>
    <xf numFmtId="0" fontId="0" fillId="8" borderId="0" xfId="0" applyFill="1"/>
    <xf numFmtId="0" fontId="0" fillId="0" borderId="0" xfId="0" applyFill="1"/>
    <xf numFmtId="9" fontId="0" fillId="9" borderId="35" xfId="1" applyFont="1" applyFill="1" applyBorder="1"/>
    <xf numFmtId="0" fontId="0" fillId="0" borderId="2" xfId="0" applyFill="1" applyBorder="1"/>
    <xf numFmtId="1" fontId="0" fillId="3" borderId="38" xfId="0" applyNumberFormat="1" applyFill="1" applyBorder="1"/>
    <xf numFmtId="1" fontId="0" fillId="3" borderId="23" xfId="0" applyNumberFormat="1" applyFill="1" applyBorder="1"/>
    <xf numFmtId="1" fontId="0" fillId="3" borderId="30" xfId="0" applyNumberFormat="1" applyFill="1" applyBorder="1"/>
    <xf numFmtId="0" fontId="0" fillId="0" borderId="39" xfId="0" applyBorder="1"/>
    <xf numFmtId="0" fontId="0" fillId="4" borderId="28" xfId="0" applyFill="1" applyBorder="1"/>
    <xf numFmtId="0" fontId="0" fillId="0" borderId="37" xfId="0" applyBorder="1"/>
    <xf numFmtId="0" fontId="0" fillId="0" borderId="40" xfId="0" applyBorder="1"/>
    <xf numFmtId="165" fontId="0" fillId="0" borderId="2" xfId="1" applyNumberFormat="1" applyFont="1" applyBorder="1" applyAlignment="1">
      <alignment horizontal="center"/>
    </xf>
    <xf numFmtId="165" fontId="0" fillId="0" borderId="28" xfId="1" applyNumberFormat="1" applyFont="1" applyBorder="1"/>
    <xf numFmtId="165" fontId="0" fillId="0" borderId="2" xfId="1" applyNumberFormat="1" applyFont="1" applyBorder="1" applyAlignment="1">
      <alignment wrapText="1"/>
    </xf>
    <xf numFmtId="0" fontId="0" fillId="0" borderId="2" xfId="0" applyBorder="1" applyAlignment="1">
      <alignment horizontal="center" wrapText="1"/>
    </xf>
    <xf numFmtId="0" fontId="0" fillId="0" borderId="0" xfId="0" applyFill="1" applyBorder="1"/>
    <xf numFmtId="0" fontId="0" fillId="0" borderId="29" xfId="0" applyFill="1" applyBorder="1"/>
    <xf numFmtId="0" fontId="0" fillId="4" borderId="7" xfId="0" applyFill="1" applyBorder="1"/>
    <xf numFmtId="1" fontId="0" fillId="0" borderId="7" xfId="0" applyNumberFormat="1" applyFill="1" applyBorder="1"/>
    <xf numFmtId="0" fontId="0" fillId="0" borderId="43" xfId="0" applyBorder="1"/>
    <xf numFmtId="0" fontId="0" fillId="4" borderId="27" xfId="0" applyFill="1" applyBorder="1"/>
    <xf numFmtId="165" fontId="0" fillId="0" borderId="27" xfId="0" applyNumberFormat="1" applyBorder="1"/>
    <xf numFmtId="1" fontId="0" fillId="0" borderId="27" xfId="0" applyNumberFormat="1" applyBorder="1"/>
    <xf numFmtId="0" fontId="0" fillId="0" borderId="25" xfId="0" applyBorder="1"/>
    <xf numFmtId="0" fontId="0" fillId="3" borderId="25" xfId="0" applyFill="1" applyBorder="1"/>
    <xf numFmtId="0" fontId="0" fillId="3" borderId="22" xfId="0" applyFill="1" applyBorder="1"/>
    <xf numFmtId="0" fontId="0" fillId="3" borderId="26" xfId="0" applyFill="1" applyBorder="1"/>
    <xf numFmtId="0" fontId="0" fillId="0" borderId="44" xfId="0" applyBorder="1"/>
    <xf numFmtId="0" fontId="0" fillId="4" borderId="44" xfId="0" applyFill="1" applyBorder="1"/>
    <xf numFmtId="0" fontId="0" fillId="4" borderId="38" xfId="0" applyFill="1" applyBorder="1"/>
    <xf numFmtId="0" fontId="0" fillId="4" borderId="1" xfId="0" applyFill="1" applyBorder="1"/>
    <xf numFmtId="0" fontId="0" fillId="0" borderId="38" xfId="0" applyBorder="1"/>
    <xf numFmtId="0" fontId="0" fillId="0" borderId="8" xfId="0" applyBorder="1"/>
    <xf numFmtId="0" fontId="3" fillId="4" borderId="30" xfId="0" applyFont="1" applyFill="1" applyBorder="1"/>
    <xf numFmtId="0" fontId="0" fillId="0" borderId="46" xfId="0" applyBorder="1"/>
    <xf numFmtId="0" fontId="0" fillId="0" borderId="47" xfId="0" applyBorder="1"/>
    <xf numFmtId="0" fontId="0" fillId="10" borderId="1" xfId="0" applyFill="1" applyBorder="1"/>
    <xf numFmtId="0" fontId="0" fillId="10" borderId="38" xfId="0" applyFill="1" applyBorder="1"/>
    <xf numFmtId="0" fontId="0" fillId="11" borderId="7" xfId="0" applyFill="1" applyBorder="1"/>
    <xf numFmtId="0" fontId="0" fillId="11" borderId="1" xfId="0" applyFill="1" applyBorder="1"/>
    <xf numFmtId="0" fontId="0" fillId="11" borderId="47" xfId="0" applyFill="1" applyBorder="1"/>
    <xf numFmtId="0" fontId="0" fillId="11" borderId="44" xfId="0" applyFill="1" applyBorder="1"/>
    <xf numFmtId="0" fontId="0" fillId="11" borderId="38" xfId="0" applyFill="1" applyBorder="1"/>
    <xf numFmtId="0" fontId="0" fillId="11" borderId="46" xfId="0" applyFill="1" applyBorder="1"/>
    <xf numFmtId="0" fontId="3" fillId="3" borderId="10" xfId="0" applyFont="1" applyFill="1" applyBorder="1"/>
    <xf numFmtId="0" fontId="3" fillId="3" borderId="41" xfId="0" applyFont="1" applyFill="1" applyBorder="1"/>
    <xf numFmtId="0" fontId="3" fillId="3" borderId="45" xfId="0" applyFont="1" applyFill="1" applyBorder="1" applyAlignment="1">
      <alignment wrapText="1"/>
    </xf>
    <xf numFmtId="0" fontId="0" fillId="3" borderId="9" xfId="0" applyFill="1" applyBorder="1"/>
    <xf numFmtId="0" fontId="0" fillId="3" borderId="11" xfId="0" applyFill="1" applyBorder="1"/>
    <xf numFmtId="0" fontId="0" fillId="3" borderId="35" xfId="0" applyFill="1" applyBorder="1"/>
    <xf numFmtId="0" fontId="3" fillId="3" borderId="44" xfId="0" applyFont="1" applyFill="1" applyBorder="1"/>
    <xf numFmtId="0" fontId="3" fillId="3" borderId="42" xfId="0" applyFont="1" applyFill="1" applyBorder="1"/>
    <xf numFmtId="0" fontId="0" fillId="3" borderId="6" xfId="0" applyFill="1" applyBorder="1"/>
    <xf numFmtId="0" fontId="0" fillId="11" borderId="0" xfId="0" applyFill="1" applyBorder="1"/>
    <xf numFmtId="0" fontId="0" fillId="11" borderId="23" xfId="0" applyFill="1" applyBorder="1"/>
    <xf numFmtId="0" fontId="0" fillId="0" borderId="48" xfId="0" applyBorder="1"/>
    <xf numFmtId="0" fontId="0" fillId="0" borderId="49" xfId="0" applyBorder="1"/>
    <xf numFmtId="0" fontId="0" fillId="3" borderId="50" xfId="0" applyFill="1" applyBorder="1"/>
    <xf numFmtId="0" fontId="0" fillId="0" borderId="51" xfId="0" applyBorder="1"/>
    <xf numFmtId="0" fontId="0" fillId="11" borderId="49" xfId="0" applyFill="1" applyBorder="1"/>
    <xf numFmtId="0" fontId="0" fillId="11" borderId="51" xfId="0" applyFill="1" applyBorder="1"/>
    <xf numFmtId="0" fontId="3" fillId="3" borderId="52" xfId="0" applyFont="1" applyFill="1" applyBorder="1"/>
    <xf numFmtId="0" fontId="0" fillId="3" borderId="24" xfId="0" applyFill="1" applyBorder="1"/>
    <xf numFmtId="0" fontId="0" fillId="0" borderId="53" xfId="0" applyBorder="1"/>
    <xf numFmtId="0" fontId="0" fillId="0" borderId="54" xfId="0" applyBorder="1"/>
    <xf numFmtId="0" fontId="0" fillId="0" borderId="55" xfId="0" applyBorder="1"/>
    <xf numFmtId="0" fontId="0" fillId="11" borderId="55" xfId="0" applyFill="1" applyBorder="1"/>
    <xf numFmtId="0" fontId="0" fillId="11" borderId="53" xfId="0" applyFill="1" applyBorder="1"/>
    <xf numFmtId="0" fontId="0" fillId="4" borderId="25" xfId="0" applyFill="1" applyBorder="1"/>
    <xf numFmtId="0" fontId="0" fillId="0" borderId="56" xfId="0" applyBorder="1"/>
    <xf numFmtId="0" fontId="3" fillId="3" borderId="43" xfId="0" applyFont="1" applyFill="1" applyBorder="1"/>
    <xf numFmtId="0" fontId="0" fillId="3" borderId="8" xfId="0" applyFill="1" applyBorder="1"/>
    <xf numFmtId="0" fontId="0" fillId="11" borderId="29" xfId="0" applyFill="1" applyBorder="1"/>
    <xf numFmtId="0" fontId="0" fillId="11" borderId="30" xfId="0" applyFill="1" applyBorder="1"/>
    <xf numFmtId="0" fontId="3" fillId="3" borderId="57" xfId="0" applyFont="1" applyFill="1" applyBorder="1"/>
    <xf numFmtId="0" fontId="0" fillId="3" borderId="58" xfId="0" applyFill="1" applyBorder="1"/>
    <xf numFmtId="0" fontId="0" fillId="0" borderId="59" xfId="0" applyBorder="1"/>
    <xf numFmtId="0" fontId="0" fillId="0" borderId="60" xfId="0" applyBorder="1"/>
    <xf numFmtId="0" fontId="0" fillId="0" borderId="61" xfId="0" applyBorder="1"/>
    <xf numFmtId="0" fontId="0" fillId="11" borderId="61" xfId="0" applyFill="1" applyBorder="1"/>
    <xf numFmtId="0" fontId="0" fillId="11" borderId="59" xfId="0" applyFill="1" applyBorder="1"/>
    <xf numFmtId="9" fontId="3" fillId="3" borderId="45" xfId="1" applyFont="1" applyFill="1" applyBorder="1" applyAlignment="1">
      <alignment wrapText="1"/>
    </xf>
    <xf numFmtId="9" fontId="0" fillId="3" borderId="35" xfId="1" applyFont="1" applyFill="1" applyBorder="1"/>
    <xf numFmtId="9" fontId="0" fillId="0" borderId="46" xfId="1" applyFont="1" applyBorder="1"/>
    <xf numFmtId="9" fontId="0" fillId="0" borderId="56" xfId="1" applyFont="1" applyBorder="1"/>
    <xf numFmtId="9" fontId="0" fillId="0" borderId="47" xfId="1" applyFont="1" applyBorder="1"/>
    <xf numFmtId="9" fontId="0" fillId="11" borderId="47" xfId="1" applyFont="1" applyFill="1" applyBorder="1"/>
    <xf numFmtId="9" fontId="0" fillId="11" borderId="46" xfId="1" applyFont="1" applyFill="1" applyBorder="1"/>
    <xf numFmtId="0" fontId="10" fillId="0" borderId="0" xfId="0" applyFont="1"/>
    <xf numFmtId="0" fontId="11" fillId="0" borderId="10" xfId="0" applyFont="1" applyBorder="1"/>
    <xf numFmtId="0" fontId="0" fillId="0" borderId="0" xfId="0" applyAlignment="1"/>
    <xf numFmtId="1" fontId="0" fillId="0" borderId="0" xfId="1" applyNumberFormat="1" applyFont="1"/>
    <xf numFmtId="1" fontId="0" fillId="0" borderId="2" xfId="1" applyNumberFormat="1" applyFont="1" applyBorder="1" applyAlignment="1">
      <alignment wrapText="1"/>
    </xf>
    <xf numFmtId="1" fontId="0" fillId="0" borderId="2" xfId="1" applyNumberFormat="1" applyFont="1" applyBorder="1" applyAlignment="1"/>
    <xf numFmtId="1" fontId="0" fillId="0" borderId="10" xfId="1" applyNumberFormat="1" applyFont="1" applyBorder="1"/>
    <xf numFmtId="0" fontId="0" fillId="0" borderId="26" xfId="0" applyFill="1" applyBorder="1"/>
    <xf numFmtId="1" fontId="0" fillId="0" borderId="27" xfId="0" applyNumberFormat="1" applyFill="1" applyBorder="1"/>
    <xf numFmtId="0" fontId="0" fillId="0" borderId="30" xfId="0" applyFill="1" applyBorder="1"/>
    <xf numFmtId="1" fontId="0" fillId="0" borderId="44" xfId="0" applyNumberFormat="1" applyFill="1" applyBorder="1"/>
    <xf numFmtId="165" fontId="0" fillId="0" borderId="7" xfId="0" applyNumberFormat="1" applyBorder="1"/>
    <xf numFmtId="1" fontId="0" fillId="0" borderId="7" xfId="0" applyNumberFormat="1" applyBorder="1"/>
    <xf numFmtId="165" fontId="0" fillId="0" borderId="44" xfId="0" applyNumberFormat="1" applyBorder="1"/>
    <xf numFmtId="1" fontId="0" fillId="0" borderId="44" xfId="0" applyNumberFormat="1" applyBorder="1"/>
    <xf numFmtId="0" fontId="10" fillId="0" borderId="0" xfId="0" applyFont="1" applyAlignment="1"/>
    <xf numFmtId="0" fontId="0" fillId="4" borderId="32" xfId="0" applyFill="1" applyBorder="1"/>
    <xf numFmtId="0" fontId="0" fillId="0" borderId="64" xfId="0" applyBorder="1"/>
    <xf numFmtId="0" fontId="0" fillId="0" borderId="62" xfId="0" applyBorder="1"/>
    <xf numFmtId="0" fontId="0" fillId="0" borderId="65" xfId="0" applyBorder="1"/>
    <xf numFmtId="9" fontId="0" fillId="0" borderId="65" xfId="1" applyFont="1" applyBorder="1"/>
    <xf numFmtId="9" fontId="0" fillId="0" borderId="0" xfId="1" applyFont="1" applyBorder="1"/>
    <xf numFmtId="0" fontId="0" fillId="0" borderId="23" xfId="0" applyFill="1" applyBorder="1"/>
    <xf numFmtId="0" fontId="0" fillId="0" borderId="7" xfId="0" applyFill="1" applyBorder="1"/>
    <xf numFmtId="0" fontId="0" fillId="0" borderId="61" xfId="0" applyFill="1" applyBorder="1"/>
    <xf numFmtId="0" fontId="0" fillId="0" borderId="55" xfId="0" applyFill="1" applyBorder="1"/>
    <xf numFmtId="0" fontId="0" fillId="0" borderId="60" xfId="0" applyFill="1" applyBorder="1"/>
    <xf numFmtId="0" fontId="0" fillId="0" borderId="54" xfId="0" applyFill="1" applyBorder="1"/>
    <xf numFmtId="0" fontId="0" fillId="0" borderId="59" xfId="0" applyFill="1" applyBorder="1"/>
    <xf numFmtId="0" fontId="0" fillId="0" borderId="53" xfId="0" applyFill="1" applyBorder="1"/>
    <xf numFmtId="0" fontId="0" fillId="4" borderId="0" xfId="0" applyFill="1" applyBorder="1"/>
    <xf numFmtId="0" fontId="1" fillId="0" borderId="26" xfId="0" applyFont="1" applyBorder="1"/>
    <xf numFmtId="0" fontId="1" fillId="0" borderId="29" xfId="0" applyFont="1" applyBorder="1"/>
    <xf numFmtId="0" fontId="1" fillId="0" borderId="7" xfId="0" applyFont="1" applyBorder="1"/>
    <xf numFmtId="0" fontId="1" fillId="0" borderId="30" xfId="0" applyFont="1" applyBorder="1"/>
    <xf numFmtId="0" fontId="1" fillId="0" borderId="44" xfId="0" applyFont="1" applyBorder="1"/>
    <xf numFmtId="0" fontId="1" fillId="12" borderId="1" xfId="0" applyFont="1" applyFill="1" applyBorder="1"/>
    <xf numFmtId="0" fontId="1" fillId="12" borderId="38" xfId="0" applyFont="1" applyFill="1" applyBorder="1"/>
    <xf numFmtId="1" fontId="3" fillId="3" borderId="57" xfId="0" applyNumberFormat="1" applyFont="1" applyFill="1" applyBorder="1"/>
    <xf numFmtId="1" fontId="3" fillId="3" borderId="42" xfId="0" applyNumberFormat="1" applyFont="1" applyFill="1" applyBorder="1"/>
    <xf numFmtId="1" fontId="3" fillId="3" borderId="43" xfId="0" applyNumberFormat="1" applyFont="1" applyFill="1" applyBorder="1"/>
    <xf numFmtId="1" fontId="3" fillId="3" borderId="41" xfId="0" applyNumberFormat="1" applyFont="1" applyFill="1" applyBorder="1"/>
    <xf numFmtId="1" fontId="3" fillId="3" borderId="52" xfId="0" applyNumberFormat="1" applyFont="1" applyFill="1" applyBorder="1"/>
    <xf numFmtId="1" fontId="3" fillId="3" borderId="45" xfId="0" applyNumberFormat="1" applyFont="1" applyFill="1" applyBorder="1" applyAlignment="1">
      <alignment wrapText="1"/>
    </xf>
    <xf numFmtId="1" fontId="0" fillId="3" borderId="58" xfId="0" applyNumberFormat="1" applyFill="1" applyBorder="1"/>
    <xf numFmtId="1" fontId="0" fillId="3" borderId="9" xfId="0" applyNumberFormat="1" applyFill="1" applyBorder="1"/>
    <xf numFmtId="1" fontId="0" fillId="3" borderId="24" xfId="0" applyNumberFormat="1" applyFill="1" applyBorder="1"/>
    <xf numFmtId="1" fontId="0" fillId="3" borderId="50" xfId="0" applyNumberFormat="1" applyFill="1" applyBorder="1"/>
    <xf numFmtId="1" fontId="0" fillId="3" borderId="35" xfId="0" applyNumberFormat="1" applyFill="1" applyBorder="1"/>
    <xf numFmtId="1" fontId="0" fillId="0" borderId="59" xfId="0" applyNumberFormat="1" applyBorder="1"/>
    <xf numFmtId="1" fontId="0" fillId="0" borderId="23" xfId="0" applyNumberFormat="1" applyBorder="1"/>
    <xf numFmtId="1" fontId="0" fillId="0" borderId="30" xfId="0" applyNumberFormat="1" applyBorder="1"/>
    <xf numFmtId="1" fontId="0" fillId="0" borderId="38" xfId="0" applyNumberFormat="1" applyBorder="1"/>
    <xf numFmtId="1" fontId="0" fillId="0" borderId="53" xfId="0" applyNumberFormat="1" applyBorder="1"/>
    <xf numFmtId="1" fontId="0" fillId="0" borderId="51" xfId="0" applyNumberFormat="1" applyBorder="1"/>
    <xf numFmtId="1" fontId="0" fillId="0" borderId="46" xfId="0" applyNumberFormat="1" applyBorder="1"/>
    <xf numFmtId="1" fontId="0" fillId="0" borderId="60" xfId="0" applyNumberFormat="1" applyBorder="1"/>
    <xf numFmtId="1" fontId="0" fillId="0" borderId="25" xfId="0" applyNumberFormat="1" applyBorder="1" applyAlignment="1"/>
    <xf numFmtId="1" fontId="0" fillId="0" borderId="48" xfId="0" applyNumberFormat="1" applyBorder="1" applyAlignment="1"/>
    <xf numFmtId="1" fontId="0" fillId="0" borderId="48" xfId="0" applyNumberFormat="1" applyBorder="1"/>
    <xf numFmtId="1" fontId="0" fillId="0" borderId="56" xfId="0" applyNumberFormat="1" applyBorder="1"/>
    <xf numFmtId="1" fontId="0" fillId="0" borderId="61" xfId="0" applyNumberFormat="1" applyBorder="1"/>
    <xf numFmtId="1" fontId="0" fillId="0" borderId="0" xfId="0" applyNumberFormat="1" applyBorder="1"/>
    <xf numFmtId="1" fontId="0" fillId="0" borderId="29" xfId="0" applyNumberFormat="1" applyBorder="1"/>
    <xf numFmtId="1" fontId="0" fillId="0" borderId="1" xfId="0" applyNumberFormat="1" applyBorder="1"/>
    <xf numFmtId="1" fontId="0" fillId="0" borderId="55" xfId="0" applyNumberFormat="1" applyBorder="1"/>
    <xf numFmtId="1" fontId="0" fillId="0" borderId="49" xfId="0" applyNumberFormat="1" applyBorder="1"/>
    <xf numFmtId="1" fontId="0" fillId="0" borderId="47" xfId="0" applyNumberFormat="1" applyBorder="1"/>
    <xf numFmtId="1" fontId="0" fillId="0" borderId="0" xfId="0" applyNumberFormat="1" applyFill="1" applyBorder="1"/>
    <xf numFmtId="1" fontId="0" fillId="11" borderId="61" xfId="0" applyNumberFormat="1" applyFill="1" applyBorder="1"/>
    <xf numFmtId="1" fontId="0" fillId="11" borderId="0" xfId="0" applyNumberFormat="1" applyFill="1" applyBorder="1"/>
    <xf numFmtId="1" fontId="0" fillId="11" borderId="29" xfId="0" applyNumberFormat="1" applyFill="1" applyBorder="1"/>
    <xf numFmtId="1" fontId="0" fillId="11" borderId="7" xfId="0" applyNumberFormat="1" applyFill="1" applyBorder="1"/>
    <xf numFmtId="1" fontId="0" fillId="11" borderId="1" xfId="0" applyNumberFormat="1" applyFill="1" applyBorder="1"/>
    <xf numFmtId="1" fontId="0" fillId="11" borderId="55" xfId="0" applyNumberFormat="1" applyFill="1" applyBorder="1"/>
    <xf numFmtId="1" fontId="0" fillId="11" borderId="49" xfId="0" applyNumberFormat="1" applyFill="1" applyBorder="1"/>
    <xf numFmtId="1" fontId="0" fillId="11" borderId="47" xfId="0" applyNumberFormat="1" applyFill="1" applyBorder="1"/>
    <xf numFmtId="1" fontId="0" fillId="11" borderId="59" xfId="0" applyNumberFormat="1" applyFill="1" applyBorder="1"/>
    <xf numFmtId="1" fontId="0" fillId="11" borderId="23" xfId="0" applyNumberFormat="1" applyFill="1" applyBorder="1"/>
    <xf numFmtId="1" fontId="0" fillId="11" borderId="30" xfId="0" applyNumberFormat="1" applyFill="1" applyBorder="1"/>
    <xf numFmtId="1" fontId="0" fillId="11" borderId="44" xfId="0" applyNumberFormat="1" applyFill="1" applyBorder="1"/>
    <xf numFmtId="1" fontId="0" fillId="11" borderId="38" xfId="0" applyNumberFormat="1" applyFill="1" applyBorder="1"/>
    <xf numFmtId="1" fontId="0" fillId="11" borderId="53" xfId="0" applyNumberFormat="1" applyFill="1" applyBorder="1"/>
    <xf numFmtId="1" fontId="0" fillId="11" borderId="51" xfId="0" applyNumberFormat="1" applyFill="1" applyBorder="1"/>
    <xf numFmtId="1" fontId="0" fillId="11" borderId="46" xfId="0" applyNumberFormat="1" applyFill="1" applyBorder="1"/>
    <xf numFmtId="1" fontId="0" fillId="0" borderId="23" xfId="0" applyNumberFormat="1" applyFill="1" applyBorder="1"/>
    <xf numFmtId="1" fontId="0" fillId="0" borderId="54" xfId="0" applyNumberFormat="1" applyBorder="1"/>
    <xf numFmtId="1" fontId="3" fillId="3" borderId="10" xfId="0" applyNumberFormat="1" applyFont="1" applyFill="1" applyBorder="1" applyAlignment="1">
      <alignment wrapText="1"/>
    </xf>
    <xf numFmtId="0" fontId="0" fillId="2" borderId="0" xfId="0" applyFill="1" applyAlignment="1">
      <alignment wrapText="1"/>
    </xf>
    <xf numFmtId="0" fontId="0" fillId="0" borderId="41" xfId="0" applyBorder="1"/>
    <xf numFmtId="0" fontId="0" fillId="0" borderId="42" xfId="0" applyBorder="1"/>
    <xf numFmtId="0" fontId="0" fillId="0" borderId="66" xfId="0" applyBorder="1"/>
    <xf numFmtId="0" fontId="0" fillId="3" borderId="32" xfId="0" applyFill="1" applyBorder="1"/>
    <xf numFmtId="0" fontId="0" fillId="3" borderId="31" xfId="0" applyFill="1" applyBorder="1"/>
    <xf numFmtId="0" fontId="0" fillId="3" borderId="40" xfId="0" applyFill="1" applyBorder="1"/>
    <xf numFmtId="0" fontId="0" fillId="0" borderId="52" xfId="0" applyBorder="1"/>
    <xf numFmtId="165" fontId="0" fillId="0" borderId="27" xfId="1" applyNumberFormat="1" applyFont="1" applyBorder="1"/>
    <xf numFmtId="165" fontId="0" fillId="0" borderId="7" xfId="1" applyNumberFormat="1" applyFont="1" applyBorder="1"/>
    <xf numFmtId="165" fontId="0" fillId="0" borderId="44" xfId="1" applyNumberFormat="1" applyFont="1" applyBorder="1"/>
    <xf numFmtId="0" fontId="0" fillId="0" borderId="2" xfId="0" applyFill="1" applyBorder="1" applyAlignment="1"/>
    <xf numFmtId="0" fontId="3" fillId="0" borderId="2" xfId="0" applyFont="1" applyBorder="1"/>
    <xf numFmtId="0" fontId="3" fillId="0" borderId="65" xfId="0" applyFont="1" applyBorder="1" applyAlignment="1">
      <alignment wrapText="1"/>
    </xf>
    <xf numFmtId="0" fontId="0" fillId="0" borderId="0" xfId="0" applyAlignment="1">
      <alignment wrapText="1"/>
    </xf>
    <xf numFmtId="165" fontId="0" fillId="8" borderId="2" xfId="1" applyNumberFormat="1" applyFont="1" applyFill="1" applyBorder="1"/>
    <xf numFmtId="0" fontId="0" fillId="8" borderId="2" xfId="0" applyFill="1" applyBorder="1"/>
    <xf numFmtId="0" fontId="0" fillId="0" borderId="0" xfId="0" applyFont="1"/>
    <xf numFmtId="0" fontId="0" fillId="13" borderId="65" xfId="0" applyFill="1" applyBorder="1"/>
    <xf numFmtId="2" fontId="0" fillId="13" borderId="0" xfId="0" applyNumberFormat="1" applyFill="1"/>
    <xf numFmtId="0" fontId="3" fillId="0" borderId="2" xfId="0" applyFont="1" applyBorder="1" applyAlignment="1">
      <alignment wrapText="1"/>
    </xf>
    <xf numFmtId="2" fontId="0" fillId="13" borderId="2" xfId="0" applyNumberFormat="1" applyFill="1" applyBorder="1"/>
    <xf numFmtId="166" fontId="0" fillId="13" borderId="2" xfId="1" applyNumberFormat="1" applyFont="1" applyFill="1" applyBorder="1"/>
    <xf numFmtId="0" fontId="0" fillId="13" borderId="2" xfId="0" applyFill="1" applyBorder="1"/>
    <xf numFmtId="1" fontId="0" fillId="8" borderId="35" xfId="0" applyNumberFormat="1" applyFill="1" applyBorder="1"/>
    <xf numFmtId="1" fontId="0" fillId="9" borderId="36" xfId="0" applyNumberFormat="1" applyFill="1" applyBorder="1"/>
    <xf numFmtId="9" fontId="0" fillId="0" borderId="2" xfId="1" applyFont="1" applyBorder="1" applyAlignment="1">
      <alignment wrapText="1"/>
    </xf>
    <xf numFmtId="9" fontId="0" fillId="0" borderId="2" xfId="1" applyFont="1" applyBorder="1" applyAlignment="1">
      <alignment horizontal="center" wrapText="1"/>
    </xf>
    <xf numFmtId="9" fontId="0" fillId="0" borderId="28" xfId="1" applyFont="1" applyBorder="1"/>
    <xf numFmtId="9" fontId="0" fillId="0" borderId="27" xfId="1" applyFont="1" applyBorder="1"/>
    <xf numFmtId="9" fontId="0" fillId="0" borderId="7" xfId="1" applyFont="1" applyBorder="1"/>
    <xf numFmtId="9" fontId="0" fillId="0" borderId="44" xfId="1" applyFont="1" applyBorder="1"/>
    <xf numFmtId="0" fontId="0" fillId="0" borderId="0" xfId="0" applyNumberFormat="1"/>
    <xf numFmtId="0" fontId="1" fillId="14" borderId="7" xfId="0" applyFont="1" applyFill="1" applyBorder="1"/>
    <xf numFmtId="1" fontId="0" fillId="14" borderId="61" xfId="0" applyNumberFormat="1" applyFill="1" applyBorder="1"/>
    <xf numFmtId="1" fontId="0" fillId="14" borderId="0" xfId="0" applyNumberFormat="1" applyFill="1" applyBorder="1"/>
    <xf numFmtId="1" fontId="0" fillId="14" borderId="29" xfId="0" applyNumberFormat="1" applyFill="1" applyBorder="1"/>
    <xf numFmtId="1" fontId="0" fillId="14" borderId="7" xfId="0" applyNumberFormat="1" applyFill="1" applyBorder="1"/>
    <xf numFmtId="0" fontId="1" fillId="14" borderId="0" xfId="0" applyFont="1" applyFill="1"/>
    <xf numFmtId="1" fontId="0" fillId="14" borderId="49" xfId="0" applyNumberFormat="1" applyFill="1" applyBorder="1"/>
    <xf numFmtId="1" fontId="0" fillId="14" borderId="47" xfId="0" applyNumberFormat="1" applyFill="1" applyBorder="1"/>
    <xf numFmtId="9" fontId="0" fillId="14" borderId="47" xfId="1" applyFont="1" applyFill="1" applyBorder="1"/>
    <xf numFmtId="0" fontId="1" fillId="15" borderId="22" xfId="0" applyFont="1" applyFill="1" applyBorder="1"/>
    <xf numFmtId="0" fontId="1" fillId="15" borderId="1" xfId="0" applyFont="1" applyFill="1" applyBorder="1"/>
    <xf numFmtId="0" fontId="1" fillId="15" borderId="38" xfId="0" applyFont="1" applyFill="1" applyBorder="1"/>
    <xf numFmtId="0" fontId="1" fillId="14" borderId="44" xfId="0" applyFont="1" applyFill="1" applyBorder="1"/>
    <xf numFmtId="1" fontId="0" fillId="14" borderId="59" xfId="0" applyNumberFormat="1" applyFill="1" applyBorder="1"/>
    <xf numFmtId="1" fontId="0" fillId="14" borderId="23" xfId="0" applyNumberFormat="1" applyFill="1" applyBorder="1"/>
    <xf numFmtId="1" fontId="0" fillId="14" borderId="30" xfId="0" applyNumberFormat="1" applyFill="1" applyBorder="1"/>
    <xf numFmtId="1" fontId="0" fillId="14" borderId="44" xfId="0" applyNumberFormat="1" applyFill="1" applyBorder="1"/>
    <xf numFmtId="0" fontId="1" fillId="14" borderId="23" xfId="0" applyFont="1" applyFill="1" applyBorder="1"/>
    <xf numFmtId="1" fontId="0" fillId="14" borderId="51" xfId="0" applyNumberFormat="1" applyFill="1" applyBorder="1"/>
    <xf numFmtId="1" fontId="0" fillId="14" borderId="46" xfId="0" applyNumberFormat="1" applyFill="1" applyBorder="1"/>
    <xf numFmtId="9" fontId="0" fillId="14" borderId="46" xfId="1" applyFont="1" applyFill="1" applyBorder="1"/>
    <xf numFmtId="0" fontId="0" fillId="0" borderId="7" xfId="0" applyFill="1" applyBorder="1" applyAlignment="1"/>
    <xf numFmtId="0" fontId="0" fillId="0" borderId="67" xfId="0" applyBorder="1"/>
    <xf numFmtId="0" fontId="0" fillId="0" borderId="68" xfId="0" applyBorder="1"/>
    <xf numFmtId="0" fontId="0" fillId="0" borderId="69" xfId="0" applyBorder="1"/>
    <xf numFmtId="0" fontId="0" fillId="16" borderId="7" xfId="0" applyFill="1" applyBorder="1"/>
    <xf numFmtId="0" fontId="0" fillId="16" borderId="1" xfId="0" applyFill="1" applyBorder="1"/>
    <xf numFmtId="0" fontId="0" fillId="16" borderId="0" xfId="0" applyFill="1" applyBorder="1"/>
    <xf numFmtId="0" fontId="0" fillId="16" borderId="29" xfId="0" applyFill="1" applyBorder="1"/>
    <xf numFmtId="0" fontId="0" fillId="16" borderId="44" xfId="0" applyFill="1" applyBorder="1"/>
    <xf numFmtId="0" fontId="0" fillId="16" borderId="38" xfId="0" applyFill="1" applyBorder="1"/>
    <xf numFmtId="0" fontId="0" fillId="16" borderId="23" xfId="0" applyFill="1" applyBorder="1"/>
    <xf numFmtId="0" fontId="0" fillId="16" borderId="30" xfId="0" applyFill="1" applyBorder="1"/>
    <xf numFmtId="0" fontId="0" fillId="10" borderId="7" xfId="0" applyFill="1" applyBorder="1"/>
    <xf numFmtId="0" fontId="0" fillId="10" borderId="44" xfId="0" applyFill="1" applyBorder="1"/>
    <xf numFmtId="0" fontId="0" fillId="16" borderId="47" xfId="0" applyFill="1" applyBorder="1"/>
    <xf numFmtId="9" fontId="0" fillId="16" borderId="47" xfId="1" applyFont="1" applyFill="1" applyBorder="1"/>
    <xf numFmtId="0" fontId="0" fillId="16" borderId="46" xfId="0" applyFill="1" applyBorder="1"/>
    <xf numFmtId="9" fontId="0" fillId="16" borderId="46" xfId="1" applyFont="1" applyFill="1" applyBorder="1"/>
    <xf numFmtId="0" fontId="3" fillId="3" borderId="42" xfId="0" applyFont="1" applyFill="1" applyBorder="1" applyAlignment="1">
      <alignment wrapText="1"/>
    </xf>
    <xf numFmtId="0" fontId="0" fillId="0" borderId="2" xfId="0" applyBorder="1" applyAlignment="1">
      <alignment horizontal="center" wrapText="1"/>
    </xf>
    <xf numFmtId="0" fontId="0" fillId="0" borderId="2" xfId="0" applyBorder="1" applyAlignment="1">
      <alignment horizontal="center" wrapText="1"/>
    </xf>
    <xf numFmtId="0" fontId="3" fillId="3" borderId="66" xfId="0" applyFont="1" applyFill="1" applyBorder="1"/>
    <xf numFmtId="0" fontId="0" fillId="0" borderId="48" xfId="0" applyFill="1" applyBorder="1"/>
    <xf numFmtId="0" fontId="0" fillId="0" borderId="49" xfId="0" applyFill="1" applyBorder="1"/>
    <xf numFmtId="0" fontId="0" fillId="0" borderId="51" xfId="0" applyFill="1" applyBorder="1"/>
    <xf numFmtId="9" fontId="0" fillId="0" borderId="7" xfId="0" applyNumberFormat="1" applyBorder="1"/>
    <xf numFmtId="1" fontId="0" fillId="0" borderId="7" xfId="1" applyNumberFormat="1" applyFont="1" applyBorder="1"/>
    <xf numFmtId="1" fontId="0" fillId="3" borderId="1" xfId="0" applyNumberFormat="1" applyFill="1" applyBorder="1"/>
    <xf numFmtId="1" fontId="0" fillId="3" borderId="0" xfId="0" applyNumberFormat="1" applyFill="1" applyBorder="1"/>
    <xf numFmtId="1" fontId="0" fillId="3" borderId="29" xfId="0" applyNumberFormat="1" applyFill="1" applyBorder="1"/>
    <xf numFmtId="9" fontId="0" fillId="0" borderId="27" xfId="0" applyNumberFormat="1" applyBorder="1"/>
    <xf numFmtId="1" fontId="0" fillId="0" borderId="27" xfId="1" applyNumberFormat="1" applyFont="1" applyBorder="1"/>
    <xf numFmtId="1" fontId="0" fillId="3" borderId="25" xfId="0" applyNumberFormat="1" applyFill="1" applyBorder="1"/>
    <xf numFmtId="1" fontId="0" fillId="3" borderId="22" xfId="0" applyNumberFormat="1" applyFill="1" applyBorder="1"/>
    <xf numFmtId="1" fontId="0" fillId="3" borderId="26" xfId="0" applyNumberFormat="1" applyFill="1" applyBorder="1"/>
    <xf numFmtId="9" fontId="0" fillId="0" borderId="44" xfId="0" applyNumberFormat="1" applyBorder="1"/>
    <xf numFmtId="1" fontId="0" fillId="0" borderId="44" xfId="1" applyNumberFormat="1" applyFont="1" applyBorder="1"/>
    <xf numFmtId="0" fontId="0" fillId="0" borderId="27" xfId="0" applyBorder="1" applyAlignment="1">
      <alignment horizontal="center"/>
    </xf>
    <xf numFmtId="0" fontId="0" fillId="0" borderId="7" xfId="0" applyBorder="1" applyAlignment="1">
      <alignment horizontal="center"/>
    </xf>
    <xf numFmtId="0" fontId="0" fillId="0" borderId="44" xfId="0" applyBorder="1" applyAlignment="1">
      <alignment horizontal="center"/>
    </xf>
    <xf numFmtId="0" fontId="0" fillId="3" borderId="1" xfId="0" applyFill="1" applyBorder="1"/>
    <xf numFmtId="0" fontId="0" fillId="3" borderId="38" xfId="0" applyFill="1" applyBorder="1"/>
    <xf numFmtId="0" fontId="0" fillId="0" borderId="27" xfId="0" applyFill="1" applyBorder="1"/>
    <xf numFmtId="0" fontId="0" fillId="0" borderId="44" xfId="0" applyFill="1" applyBorder="1"/>
    <xf numFmtId="0" fontId="0" fillId="3" borderId="0" xfId="0" applyFill="1" applyBorder="1"/>
    <xf numFmtId="0" fontId="0" fillId="3" borderId="29" xfId="0" applyFill="1" applyBorder="1"/>
    <xf numFmtId="0" fontId="0" fillId="0" borderId="2" xfId="0" applyNumberFormat="1" applyBorder="1" applyAlignment="1">
      <alignment wrapText="1"/>
    </xf>
    <xf numFmtId="0" fontId="0" fillId="0" borderId="2" xfId="0" applyNumberFormat="1" applyBorder="1" applyAlignment="1">
      <alignment horizontal="center"/>
    </xf>
    <xf numFmtId="0" fontId="0" fillId="0" borderId="10" xfId="0" applyNumberFormat="1" applyBorder="1"/>
    <xf numFmtId="0" fontId="0" fillId="0" borderId="27" xfId="1" applyNumberFormat="1" applyFont="1" applyBorder="1"/>
    <xf numFmtId="0" fontId="0" fillId="0" borderId="7" xfId="1" applyNumberFormat="1" applyFont="1" applyBorder="1"/>
    <xf numFmtId="0" fontId="0" fillId="0" borderId="44" xfId="1" applyNumberFormat="1" applyFont="1" applyBorder="1"/>
    <xf numFmtId="0" fontId="0" fillId="0" borderId="27" xfId="0" applyNumberFormat="1" applyBorder="1"/>
    <xf numFmtId="0" fontId="0" fillId="0" borderId="44" xfId="0" applyNumberFormat="1" applyBorder="1"/>
    <xf numFmtId="0" fontId="0" fillId="3" borderId="23" xfId="0" applyFill="1" applyBorder="1"/>
    <xf numFmtId="0" fontId="0" fillId="3" borderId="30" xfId="0" applyFill="1" applyBorder="1"/>
    <xf numFmtId="0" fontId="0" fillId="0" borderId="67" xfId="0" applyFill="1" applyBorder="1"/>
    <xf numFmtId="0" fontId="0" fillId="0" borderId="68" xfId="0" applyFill="1" applyBorder="1"/>
    <xf numFmtId="0" fontId="0" fillId="0" borderId="69" xfId="0" applyFill="1" applyBorder="1"/>
    <xf numFmtId="0" fontId="0" fillId="0" borderId="45" xfId="0" applyBorder="1"/>
    <xf numFmtId="0" fontId="0" fillId="0" borderId="27" xfId="0" applyBorder="1" applyAlignment="1"/>
    <xf numFmtId="0" fontId="0" fillId="17" borderId="2" xfId="0" applyFill="1" applyBorder="1" applyAlignment="1">
      <alignment wrapText="1"/>
    </xf>
    <xf numFmtId="0" fontId="0" fillId="17" borderId="2" xfId="0" applyFill="1" applyBorder="1"/>
    <xf numFmtId="0" fontId="0" fillId="0" borderId="2" xfId="0" applyFill="1" applyBorder="1" applyAlignment="1">
      <alignment wrapText="1"/>
    </xf>
    <xf numFmtId="0" fontId="0" fillId="0" borderId="7" xfId="0" applyFill="1" applyBorder="1" applyAlignment="1">
      <alignment wrapText="1"/>
    </xf>
    <xf numFmtId="0" fontId="0" fillId="17" borderId="7" xfId="0" applyFill="1" applyBorder="1" applyAlignment="1">
      <alignment wrapText="1"/>
    </xf>
    <xf numFmtId="0" fontId="0" fillId="0" borderId="22" xfId="0" applyFill="1" applyBorder="1"/>
    <xf numFmtId="0" fontId="0" fillId="0" borderId="2" xfId="0" applyFont="1" applyBorder="1"/>
    <xf numFmtId="167" fontId="0" fillId="0" borderId="27" xfId="0" applyNumberFormat="1" applyFill="1" applyBorder="1"/>
    <xf numFmtId="9" fontId="0" fillId="0" borderId="27" xfId="1" applyNumberFormat="1" applyFont="1" applyBorder="1"/>
    <xf numFmtId="9" fontId="0" fillId="0" borderId="7" xfId="1" applyNumberFormat="1" applyFont="1" applyBorder="1"/>
    <xf numFmtId="9" fontId="0" fillId="0" borderId="44" xfId="1" applyNumberFormat="1" applyFont="1" applyBorder="1"/>
    <xf numFmtId="0" fontId="0" fillId="16" borderId="55" xfId="0" applyFill="1" applyBorder="1"/>
    <xf numFmtId="0" fontId="0" fillId="16" borderId="53" xfId="0" applyFill="1" applyBorder="1"/>
    <xf numFmtId="166" fontId="0" fillId="0" borderId="27" xfId="0" applyNumberFormat="1" applyBorder="1"/>
    <xf numFmtId="166" fontId="0" fillId="0" borderId="7" xfId="0" applyNumberFormat="1" applyBorder="1"/>
    <xf numFmtId="166" fontId="0" fillId="0" borderId="44" xfId="0" applyNumberFormat="1" applyBorder="1"/>
    <xf numFmtId="0" fontId="0" fillId="0" borderId="70" xfId="0" applyBorder="1" applyAlignment="1">
      <alignment wrapText="1"/>
    </xf>
    <xf numFmtId="0" fontId="0" fillId="0" borderId="63" xfId="0" applyBorder="1" applyAlignment="1">
      <alignment wrapText="1"/>
    </xf>
    <xf numFmtId="0" fontId="0" fillId="0" borderId="71" xfId="0" applyBorder="1"/>
    <xf numFmtId="0" fontId="0" fillId="0" borderId="72" xfId="0" applyBorder="1"/>
    <xf numFmtId="0" fontId="0" fillId="0" borderId="12" xfId="0" applyFill="1" applyBorder="1"/>
    <xf numFmtId="1" fontId="0" fillId="0" borderId="12" xfId="0" applyNumberFormat="1" applyBorder="1"/>
    <xf numFmtId="1" fontId="0" fillId="0" borderId="14" xfId="0" applyNumberFormat="1" applyBorder="1"/>
    <xf numFmtId="1" fontId="0" fillId="0" borderId="16" xfId="0" applyNumberFormat="1" applyBorder="1"/>
    <xf numFmtId="0" fontId="0" fillId="6" borderId="44" xfId="0" applyFill="1" applyBorder="1"/>
    <xf numFmtId="0" fontId="0" fillId="3" borderId="3" xfId="0" applyFill="1" applyBorder="1" applyAlignment="1">
      <alignment wrapText="1"/>
    </xf>
    <xf numFmtId="10" fontId="0" fillId="0" borderId="0" xfId="0" applyNumberFormat="1"/>
    <xf numFmtId="165" fontId="0" fillId="3" borderId="3" xfId="0" applyNumberFormat="1" applyFill="1" applyBorder="1" applyAlignment="1">
      <alignment wrapText="1"/>
    </xf>
    <xf numFmtId="165" fontId="0" fillId="3" borderId="2" xfId="0" applyNumberFormat="1" applyFill="1" applyBorder="1" applyAlignment="1">
      <alignment horizontal="center"/>
    </xf>
    <xf numFmtId="165" fontId="0" fillId="3" borderId="10" xfId="0" applyNumberFormat="1" applyFill="1" applyBorder="1"/>
    <xf numFmtId="165" fontId="0" fillId="3" borderId="27" xfId="0" applyNumberFormat="1" applyFill="1" applyBorder="1"/>
    <xf numFmtId="165" fontId="0" fillId="3" borderId="7" xfId="0" applyNumberFormat="1" applyFill="1" applyBorder="1"/>
    <xf numFmtId="165" fontId="0" fillId="3" borderId="44" xfId="0" applyNumberFormat="1" applyFill="1" applyBorder="1"/>
    <xf numFmtId="165" fontId="0" fillId="3" borderId="27" xfId="1" applyNumberFormat="1" applyFont="1" applyFill="1" applyBorder="1"/>
    <xf numFmtId="165" fontId="0" fillId="3" borderId="7" xfId="1" applyNumberFormat="1" applyFont="1" applyFill="1" applyBorder="1"/>
    <xf numFmtId="165" fontId="0" fillId="3" borderId="44" xfId="1" applyNumberFormat="1" applyFont="1" applyFill="1" applyBorder="1"/>
    <xf numFmtId="2" fontId="0" fillId="17" borderId="3" xfId="0" applyNumberFormat="1" applyFill="1" applyBorder="1" applyAlignment="1">
      <alignment wrapText="1"/>
    </xf>
    <xf numFmtId="2" fontId="0" fillId="17" borderId="2" xfId="0" applyNumberFormat="1" applyFill="1" applyBorder="1" applyAlignment="1">
      <alignment horizontal="center"/>
    </xf>
    <xf numFmtId="2" fontId="0" fillId="17" borderId="10" xfId="0" applyNumberFormat="1" applyFill="1" applyBorder="1"/>
    <xf numFmtId="1" fontId="0" fillId="17" borderId="17" xfId="0" applyNumberFormat="1" applyFill="1" applyBorder="1"/>
    <xf numFmtId="1" fontId="0" fillId="17" borderId="10" xfId="0" applyNumberFormat="1" applyFill="1" applyBorder="1"/>
    <xf numFmtId="1" fontId="0" fillId="17" borderId="27" xfId="0" applyNumberFormat="1" applyFill="1" applyBorder="1"/>
    <xf numFmtId="1" fontId="0" fillId="17" borderId="7" xfId="0" applyNumberFormat="1" applyFill="1" applyBorder="1"/>
    <xf numFmtId="1" fontId="0" fillId="17" borderId="44" xfId="0" applyNumberFormat="1" applyFill="1" applyBorder="1"/>
    <xf numFmtId="1" fontId="0" fillId="17" borderId="27" xfId="1" applyNumberFormat="1" applyFont="1" applyFill="1" applyBorder="1"/>
    <xf numFmtId="1" fontId="0" fillId="17" borderId="7" xfId="1" applyNumberFormat="1" applyFont="1" applyFill="1" applyBorder="1"/>
    <xf numFmtId="1" fontId="0" fillId="17" borderId="44" xfId="1" applyNumberFormat="1" applyFont="1" applyFill="1" applyBorder="1"/>
    <xf numFmtId="1" fontId="0" fillId="0" borderId="0" xfId="0" applyNumberFormat="1" applyAlignment="1"/>
    <xf numFmtId="0" fontId="0" fillId="3" borderId="2" xfId="0" applyFill="1" applyBorder="1" applyAlignment="1">
      <alignment horizontal="center"/>
    </xf>
    <xf numFmtId="0" fontId="0" fillId="17" borderId="3" xfId="0" applyFill="1" applyBorder="1" applyAlignment="1">
      <alignment wrapText="1"/>
    </xf>
    <xf numFmtId="1" fontId="0" fillId="17" borderId="2" xfId="0" applyNumberFormat="1" applyFill="1" applyBorder="1" applyAlignment="1">
      <alignment horizontal="center"/>
    </xf>
    <xf numFmtId="1" fontId="0" fillId="17" borderId="17" xfId="1" applyNumberFormat="1" applyFont="1" applyFill="1" applyBorder="1"/>
    <xf numFmtId="0" fontId="0" fillId="19" borderId="10" xfId="0" applyFill="1" applyBorder="1"/>
    <xf numFmtId="0" fontId="0" fillId="17" borderId="10" xfId="0" applyFill="1" applyBorder="1"/>
    <xf numFmtId="0" fontId="0" fillId="19" borderId="2" xfId="0" applyFill="1" applyBorder="1" applyAlignment="1">
      <alignment wrapText="1"/>
    </xf>
    <xf numFmtId="0" fontId="0" fillId="19" borderId="2" xfId="0" applyFill="1" applyBorder="1" applyAlignment="1">
      <alignment horizontal="center"/>
    </xf>
    <xf numFmtId="165" fontId="0" fillId="19" borderId="17" xfId="1" applyNumberFormat="1" applyFont="1" applyFill="1" applyBorder="1"/>
    <xf numFmtId="165" fontId="0" fillId="19" borderId="7" xfId="0" applyNumberFormat="1" applyFill="1" applyBorder="1"/>
    <xf numFmtId="165" fontId="0" fillId="19" borderId="44" xfId="0" applyNumberFormat="1" applyFill="1" applyBorder="1"/>
    <xf numFmtId="165" fontId="0" fillId="19" borderId="27" xfId="0" applyNumberFormat="1" applyFill="1" applyBorder="1"/>
    <xf numFmtId="165" fontId="0" fillId="19" borderId="27" xfId="1" applyNumberFormat="1" applyFont="1" applyFill="1" applyBorder="1"/>
    <xf numFmtId="165" fontId="0" fillId="19" borderId="7" xfId="1" applyNumberFormat="1" applyFont="1" applyFill="1" applyBorder="1"/>
    <xf numFmtId="165" fontId="0" fillId="19" borderId="44" xfId="1" applyNumberFormat="1" applyFont="1" applyFill="1" applyBorder="1"/>
    <xf numFmtId="9" fontId="0" fillId="0" borderId="27" xfId="0" applyNumberFormat="1" applyBorder="1" applyAlignment="1">
      <alignment horizontal="center" vertical="center"/>
    </xf>
    <xf numFmtId="9" fontId="0" fillId="0" borderId="7" xfId="0" applyNumberFormat="1" applyBorder="1" applyAlignment="1">
      <alignment horizontal="center" vertical="center"/>
    </xf>
    <xf numFmtId="167" fontId="0" fillId="0" borderId="7" xfId="0" applyNumberFormat="1" applyBorder="1"/>
    <xf numFmtId="9" fontId="0" fillId="0" borderId="44" xfId="0" applyNumberFormat="1" applyBorder="1" applyAlignment="1">
      <alignment horizontal="center" vertical="center"/>
    </xf>
    <xf numFmtId="167" fontId="0" fillId="0" borderId="44" xfId="0" applyNumberFormat="1" applyBorder="1"/>
    <xf numFmtId="164" fontId="0" fillId="19" borderId="7" xfId="1" applyNumberFormat="1" applyFont="1" applyFill="1" applyBorder="1"/>
    <xf numFmtId="164" fontId="0" fillId="19" borderId="44" xfId="1" applyNumberFormat="1" applyFont="1" applyFill="1" applyBorder="1"/>
    <xf numFmtId="164" fontId="0" fillId="0" borderId="44" xfId="1" applyNumberFormat="1" applyFont="1" applyBorder="1"/>
    <xf numFmtId="1" fontId="0" fillId="17" borderId="2" xfId="1" applyNumberFormat="1" applyFont="1" applyFill="1" applyBorder="1" applyAlignment="1">
      <alignment wrapText="1"/>
    </xf>
    <xf numFmtId="1" fontId="0" fillId="17" borderId="2" xfId="1" applyNumberFormat="1" applyFont="1" applyFill="1" applyBorder="1" applyAlignment="1"/>
    <xf numFmtId="165" fontId="0" fillId="17" borderId="10" xfId="0" applyNumberFormat="1" applyFill="1" applyBorder="1"/>
    <xf numFmtId="165" fontId="0" fillId="19" borderId="2" xfId="0" applyNumberFormat="1" applyFill="1" applyBorder="1" applyAlignment="1">
      <alignment wrapText="1"/>
    </xf>
    <xf numFmtId="165" fontId="0" fillId="19" borderId="2" xfId="0" applyNumberFormat="1" applyFill="1" applyBorder="1" applyAlignment="1">
      <alignment horizontal="center"/>
    </xf>
    <xf numFmtId="165" fontId="0" fillId="19" borderId="10" xfId="0" applyNumberFormat="1" applyFill="1" applyBorder="1"/>
    <xf numFmtId="9" fontId="0" fillId="19" borderId="27" xfId="1" applyFont="1" applyFill="1" applyBorder="1"/>
    <xf numFmtId="9" fontId="0" fillId="19" borderId="7" xfId="1" applyFont="1" applyFill="1" applyBorder="1"/>
    <xf numFmtId="9" fontId="0" fillId="19" borderId="44" xfId="1" applyFont="1" applyFill="1" applyBorder="1"/>
    <xf numFmtId="0" fontId="0" fillId="17" borderId="2" xfId="0" applyFill="1" applyBorder="1" applyAlignment="1"/>
    <xf numFmtId="165" fontId="0" fillId="0" borderId="27" xfId="1" applyNumberFormat="1" applyFont="1" applyBorder="1" applyAlignment="1">
      <alignment horizontal="center" vertical="center"/>
    </xf>
    <xf numFmtId="165" fontId="0" fillId="0" borderId="7" xfId="1" applyNumberFormat="1" applyFont="1" applyBorder="1" applyAlignment="1">
      <alignment horizontal="center" vertical="center"/>
    </xf>
    <xf numFmtId="165" fontId="0" fillId="0" borderId="44" xfId="1" applyNumberFormat="1" applyFont="1" applyBorder="1" applyAlignment="1">
      <alignment horizontal="center" vertical="center"/>
    </xf>
    <xf numFmtId="0" fontId="0" fillId="17" borderId="73" xfId="0" applyFill="1" applyBorder="1" applyAlignment="1">
      <alignment wrapText="1"/>
    </xf>
    <xf numFmtId="0" fontId="0" fillId="19" borderId="74" xfId="0" applyFill="1" applyBorder="1" applyAlignment="1">
      <alignment wrapText="1"/>
    </xf>
    <xf numFmtId="0" fontId="0" fillId="17" borderId="75" xfId="0" applyFill="1" applyBorder="1" applyAlignment="1">
      <alignment wrapText="1"/>
    </xf>
    <xf numFmtId="0" fontId="0" fillId="17" borderId="73" xfId="0" applyFill="1" applyBorder="1" applyAlignment="1"/>
    <xf numFmtId="0" fontId="0" fillId="19" borderId="74" xfId="0" applyFill="1" applyBorder="1" applyAlignment="1"/>
    <xf numFmtId="0" fontId="0" fillId="17" borderId="75" xfId="0" applyFill="1" applyBorder="1" applyAlignment="1"/>
    <xf numFmtId="1" fontId="0" fillId="17" borderId="60" xfId="0" applyNumberFormat="1" applyFill="1" applyBorder="1"/>
    <xf numFmtId="1" fontId="0" fillId="19" borderId="78" xfId="0" applyNumberFormat="1" applyFill="1" applyBorder="1"/>
    <xf numFmtId="1" fontId="0" fillId="17" borderId="79" xfId="0" applyNumberFormat="1" applyFill="1" applyBorder="1"/>
    <xf numFmtId="1" fontId="0" fillId="17" borderId="59" xfId="0" applyNumberFormat="1" applyFill="1" applyBorder="1"/>
    <xf numFmtId="1" fontId="0" fillId="19" borderId="80" xfId="0" applyNumberFormat="1" applyFill="1" applyBorder="1"/>
    <xf numFmtId="1" fontId="0" fillId="17" borderId="81" xfId="0" applyNumberFormat="1" applyFill="1" applyBorder="1"/>
    <xf numFmtId="1" fontId="0" fillId="17" borderId="61" xfId="0" applyNumberFormat="1" applyFill="1" applyBorder="1"/>
    <xf numFmtId="1" fontId="0" fillId="19" borderId="82" xfId="0" applyNumberFormat="1" applyFill="1" applyBorder="1"/>
    <xf numFmtId="1" fontId="0" fillId="17" borderId="83" xfId="0" applyNumberFormat="1" applyFill="1" applyBorder="1"/>
    <xf numFmtId="0" fontId="0" fillId="17" borderId="60" xfId="0" applyFill="1" applyBorder="1"/>
    <xf numFmtId="0" fontId="0" fillId="19" borderId="78" xfId="0" applyFill="1" applyBorder="1"/>
    <xf numFmtId="0" fontId="0" fillId="17" borderId="61" xfId="0" applyFill="1" applyBorder="1"/>
    <xf numFmtId="0" fontId="0" fillId="19" borderId="82" xfId="0" applyFill="1" applyBorder="1"/>
    <xf numFmtId="0" fontId="0" fillId="17" borderId="79" xfId="0" applyFill="1" applyBorder="1"/>
    <xf numFmtId="0" fontId="0" fillId="17" borderId="83" xfId="0" applyFill="1" applyBorder="1"/>
    <xf numFmtId="0" fontId="0" fillId="17" borderId="59" xfId="0" applyFill="1" applyBorder="1"/>
    <xf numFmtId="0" fontId="0" fillId="17" borderId="81" xfId="0" applyFill="1" applyBorder="1"/>
    <xf numFmtId="1" fontId="0" fillId="17" borderId="84" xfId="0" applyNumberFormat="1" applyFill="1" applyBorder="1"/>
    <xf numFmtId="1" fontId="0" fillId="19" borderId="85" xfId="0" applyNumberFormat="1" applyFill="1" applyBorder="1"/>
    <xf numFmtId="1" fontId="0" fillId="17" borderId="86" xfId="0" applyNumberFormat="1" applyFill="1" applyBorder="1"/>
    <xf numFmtId="0" fontId="0" fillId="0" borderId="73" xfId="0" applyBorder="1" applyAlignment="1">
      <alignment wrapText="1"/>
    </xf>
    <xf numFmtId="0" fontId="0" fillId="0" borderId="74" xfId="0" applyBorder="1" applyAlignment="1">
      <alignment wrapText="1"/>
    </xf>
    <xf numFmtId="0" fontId="0" fillId="0" borderId="75" xfId="0" applyBorder="1" applyAlignment="1">
      <alignment wrapText="1"/>
    </xf>
    <xf numFmtId="0" fontId="0" fillId="0" borderId="73" xfId="0" applyBorder="1" applyAlignment="1"/>
    <xf numFmtId="0" fontId="0" fillId="0" borderId="74" xfId="0" applyBorder="1" applyAlignment="1"/>
    <xf numFmtId="0" fontId="0" fillId="0" borderId="75" xfId="0" applyBorder="1" applyAlignment="1"/>
    <xf numFmtId="0" fontId="0" fillId="0" borderId="57" xfId="0" applyBorder="1"/>
    <xf numFmtId="0" fontId="0" fillId="0" borderId="76" xfId="0" applyBorder="1"/>
    <xf numFmtId="0" fontId="0" fillId="0" borderId="77" xfId="0" applyBorder="1"/>
    <xf numFmtId="1" fontId="0" fillId="0" borderId="78" xfId="0" applyNumberFormat="1" applyBorder="1"/>
    <xf numFmtId="1" fontId="0" fillId="0" borderId="79" xfId="0" applyNumberFormat="1" applyBorder="1"/>
    <xf numFmtId="1" fontId="0" fillId="0" borderId="80" xfId="0" applyNumberFormat="1" applyBorder="1"/>
    <xf numFmtId="1" fontId="0" fillId="0" borderId="81" xfId="0" applyNumberFormat="1" applyBorder="1"/>
    <xf numFmtId="1" fontId="0" fillId="0" borderId="82" xfId="0" applyNumberFormat="1" applyBorder="1"/>
    <xf numFmtId="1" fontId="0" fillId="0" borderId="83" xfId="0" applyNumberFormat="1" applyBorder="1"/>
    <xf numFmtId="0" fontId="0" fillId="0" borderId="78" xfId="0" applyBorder="1"/>
    <xf numFmtId="1" fontId="0" fillId="0" borderId="79" xfId="0" applyNumberFormat="1" applyFill="1" applyBorder="1"/>
    <xf numFmtId="0" fontId="0" fillId="0" borderId="82" xfId="0" applyBorder="1"/>
    <xf numFmtId="1" fontId="0" fillId="0" borderId="83" xfId="0" applyNumberFormat="1" applyFill="1" applyBorder="1"/>
    <xf numFmtId="1" fontId="0" fillId="0" borderId="61" xfId="0" applyNumberFormat="1" applyFill="1" applyBorder="1"/>
    <xf numFmtId="1" fontId="0" fillId="0" borderId="82" xfId="0" applyNumberFormat="1" applyFill="1" applyBorder="1"/>
    <xf numFmtId="1" fontId="0" fillId="0" borderId="59" xfId="0" applyNumberFormat="1" applyFill="1" applyBorder="1"/>
    <xf numFmtId="1" fontId="0" fillId="0" borderId="80" xfId="0" applyNumberFormat="1" applyFill="1" applyBorder="1"/>
    <xf numFmtId="1" fontId="0" fillId="0" borderId="81" xfId="0" applyNumberFormat="1" applyFill="1" applyBorder="1"/>
    <xf numFmtId="1" fontId="0" fillId="0" borderId="78" xfId="0" applyNumberFormat="1" applyFill="1" applyBorder="1"/>
    <xf numFmtId="0" fontId="0" fillId="0" borderId="79" xfId="0" applyBorder="1"/>
    <xf numFmtId="0" fontId="0" fillId="0" borderId="83" xfId="0" applyBorder="1"/>
    <xf numFmtId="0" fontId="0" fillId="0" borderId="80" xfId="0" applyBorder="1"/>
    <xf numFmtId="0" fontId="0" fillId="0" borderId="81" xfId="0" applyBorder="1"/>
    <xf numFmtId="1" fontId="0" fillId="0" borderId="84" xfId="0" applyNumberFormat="1" applyBorder="1"/>
    <xf numFmtId="1" fontId="0" fillId="0" borderId="85" xfId="0" applyNumberFormat="1" applyBorder="1"/>
    <xf numFmtId="1" fontId="0" fillId="0" borderId="86" xfId="0" applyNumberFormat="1" applyBorder="1"/>
    <xf numFmtId="1" fontId="0" fillId="0" borderId="60" xfId="0" applyNumberFormat="1" applyFill="1" applyBorder="1"/>
    <xf numFmtId="1" fontId="0" fillId="3" borderId="74" xfId="0" applyNumberFormat="1" applyFill="1" applyBorder="1" applyAlignment="1"/>
    <xf numFmtId="1" fontId="0" fillId="3" borderId="85" xfId="0" applyNumberFormat="1" applyFill="1" applyBorder="1"/>
    <xf numFmtId="1" fontId="0" fillId="3" borderId="78" xfId="0" applyNumberFormat="1" applyFill="1" applyBorder="1"/>
    <xf numFmtId="1" fontId="0" fillId="3" borderId="82" xfId="0" applyNumberFormat="1" applyFill="1" applyBorder="1"/>
    <xf numFmtId="1" fontId="0" fillId="3" borderId="80" xfId="0" applyNumberFormat="1" applyFill="1" applyBorder="1"/>
    <xf numFmtId="1" fontId="0" fillId="17" borderId="73" xfId="0" applyNumberFormat="1" applyFill="1" applyBorder="1" applyAlignment="1"/>
    <xf numFmtId="1" fontId="0" fillId="17" borderId="75" xfId="0" applyNumberFormat="1" applyFill="1" applyBorder="1" applyAlignment="1"/>
    <xf numFmtId="0" fontId="0" fillId="3" borderId="74" xfId="0" applyFill="1" applyBorder="1" applyAlignment="1"/>
    <xf numFmtId="2" fontId="0" fillId="17" borderId="60" xfId="0" applyNumberFormat="1" applyFill="1" applyBorder="1"/>
    <xf numFmtId="2" fontId="0" fillId="17" borderId="61" xfId="0" applyNumberFormat="1" applyFill="1" applyBorder="1"/>
    <xf numFmtId="2" fontId="0" fillId="17" borderId="59" xfId="0" applyNumberFormat="1" applyFill="1" applyBorder="1"/>
    <xf numFmtId="1" fontId="0" fillId="0" borderId="64" xfId="0" applyNumberFormat="1" applyFill="1" applyBorder="1"/>
    <xf numFmtId="1" fontId="0" fillId="0" borderId="87" xfId="0" applyNumberFormat="1" applyFill="1" applyBorder="1"/>
    <xf numFmtId="1" fontId="0" fillId="0" borderId="88" xfId="0" applyNumberFormat="1" applyFill="1" applyBorder="1"/>
    <xf numFmtId="0" fontId="0" fillId="0" borderId="83" xfId="0" applyFill="1" applyBorder="1"/>
    <xf numFmtId="165" fontId="0" fillId="19" borderId="3" xfId="1" applyNumberFormat="1" applyFont="1" applyFill="1" applyBorder="1" applyAlignment="1">
      <alignment wrapText="1"/>
    </xf>
    <xf numFmtId="165" fontId="0" fillId="19" borderId="2" xfId="1" applyNumberFormat="1" applyFont="1" applyFill="1" applyBorder="1" applyAlignment="1">
      <alignment horizontal="center"/>
    </xf>
    <xf numFmtId="165" fontId="0" fillId="19" borderId="10" xfId="1" applyNumberFormat="1" applyFont="1" applyFill="1" applyBorder="1"/>
    <xf numFmtId="165" fontId="0" fillId="17" borderId="10" xfId="1" applyNumberFormat="1" applyFont="1" applyFill="1" applyBorder="1"/>
    <xf numFmtId="1" fontId="0" fillId="17" borderId="64" xfId="0" applyNumberFormat="1" applyFill="1" applyBorder="1"/>
    <xf numFmtId="1" fontId="0" fillId="17" borderId="88" xfId="0" applyNumberFormat="1" applyFill="1" applyBorder="1"/>
    <xf numFmtId="1" fontId="0" fillId="19" borderId="87" xfId="0" applyNumberFormat="1" applyFill="1" applyBorder="1"/>
    <xf numFmtId="1" fontId="0" fillId="17" borderId="28" xfId="1" applyNumberFormat="1" applyFont="1" applyFill="1" applyBorder="1"/>
    <xf numFmtId="1" fontId="0" fillId="19" borderId="74" xfId="0" applyNumberFormat="1" applyFill="1" applyBorder="1" applyAlignment="1"/>
    <xf numFmtId="165" fontId="0" fillId="19" borderId="3" xfId="0" applyNumberFormat="1" applyFill="1" applyBorder="1" applyAlignment="1">
      <alignment wrapText="1"/>
    </xf>
    <xf numFmtId="0" fontId="0" fillId="0" borderId="4" xfId="0" applyBorder="1" applyAlignment="1">
      <alignment wrapText="1"/>
    </xf>
    <xf numFmtId="1" fontId="0" fillId="17" borderId="94" xfId="0" applyNumberFormat="1" applyFill="1" applyBorder="1" applyAlignment="1"/>
    <xf numFmtId="1" fontId="0" fillId="17" borderId="89" xfId="0" applyNumberFormat="1" applyFill="1" applyBorder="1" applyAlignment="1"/>
    <xf numFmtId="1" fontId="0" fillId="17" borderId="95" xfId="0" applyNumberFormat="1" applyFill="1" applyBorder="1"/>
    <xf numFmtId="1" fontId="0" fillId="17" borderId="90" xfId="0" applyNumberFormat="1" applyFill="1" applyBorder="1"/>
    <xf numFmtId="1" fontId="0" fillId="17" borderId="96" xfId="0" applyNumberFormat="1" applyFill="1" applyBorder="1"/>
    <xf numFmtId="1" fontId="0" fillId="17" borderId="91" xfId="0" applyNumberFormat="1" applyFill="1" applyBorder="1"/>
    <xf numFmtId="1" fontId="0" fillId="17" borderId="97" xfId="0" applyNumberFormat="1" applyFill="1" applyBorder="1"/>
    <xf numFmtId="1" fontId="0" fillId="17" borderId="92" xfId="0" applyNumberFormat="1" applyFill="1" applyBorder="1"/>
    <xf numFmtId="1" fontId="0" fillId="17" borderId="98" xfId="0" applyNumberFormat="1" applyFill="1" applyBorder="1"/>
    <xf numFmtId="1" fontId="0" fillId="17" borderId="93" xfId="0" applyNumberFormat="1" applyFill="1" applyBorder="1"/>
    <xf numFmtId="165" fontId="0" fillId="19" borderId="5" xfId="1" applyNumberFormat="1" applyFont="1" applyFill="1" applyBorder="1" applyAlignment="1">
      <alignment wrapText="1"/>
    </xf>
    <xf numFmtId="165" fontId="0" fillId="19" borderId="5" xfId="1" applyNumberFormat="1" applyFont="1" applyFill="1" applyBorder="1" applyAlignment="1">
      <alignment horizontal="center"/>
    </xf>
    <xf numFmtId="165" fontId="0" fillId="19" borderId="43" xfId="1" applyNumberFormat="1" applyFont="1" applyFill="1" applyBorder="1"/>
    <xf numFmtId="165" fontId="0" fillId="19" borderId="26" xfId="1" applyNumberFormat="1" applyFont="1" applyFill="1" applyBorder="1"/>
    <xf numFmtId="165" fontId="0" fillId="19" borderId="29" xfId="1" applyNumberFormat="1" applyFont="1" applyFill="1" applyBorder="1"/>
    <xf numFmtId="165" fontId="0" fillId="19" borderId="30" xfId="1" applyNumberFormat="1" applyFont="1" applyFill="1" applyBorder="1"/>
    <xf numFmtId="165" fontId="0" fillId="19" borderId="40" xfId="1" applyNumberFormat="1" applyFont="1" applyFill="1" applyBorder="1"/>
    <xf numFmtId="165" fontId="0" fillId="19" borderId="26" xfId="0" applyNumberFormat="1" applyFill="1" applyBorder="1"/>
    <xf numFmtId="165" fontId="0" fillId="19" borderId="30" xfId="0" applyNumberFormat="1" applyFill="1" applyBorder="1"/>
    <xf numFmtId="0" fontId="0" fillId="17" borderId="43" xfId="0" applyFill="1" applyBorder="1"/>
    <xf numFmtId="0" fontId="0" fillId="17" borderId="26" xfId="0" applyFill="1" applyBorder="1"/>
    <xf numFmtId="0" fontId="0" fillId="17" borderId="29" xfId="0" applyFill="1" applyBorder="1"/>
    <xf numFmtId="0" fontId="0" fillId="17" borderId="30" xfId="0" applyFill="1" applyBorder="1"/>
    <xf numFmtId="0" fontId="0" fillId="17" borderId="26" xfId="0" applyNumberFormat="1" applyFill="1" applyBorder="1"/>
    <xf numFmtId="0" fontId="0" fillId="17" borderId="30" xfId="0" applyNumberFormat="1" applyFill="1" applyBorder="1"/>
    <xf numFmtId="0" fontId="0" fillId="17" borderId="40" xfId="0" applyFill="1" applyBorder="1"/>
    <xf numFmtId="164" fontId="0" fillId="17" borderId="26" xfId="1" applyNumberFormat="1" applyFont="1" applyFill="1" applyBorder="1"/>
    <xf numFmtId="164" fontId="0" fillId="0" borderId="27" xfId="1" applyNumberFormat="1" applyFont="1" applyBorder="1"/>
    <xf numFmtId="164" fontId="0" fillId="17" borderId="30" xfId="1" applyNumberFormat="1" applyFont="1" applyFill="1" applyBorder="1"/>
    <xf numFmtId="165" fontId="0" fillId="19" borderId="5" xfId="0" applyNumberFormat="1" applyFill="1" applyBorder="1" applyAlignment="1">
      <alignment wrapText="1"/>
    </xf>
    <xf numFmtId="165" fontId="0" fillId="19" borderId="5" xfId="0" applyNumberFormat="1" applyFill="1" applyBorder="1" applyAlignment="1">
      <alignment horizontal="center"/>
    </xf>
    <xf numFmtId="165" fontId="0" fillId="19" borderId="43" xfId="0" applyNumberFormat="1" applyFill="1" applyBorder="1"/>
    <xf numFmtId="0" fontId="0" fillId="17" borderId="2" xfId="0" applyNumberFormat="1" applyFill="1" applyBorder="1" applyAlignment="1">
      <alignment wrapText="1"/>
    </xf>
    <xf numFmtId="0" fontId="0" fillId="17" borderId="2" xfId="0" applyNumberFormat="1" applyFill="1" applyBorder="1" applyAlignment="1">
      <alignment horizontal="center"/>
    </xf>
    <xf numFmtId="0" fontId="0" fillId="17" borderId="43" xfId="0" applyNumberFormat="1" applyFill="1" applyBorder="1"/>
    <xf numFmtId="0" fontId="0" fillId="17" borderId="26" xfId="1" applyNumberFormat="1" applyFont="1" applyFill="1" applyBorder="1"/>
    <xf numFmtId="0" fontId="0" fillId="17" borderId="29" xfId="1" applyNumberFormat="1" applyFont="1" applyFill="1" applyBorder="1"/>
    <xf numFmtId="0" fontId="0" fillId="17" borderId="30" xfId="1" applyNumberFormat="1" applyFont="1" applyFill="1" applyBorder="1"/>
    <xf numFmtId="9" fontId="0" fillId="0" borderId="27" xfId="1" applyFont="1" applyBorder="1" applyAlignment="1">
      <alignment horizontal="center" vertical="center"/>
    </xf>
    <xf numFmtId="9" fontId="0" fillId="0" borderId="7" xfId="1" applyFont="1" applyBorder="1" applyAlignment="1">
      <alignment horizontal="center" vertical="center"/>
    </xf>
    <xf numFmtId="9" fontId="0" fillId="0" borderId="44" xfId="1" applyFont="1" applyBorder="1" applyAlignment="1">
      <alignment horizontal="center" vertical="center"/>
    </xf>
    <xf numFmtId="164" fontId="0" fillId="3" borderId="27" xfId="1" applyNumberFormat="1" applyFont="1" applyFill="1" applyBorder="1"/>
    <xf numFmtId="164" fontId="0" fillId="3" borderId="44" xfId="1" applyNumberFormat="1" applyFont="1" applyFill="1" applyBorder="1"/>
    <xf numFmtId="164" fontId="0" fillId="3" borderId="7" xfId="1" applyNumberFormat="1" applyFont="1" applyFill="1" applyBorder="1"/>
    <xf numFmtId="0" fontId="16" fillId="0" borderId="0" xfId="0" applyFont="1"/>
    <xf numFmtId="0" fontId="0" fillId="18" borderId="2" xfId="0" applyFont="1" applyFill="1" applyBorder="1"/>
    <xf numFmtId="0" fontId="0" fillId="0" borderId="2" xfId="0" applyFont="1" applyBorder="1" applyAlignment="1">
      <alignment horizontal="left"/>
    </xf>
    <xf numFmtId="1" fontId="0" fillId="0" borderId="2" xfId="0" applyNumberFormat="1" applyFont="1" applyBorder="1"/>
    <xf numFmtId="0" fontId="0" fillId="18" borderId="99" xfId="0" applyFont="1" applyFill="1" applyBorder="1"/>
    <xf numFmtId="0" fontId="0" fillId="0" borderId="99" xfId="0" applyFont="1" applyBorder="1" applyAlignment="1">
      <alignment horizontal="left"/>
    </xf>
    <xf numFmtId="1" fontId="0" fillId="0" borderId="99" xfId="0" applyNumberFormat="1" applyFont="1" applyBorder="1"/>
    <xf numFmtId="164" fontId="0" fillId="0" borderId="0" xfId="0" applyNumberFormat="1"/>
    <xf numFmtId="1" fontId="0" fillId="0" borderId="2" xfId="1" applyNumberFormat="1" applyFont="1" applyBorder="1"/>
    <xf numFmtId="1" fontId="0" fillId="0" borderId="2" xfId="0" applyNumberFormat="1" applyFill="1" applyBorder="1"/>
    <xf numFmtId="0" fontId="0" fillId="17" borderId="57" xfId="0" applyFill="1" applyBorder="1" applyAlignment="1">
      <alignment wrapText="1"/>
    </xf>
    <xf numFmtId="0" fontId="0" fillId="19" borderId="57" xfId="0" applyFill="1" applyBorder="1" applyAlignment="1">
      <alignment wrapText="1"/>
    </xf>
    <xf numFmtId="0" fontId="0" fillId="17" borderId="73" xfId="0" applyNumberFormat="1" applyFill="1" applyBorder="1" applyAlignment="1">
      <alignment wrapText="1"/>
    </xf>
    <xf numFmtId="0" fontId="0" fillId="3" borderId="74" xfId="0" applyNumberFormat="1" applyFill="1" applyBorder="1" applyAlignment="1">
      <alignment wrapText="1"/>
    </xf>
    <xf numFmtId="0" fontId="0" fillId="17" borderId="75" xfId="0" applyNumberFormat="1" applyFill="1" applyBorder="1" applyAlignment="1">
      <alignment wrapText="1"/>
    </xf>
    <xf numFmtId="0" fontId="17" fillId="18" borderId="99" xfId="0" applyFont="1" applyFill="1" applyBorder="1"/>
    <xf numFmtId="0" fontId="17" fillId="0" borderId="99" xfId="0" applyFont="1" applyBorder="1" applyAlignment="1">
      <alignment horizontal="left"/>
    </xf>
    <xf numFmtId="1" fontId="17" fillId="0" borderId="99" xfId="0" applyNumberFormat="1" applyFont="1" applyBorder="1"/>
    <xf numFmtId="0" fontId="0" fillId="17" borderId="100" xfId="0" applyFill="1" applyBorder="1" applyAlignment="1">
      <alignment wrapText="1"/>
    </xf>
    <xf numFmtId="1" fontId="0" fillId="17" borderId="100" xfId="0" applyNumberFormat="1" applyFill="1" applyBorder="1" applyAlignment="1"/>
    <xf numFmtId="0" fontId="0" fillId="17" borderId="101" xfId="0" applyFill="1" applyBorder="1" applyAlignment="1">
      <alignment wrapText="1"/>
    </xf>
    <xf numFmtId="0" fontId="0" fillId="17" borderId="89" xfId="0" applyFill="1" applyBorder="1" applyAlignment="1">
      <alignment wrapText="1"/>
    </xf>
    <xf numFmtId="0" fontId="0" fillId="17" borderId="21" xfId="0" applyFill="1" applyBorder="1" applyAlignment="1">
      <alignment wrapText="1"/>
    </xf>
    <xf numFmtId="1" fontId="0" fillId="20" borderId="99" xfId="0" applyNumberFormat="1" applyFont="1" applyFill="1" applyBorder="1"/>
    <xf numFmtId="0" fontId="0" fillId="18" borderId="102" xfId="0" applyFont="1" applyFill="1" applyBorder="1"/>
    <xf numFmtId="0" fontId="0" fillId="18" borderId="103" xfId="0" applyFont="1" applyFill="1" applyBorder="1"/>
    <xf numFmtId="1" fontId="0" fillId="0" borderId="103" xfId="0" applyNumberFormat="1" applyFont="1" applyBorder="1"/>
    <xf numFmtId="1" fontId="0" fillId="20" borderId="102" xfId="0" applyNumberFormat="1" applyFont="1" applyFill="1" applyBorder="1"/>
    <xf numFmtId="1" fontId="0" fillId="18" borderId="103" xfId="0" applyNumberFormat="1" applyFont="1" applyFill="1" applyBorder="1"/>
    <xf numFmtId="0" fontId="0" fillId="0" borderId="10" xfId="0" applyFont="1" applyBorder="1" applyAlignment="1">
      <alignment horizontal="left"/>
    </xf>
    <xf numFmtId="1" fontId="0" fillId="0" borderId="10" xfId="0" applyNumberFormat="1" applyFont="1" applyBorder="1"/>
    <xf numFmtId="0" fontId="0" fillId="0" borderId="13" xfId="0" applyFont="1" applyBorder="1" applyAlignment="1">
      <alignment horizontal="left"/>
    </xf>
    <xf numFmtId="1" fontId="0" fillId="0" borderId="13" xfId="0" applyNumberFormat="1" applyFont="1" applyBorder="1"/>
    <xf numFmtId="9" fontId="0" fillId="0" borderId="13" xfId="1" applyFont="1" applyBorder="1"/>
    <xf numFmtId="9" fontId="0" fillId="20" borderId="13" xfId="1" applyFont="1" applyFill="1" applyBorder="1"/>
    <xf numFmtId="0" fontId="0" fillId="21" borderId="102" xfId="0" applyFont="1" applyFill="1" applyBorder="1"/>
    <xf numFmtId="0" fontId="18" fillId="0" borderId="0" xfId="2"/>
    <xf numFmtId="0" fontId="0" fillId="0" borderId="2" xfId="0" applyBorder="1" applyAlignment="1">
      <alignment horizontal="center" wrapText="1"/>
    </xf>
    <xf numFmtId="1" fontId="0" fillId="17" borderId="78" xfId="0" applyNumberFormat="1" applyFill="1" applyBorder="1"/>
    <xf numFmtId="1" fontId="0" fillId="17" borderId="82" xfId="0" applyNumberFormat="1" applyFill="1" applyBorder="1"/>
    <xf numFmtId="1" fontId="0" fillId="17" borderId="80" xfId="0" applyNumberFormat="1" applyFill="1" applyBorder="1"/>
    <xf numFmtId="0" fontId="21" fillId="0" borderId="0" xfId="0" applyFont="1"/>
    <xf numFmtId="1" fontId="0" fillId="17" borderId="2" xfId="0" applyNumberFormat="1" applyFont="1" applyFill="1" applyBorder="1"/>
    <xf numFmtId="9" fontId="0" fillId="17" borderId="13" xfId="1" applyFont="1" applyFill="1" applyBorder="1"/>
    <xf numFmtId="0" fontId="0" fillId="17" borderId="0" xfId="0" applyFont="1" applyFill="1"/>
    <xf numFmtId="1" fontId="0" fillId="17" borderId="10" xfId="0" applyNumberFormat="1" applyFont="1" applyFill="1" applyBorder="1"/>
    <xf numFmtId="1" fontId="0" fillId="17" borderId="13" xfId="0" applyNumberFormat="1" applyFont="1" applyFill="1" applyBorder="1"/>
    <xf numFmtId="0" fontId="0" fillId="18" borderId="99" xfId="0" applyFont="1" applyFill="1" applyBorder="1" applyAlignment="1">
      <alignment wrapText="1"/>
    </xf>
    <xf numFmtId="0" fontId="0" fillId="22" borderId="99" xfId="0" applyFont="1" applyFill="1" applyBorder="1"/>
    <xf numFmtId="1" fontId="0" fillId="0" borderId="99" xfId="0" applyNumberFormat="1" applyBorder="1"/>
    <xf numFmtId="0" fontId="0" fillId="22" borderId="2" xfId="0" applyFont="1" applyFill="1" applyBorder="1"/>
    <xf numFmtId="9" fontId="0" fillId="11" borderId="47" xfId="0" applyNumberFormat="1" applyFill="1" applyBorder="1"/>
    <xf numFmtId="0" fontId="0" fillId="0" borderId="1" xfId="0" applyFill="1" applyBorder="1"/>
    <xf numFmtId="0" fontId="0" fillId="0" borderId="47" xfId="0" applyFill="1" applyBorder="1"/>
    <xf numFmtId="9" fontId="0" fillId="0" borderId="47" xfId="0" applyNumberFormat="1" applyFill="1" applyBorder="1"/>
    <xf numFmtId="1" fontId="0" fillId="22" borderId="103" xfId="0" applyNumberFormat="1" applyFont="1" applyFill="1" applyBorder="1"/>
    <xf numFmtId="0" fontId="16" fillId="0" borderId="0" xfId="0" applyFont="1" applyAlignment="1"/>
    <xf numFmtId="0" fontId="0" fillId="0" borderId="3" xfId="0" applyFont="1" applyBorder="1" applyAlignment="1">
      <alignment horizontal="left"/>
    </xf>
    <xf numFmtId="0" fontId="0" fillId="0" borderId="104" xfId="0" applyFont="1" applyBorder="1" applyAlignment="1">
      <alignment horizontal="left"/>
    </xf>
    <xf numFmtId="1" fontId="0" fillId="0" borderId="105" xfId="0" applyNumberFormat="1" applyFont="1" applyBorder="1"/>
    <xf numFmtId="1" fontId="0" fillId="0" borderId="106" xfId="0" applyNumberFormat="1" applyBorder="1"/>
    <xf numFmtId="9" fontId="0" fillId="0" borderId="39" xfId="1" applyFont="1" applyBorder="1"/>
    <xf numFmtId="9" fontId="0" fillId="0" borderId="37" xfId="1" applyFont="1" applyBorder="1"/>
    <xf numFmtId="0" fontId="0" fillId="23" borderId="67" xfId="0" applyFill="1" applyBorder="1" applyAlignment="1">
      <alignment wrapText="1"/>
    </xf>
    <xf numFmtId="0" fontId="0" fillId="23" borderId="54" xfId="0" applyFill="1" applyBorder="1" applyAlignment="1">
      <alignment wrapText="1"/>
    </xf>
    <xf numFmtId="0" fontId="0" fillId="11" borderId="67" xfId="0" applyFill="1" applyBorder="1"/>
    <xf numFmtId="0" fontId="0" fillId="11" borderId="27" xfId="0" applyFill="1" applyBorder="1"/>
    <xf numFmtId="0" fontId="0" fillId="11" borderId="25" xfId="0" applyFill="1" applyBorder="1"/>
    <xf numFmtId="0" fontId="0" fillId="11" borderId="22" xfId="0" applyFill="1" applyBorder="1"/>
    <xf numFmtId="0" fontId="0" fillId="11" borderId="26" xfId="0" applyFill="1" applyBorder="1"/>
    <xf numFmtId="0" fontId="0" fillId="11" borderId="54" xfId="0" applyFill="1" applyBorder="1"/>
    <xf numFmtId="0" fontId="0" fillId="11" borderId="56" xfId="0" applyFill="1" applyBorder="1"/>
    <xf numFmtId="9" fontId="0" fillId="11" borderId="56" xfId="1" applyFont="1" applyFill="1" applyBorder="1"/>
    <xf numFmtId="0" fontId="0" fillId="11" borderId="68" xfId="0" applyFill="1" applyBorder="1"/>
    <xf numFmtId="0" fontId="0" fillId="11" borderId="69" xfId="0" applyFill="1" applyBorder="1"/>
    <xf numFmtId="9" fontId="0" fillId="11" borderId="46" xfId="0" applyNumberFormat="1" applyFill="1" applyBorder="1"/>
    <xf numFmtId="0" fontId="0" fillId="10" borderId="27" xfId="0" applyFill="1" applyBorder="1"/>
    <xf numFmtId="1" fontId="0" fillId="8" borderId="36" xfId="0" applyNumberFormat="1" applyFill="1" applyBorder="1"/>
    <xf numFmtId="0" fontId="0" fillId="8" borderId="47" xfId="0" applyFill="1" applyBorder="1"/>
    <xf numFmtId="1" fontId="1" fillId="0" borderId="107" xfId="0" applyNumberFormat="1" applyFont="1" applyBorder="1"/>
    <xf numFmtId="9" fontId="0" fillId="0" borderId="13" xfId="1" applyNumberFormat="1" applyFont="1" applyBorder="1"/>
    <xf numFmtId="0" fontId="22" fillId="0" borderId="0" xfId="0" applyFont="1" applyAlignment="1">
      <alignment horizontal="center" vertical="center" readingOrder="1"/>
    </xf>
    <xf numFmtId="0" fontId="22" fillId="0" borderId="0" xfId="0" applyFont="1" applyAlignment="1">
      <alignment vertical="center" readingOrder="1"/>
    </xf>
    <xf numFmtId="0" fontId="23" fillId="0" borderId="0" xfId="0" applyFont="1" applyAlignment="1">
      <alignment horizontal="center" vertical="center" readingOrder="1"/>
    </xf>
    <xf numFmtId="0" fontId="24" fillId="0" borderId="0" xfId="0" applyFont="1"/>
    <xf numFmtId="165" fontId="24" fillId="3" borderId="27" xfId="0" applyNumberFormat="1" applyFont="1" applyFill="1" applyBorder="1"/>
    <xf numFmtId="165" fontId="24" fillId="3" borderId="7" xfId="0" applyNumberFormat="1" applyFont="1" applyFill="1" applyBorder="1"/>
    <xf numFmtId="165" fontId="24" fillId="3" borderId="44" xfId="0" applyNumberFormat="1" applyFont="1" applyFill="1" applyBorder="1"/>
    <xf numFmtId="165" fontId="24" fillId="3" borderId="17" xfId="0" applyNumberFormat="1" applyFont="1" applyFill="1" applyBorder="1"/>
    <xf numFmtId="165" fontId="24" fillId="0" borderId="27" xfId="0" applyNumberFormat="1" applyFont="1" applyBorder="1"/>
    <xf numFmtId="165" fontId="24" fillId="0" borderId="7" xfId="0" applyNumberFormat="1" applyFont="1" applyBorder="1"/>
    <xf numFmtId="165" fontId="24" fillId="0" borderId="44" xfId="0" applyNumberFormat="1" applyFont="1" applyBorder="1"/>
    <xf numFmtId="165" fontId="24" fillId="0" borderId="17" xfId="0" applyNumberFormat="1" applyFont="1" applyBorder="1"/>
    <xf numFmtId="0" fontId="24" fillId="0" borderId="27" xfId="0" applyFont="1" applyBorder="1"/>
    <xf numFmtId="0" fontId="24" fillId="0" borderId="7" xfId="0" applyFont="1" applyBorder="1"/>
    <xf numFmtId="0" fontId="24" fillId="0" borderId="44" xfId="0" applyFont="1" applyBorder="1"/>
    <xf numFmtId="0" fontId="24" fillId="0" borderId="28" xfId="0" applyFont="1" applyBorder="1"/>
    <xf numFmtId="1" fontId="24" fillId="0" borderId="22" xfId="0" applyNumberFormat="1" applyFont="1" applyBorder="1"/>
    <xf numFmtId="1" fontId="24" fillId="0" borderId="0" xfId="0" applyNumberFormat="1" applyFont="1" applyBorder="1"/>
    <xf numFmtId="1" fontId="24" fillId="0" borderId="23" xfId="0" applyNumberFormat="1" applyFont="1" applyBorder="1"/>
    <xf numFmtId="1" fontId="24" fillId="3" borderId="22" xfId="0" applyNumberFormat="1" applyFont="1" applyFill="1" applyBorder="1"/>
    <xf numFmtId="1" fontId="24" fillId="3" borderId="0" xfId="0" applyNumberFormat="1" applyFont="1" applyFill="1" applyBorder="1"/>
    <xf numFmtId="1" fontId="24" fillId="3" borderId="23" xfId="0" applyNumberFormat="1" applyFont="1" applyFill="1" applyBorder="1"/>
    <xf numFmtId="1" fontId="24" fillId="3" borderId="32" xfId="0" applyNumberFormat="1" applyFont="1" applyFill="1" applyBorder="1"/>
    <xf numFmtId="1" fontId="24" fillId="3" borderId="25" xfId="0" applyNumberFormat="1" applyFont="1" applyFill="1" applyBorder="1"/>
    <xf numFmtId="1" fontId="24" fillId="3" borderId="38" xfId="0" applyNumberFormat="1" applyFont="1" applyFill="1" applyBorder="1"/>
    <xf numFmtId="1" fontId="24" fillId="3" borderId="26" xfId="0" applyNumberFormat="1" applyFont="1" applyFill="1" applyBorder="1"/>
    <xf numFmtId="1" fontId="24" fillId="3" borderId="30" xfId="0" applyNumberFormat="1" applyFont="1" applyFill="1" applyBorder="1"/>
    <xf numFmtId="0" fontId="24" fillId="3" borderId="25" xfId="0" applyFont="1" applyFill="1" applyBorder="1"/>
    <xf numFmtId="0" fontId="24" fillId="3" borderId="1" xfId="0" applyFont="1" applyFill="1" applyBorder="1"/>
    <xf numFmtId="1" fontId="24" fillId="3" borderId="29" xfId="0" applyNumberFormat="1" applyFont="1" applyFill="1" applyBorder="1"/>
    <xf numFmtId="1" fontId="24" fillId="3" borderId="1" xfId="0" applyNumberFormat="1" applyFont="1" applyFill="1" applyBorder="1"/>
    <xf numFmtId="0" fontId="24" fillId="0" borderId="0" xfId="0" applyFont="1" applyAlignment="1">
      <alignment wrapText="1"/>
    </xf>
    <xf numFmtId="164" fontId="24" fillId="3" borderId="27" xfId="1" applyNumberFormat="1" applyFont="1" applyFill="1" applyBorder="1"/>
    <xf numFmtId="164" fontId="24" fillId="3" borderId="7" xfId="1" applyNumberFormat="1" applyFont="1" applyFill="1" applyBorder="1"/>
    <xf numFmtId="164" fontId="24" fillId="3" borderId="44" xfId="1" applyNumberFormat="1" applyFont="1" applyFill="1" applyBorder="1"/>
    <xf numFmtId="1" fontId="24" fillId="0" borderId="19" xfId="0" applyNumberFormat="1" applyFont="1" applyBorder="1"/>
    <xf numFmtId="0" fontId="24" fillId="0" borderId="22" xfId="0" applyFont="1" applyBorder="1"/>
    <xf numFmtId="0" fontId="24" fillId="0" borderId="23" xfId="0" applyFont="1" applyBorder="1"/>
    <xf numFmtId="0" fontId="24" fillId="0" borderId="0" xfId="0" applyFont="1" applyBorder="1"/>
    <xf numFmtId="1" fontId="0" fillId="0" borderId="31" xfId="0" applyNumberFormat="1" applyBorder="1"/>
    <xf numFmtId="168" fontId="24" fillId="3" borderId="22" xfId="3" applyNumberFormat="1" applyFont="1" applyFill="1" applyBorder="1"/>
    <xf numFmtId="168" fontId="24" fillId="3" borderId="0" xfId="3" applyNumberFormat="1" applyFont="1" applyFill="1" applyBorder="1"/>
    <xf numFmtId="168" fontId="24" fillId="3" borderId="23" xfId="3" applyNumberFormat="1" applyFont="1" applyFill="1" applyBorder="1"/>
    <xf numFmtId="1" fontId="24" fillId="3" borderId="0" xfId="3" applyNumberFormat="1" applyFont="1" applyFill="1" applyBorder="1"/>
    <xf numFmtId="165" fontId="24" fillId="19" borderId="27" xfId="1" applyNumberFormat="1" applyFont="1" applyFill="1" applyBorder="1"/>
    <xf numFmtId="165" fontId="24" fillId="19" borderId="7" xfId="1" applyNumberFormat="1" applyFont="1" applyFill="1" applyBorder="1"/>
    <xf numFmtId="165" fontId="24" fillId="19" borderId="44" xfId="1" applyNumberFormat="1" applyFont="1" applyFill="1" applyBorder="1"/>
    <xf numFmtId="165" fontId="24" fillId="19" borderId="17" xfId="1" applyNumberFormat="1" applyFont="1" applyFill="1" applyBorder="1"/>
    <xf numFmtId="0" fontId="24" fillId="6" borderId="44" xfId="0" applyFont="1" applyFill="1" applyBorder="1"/>
    <xf numFmtId="1" fontId="24" fillId="19" borderId="22" xfId="0" applyNumberFormat="1" applyFont="1" applyFill="1" applyBorder="1"/>
    <xf numFmtId="1" fontId="24" fillId="19" borderId="0" xfId="0" applyNumberFormat="1" applyFont="1" applyFill="1" applyBorder="1"/>
    <xf numFmtId="1" fontId="24" fillId="19" borderId="23" xfId="0" applyNumberFormat="1" applyFont="1" applyFill="1" applyBorder="1"/>
    <xf numFmtId="1" fontId="0" fillId="19" borderId="25" xfId="0" applyNumberFormat="1" applyFill="1" applyBorder="1"/>
    <xf numFmtId="1" fontId="0" fillId="19" borderId="38" xfId="0" applyNumberFormat="1" applyFill="1" applyBorder="1"/>
    <xf numFmtId="1" fontId="24" fillId="19" borderId="1" xfId="0" applyNumberFormat="1" applyFont="1" applyFill="1" applyBorder="1"/>
    <xf numFmtId="1" fontId="0" fillId="19" borderId="26" xfId="0" applyNumberFormat="1" applyFill="1" applyBorder="1"/>
    <xf numFmtId="1" fontId="0" fillId="19" borderId="30" xfId="0" applyNumberFormat="1" applyFill="1" applyBorder="1"/>
    <xf numFmtId="1" fontId="24" fillId="19" borderId="29" xfId="0" applyNumberFormat="1" applyFont="1" applyFill="1" applyBorder="1"/>
    <xf numFmtId="165" fontId="24" fillId="19" borderId="28" xfId="1" applyNumberFormat="1" applyFont="1" applyFill="1" applyBorder="1"/>
    <xf numFmtId="165" fontId="24" fillId="0" borderId="27" xfId="1" applyNumberFormat="1" applyFont="1" applyBorder="1"/>
    <xf numFmtId="165" fontId="24" fillId="0" borderId="7" xfId="1" applyNumberFormat="1" applyFont="1" applyBorder="1"/>
    <xf numFmtId="165" fontId="24" fillId="0" borderId="44" xfId="1" applyNumberFormat="1" applyFont="1" applyBorder="1"/>
    <xf numFmtId="0" fontId="0" fillId="0" borderId="7" xfId="0" applyNumberFormat="1" applyBorder="1"/>
    <xf numFmtId="0" fontId="24" fillId="0" borderId="27" xfId="0" applyFont="1" applyFill="1" applyBorder="1"/>
    <xf numFmtId="0" fontId="24" fillId="0" borderId="7" xfId="0" applyFont="1" applyFill="1" applyBorder="1"/>
    <xf numFmtId="0" fontId="24" fillId="0" borderId="44" xfId="0" applyFont="1" applyFill="1" applyBorder="1"/>
    <xf numFmtId="0" fontId="24" fillId="0" borderId="31" xfId="0" applyFont="1" applyBorder="1"/>
    <xf numFmtId="1" fontId="0" fillId="0" borderId="28" xfId="0" applyNumberFormat="1" applyBorder="1"/>
    <xf numFmtId="1" fontId="24" fillId="3" borderId="31" xfId="0" applyNumberFormat="1" applyFont="1" applyFill="1" applyBorder="1"/>
    <xf numFmtId="1" fontId="24" fillId="3" borderId="40" xfId="0" applyNumberFormat="1" applyFont="1" applyFill="1" applyBorder="1"/>
    <xf numFmtId="1" fontId="24" fillId="0" borderId="0" xfId="0" applyNumberFormat="1" applyFont="1" applyFill="1" applyBorder="1"/>
    <xf numFmtId="1" fontId="24" fillId="3" borderId="19" xfId="0" applyNumberFormat="1" applyFont="1" applyFill="1" applyBorder="1"/>
    <xf numFmtId="1" fontId="24" fillId="3" borderId="18" xfId="0" applyNumberFormat="1" applyFont="1" applyFill="1" applyBorder="1"/>
    <xf numFmtId="1" fontId="24" fillId="3" borderId="20" xfId="0" applyNumberFormat="1" applyFont="1" applyFill="1" applyBorder="1"/>
    <xf numFmtId="0" fontId="0" fillId="0" borderId="70" xfId="0" applyFill="1" applyBorder="1" applyAlignment="1"/>
    <xf numFmtId="0" fontId="0" fillId="0" borderId="4" xfId="0" applyFill="1" applyBorder="1" applyAlignment="1"/>
    <xf numFmtId="0" fontId="0" fillId="0" borderId="63" xfId="0" applyFill="1" applyBorder="1" applyAlignment="1"/>
    <xf numFmtId="0" fontId="0" fillId="3" borderId="2" xfId="0"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3" borderId="5" xfId="0" applyFill="1" applyBorder="1" applyAlignment="1">
      <alignment horizontal="center" wrapText="1"/>
    </xf>
  </cellXfs>
  <cellStyles count="4">
    <cellStyle name="Komma" xfId="3" builtinId="3"/>
    <cellStyle name="Link" xfId="2" builtinId="8"/>
    <cellStyle name="Prozent" xfId="1" builtinId="5"/>
    <cellStyle name="Standard" xfId="0" builtinId="0"/>
  </cellStyles>
  <dxfs count="0"/>
  <tableStyles count="0" defaultTableStyle="TableStyleMedium2" defaultPivotStyle="PivotStyleLight16"/>
  <colors>
    <mruColors>
      <color rgb="FFFF7C80"/>
      <color rgb="FFFF5050"/>
      <color rgb="FFFF9999"/>
      <color rgb="FF66FFFF"/>
      <color rgb="FFFF99FF"/>
      <color rgb="FFFF0066"/>
      <color rgb="FF9900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23.xml"/><Relationship Id="rId1" Type="http://schemas.microsoft.com/office/2011/relationships/chartStyle" Target="style23.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26.xml"/><Relationship Id="rId1" Type="http://schemas.microsoft.com/office/2011/relationships/chartStyle" Target="style26.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29.xml"/><Relationship Id="rId1" Type="http://schemas.microsoft.com/office/2011/relationships/chartStyle" Target="style29.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30.xml"/><Relationship Id="rId1" Type="http://schemas.microsoft.com/office/2011/relationships/chartStyle" Target="style30.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33.xml"/><Relationship Id="rId1" Type="http://schemas.microsoft.com/office/2011/relationships/chartStyle" Target="style33.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34.xml"/><Relationship Id="rId1" Type="http://schemas.microsoft.com/office/2011/relationships/chartStyle" Target="style3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4.xml"/><Relationship Id="rId1" Type="http://schemas.microsoft.com/office/2011/relationships/chartStyle" Target="style14.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9.xml"/><Relationship Id="rId1" Type="http://schemas.microsoft.com/office/2011/relationships/chartStyle" Target="style19.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20.xml"/><Relationship Id="rId1" Type="http://schemas.microsoft.com/office/2011/relationships/chartStyle" Target="style2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1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1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1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1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1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1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0.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21.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886481060244574E-2"/>
          <c:y val="6.9752650176678449E-2"/>
          <c:w val="0.83885951293771222"/>
          <c:h val="0.71878504586220004"/>
        </c:manualLayout>
      </c:layout>
      <c:lineChart>
        <c:grouping val="standard"/>
        <c:varyColors val="0"/>
        <c:ser>
          <c:idx val="9"/>
          <c:order val="9"/>
          <c:tx>
            <c:strRef>
              <c:f>'Synthese der Kostenpfade'!$K$3</c:f>
              <c:strCache>
                <c:ptCount val="1"/>
                <c:pt idx="0">
                  <c:v>PV Freifläche
(Median in €/kW)</c:v>
                </c:pt>
              </c:strCache>
            </c:strRef>
          </c:tx>
          <c:spPr>
            <a:ln w="22225" cap="rnd">
              <a:solidFill>
                <a:srgbClr val="ED7D31"/>
              </a:solidFill>
              <a:round/>
            </a:ln>
            <a:effectLst/>
          </c:spPr>
          <c:marker>
            <c:symbol val="circle"/>
            <c:size val="6"/>
            <c:spPr>
              <a:solidFill>
                <a:srgbClr val="ED7D31"/>
              </a:solidFill>
              <a:ln w="9525">
                <a:solidFill>
                  <a:srgbClr val="ED7D31"/>
                </a:solidFill>
                <a:round/>
              </a:ln>
              <a:effectLst/>
            </c:spPr>
          </c:marker>
          <c:dLbls>
            <c:dLbl>
              <c:idx val="0"/>
              <c:layout>
                <c:manualLayout>
                  <c:x val="-4.8762016798121748E-2"/>
                  <c:y val="4.71142520612485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178-4996-A202-DC2E00B80891}"/>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Kostenpfade'!$K$4:$K$11</c:f>
              <c:numCache>
                <c:formatCode>0</c:formatCode>
                <c:ptCount val="8"/>
                <c:pt idx="0">
                  <c:v>1017.625</c:v>
                </c:pt>
                <c:pt idx="1">
                  <c:v>832.34280000000001</c:v>
                </c:pt>
                <c:pt idx="2">
                  <c:v>721.57211577049748</c:v>
                </c:pt>
                <c:pt idx="3">
                  <c:v>622.17132385619425</c:v>
                </c:pt>
                <c:pt idx="4">
                  <c:v>533.96925309438791</c:v>
                </c:pt>
                <c:pt idx="5">
                  <c:v>509.68989999999997</c:v>
                </c:pt>
                <c:pt idx="7">
                  <c:v>426.375</c:v>
                </c:pt>
              </c:numCache>
            </c:numRef>
          </c:val>
          <c:smooth val="0"/>
          <c:extLst>
            <c:ext xmlns:c16="http://schemas.microsoft.com/office/drawing/2014/chart" uri="{C3380CC4-5D6E-409C-BE32-E72D297353CC}">
              <c16:uniqueId val="{00000016-9178-4996-A202-DC2E00B80891}"/>
            </c:ext>
          </c:extLst>
        </c:ser>
        <c:ser>
          <c:idx val="1"/>
          <c:order val="1"/>
          <c:tx>
            <c:strRef>
              <c:f>'Synthese der Kostenpfade'!$C$3</c:f>
              <c:strCache>
                <c:ptCount val="1"/>
                <c:pt idx="0">
                  <c:v>Wind Onshore
(Median in €/kW)</c:v>
                </c:pt>
              </c:strCache>
            </c:strRef>
          </c:tx>
          <c:spPr>
            <a:ln w="22225" cap="rnd">
              <a:solidFill>
                <a:srgbClr val="70AD47"/>
              </a:solidFill>
              <a:round/>
            </a:ln>
            <a:effectLst/>
          </c:spPr>
          <c:marker>
            <c:symbol val="x"/>
            <c:size val="6"/>
            <c:spPr>
              <a:noFill/>
              <a:ln w="9525">
                <a:solidFill>
                  <a:srgbClr val="70AD47"/>
                </a:solidFill>
                <a:round/>
              </a:ln>
              <a:effectLst/>
            </c:spPr>
          </c:marker>
          <c:dLbls>
            <c:dLbl>
              <c:idx val="0"/>
              <c:layout>
                <c:manualLayout>
                  <c:x val="-4.8763502388917947E-2"/>
                  <c:y val="-2.1201413427561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178-4996-A202-DC2E00B80891}"/>
                </c:ext>
              </c:extLst>
            </c:dLbl>
            <c:dLbl>
              <c:idx val="7"/>
              <c:layout>
                <c:manualLayout>
                  <c:x val="-2.7894005852689557E-3"/>
                  <c:y val="-1.8845700824499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Kostenpfade'!$C$4:$C$11</c:f>
              <c:numCache>
                <c:formatCode>0</c:formatCode>
                <c:ptCount val="8"/>
                <c:pt idx="0">
                  <c:v>1495.7649999999999</c:v>
                </c:pt>
                <c:pt idx="1">
                  <c:v>1395.51</c:v>
                </c:pt>
                <c:pt idx="2">
                  <c:v>1362.23</c:v>
                </c:pt>
                <c:pt idx="3">
                  <c:v>1330.521935537837</c:v>
                </c:pt>
                <c:pt idx="4">
                  <c:v>1301.4896690451974</c:v>
                </c:pt>
                <c:pt idx="5">
                  <c:v>1256.29</c:v>
                </c:pt>
                <c:pt idx="7">
                  <c:v>1210.19</c:v>
                </c:pt>
              </c:numCache>
            </c:numRef>
          </c:val>
          <c:smooth val="0"/>
          <c:extLst>
            <c:ext xmlns:c16="http://schemas.microsoft.com/office/drawing/2014/chart" uri="{C3380CC4-5D6E-409C-BE32-E72D297353CC}">
              <c16:uniqueId val="{00000001-2F58-446A-B087-D00659F764CD}"/>
            </c:ext>
          </c:extLst>
        </c:ser>
        <c:ser>
          <c:idx val="3"/>
          <c:order val="3"/>
          <c:tx>
            <c:strRef>
              <c:f>'Synthese der Kostenpfade'!$E$3</c:f>
              <c:strCache>
                <c:ptCount val="1"/>
                <c:pt idx="0">
                  <c:v>Wind Offshore
(Median in €/kW)</c:v>
                </c:pt>
              </c:strCache>
            </c:strRef>
          </c:tx>
          <c:spPr>
            <a:ln w="22225" cap="rnd">
              <a:solidFill>
                <a:srgbClr val="70AD47">
                  <a:lumMod val="75000"/>
                </a:srgbClr>
              </a:solidFill>
              <a:round/>
            </a:ln>
            <a:effectLst/>
          </c:spPr>
          <c:marker>
            <c:symbol val="x"/>
            <c:size val="6"/>
            <c:spPr>
              <a:noFill/>
              <a:ln w="9525">
                <a:solidFill>
                  <a:srgbClr val="70AD47">
                    <a:lumMod val="75000"/>
                  </a:srgbClr>
                </a:solidFill>
                <a:round/>
              </a:ln>
              <a:effectLst/>
            </c:spPr>
          </c:marker>
          <c:dLbls>
            <c:dLbl>
              <c:idx val="0"/>
              <c:layout>
                <c:manualLayout>
                  <c:x val="-4.8763502388917947E-2"/>
                  <c:y val="-2.35571260306242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178-4996-A202-DC2E00B80891}"/>
                </c:ext>
              </c:extLst>
            </c:dLbl>
            <c:dLbl>
              <c:idx val="7"/>
              <c:layout>
                <c:manualLayout>
                  <c:x val="0"/>
                  <c:y val="3.0624263839811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Kostenpfade'!$E$4:$E$11</c:f>
              <c:numCache>
                <c:formatCode>0</c:formatCode>
                <c:ptCount val="8"/>
                <c:pt idx="0">
                  <c:v>4081.6255999999998</c:v>
                </c:pt>
                <c:pt idx="1">
                  <c:v>3430.1959999999999</c:v>
                </c:pt>
                <c:pt idx="2">
                  <c:v>3005.4639506710409</c:v>
                </c:pt>
                <c:pt idx="3">
                  <c:v>2821.29</c:v>
                </c:pt>
                <c:pt idx="4">
                  <c:v>2697.45</c:v>
                </c:pt>
                <c:pt idx="5">
                  <c:v>2578.11</c:v>
                </c:pt>
                <c:pt idx="7">
                  <c:v>2356.33</c:v>
                </c:pt>
              </c:numCache>
            </c:numRef>
          </c:val>
          <c:smooth val="0"/>
          <c:extLst>
            <c:ext xmlns:c16="http://schemas.microsoft.com/office/drawing/2014/chart" uri="{C3380CC4-5D6E-409C-BE32-E72D297353CC}">
              <c16:uniqueId val="{00000003-2F58-446A-B087-D00659F764CD}"/>
            </c:ext>
          </c:extLst>
        </c:ser>
        <c:ser>
          <c:idx val="5"/>
          <c:order val="5"/>
          <c:tx>
            <c:strRef>
              <c:f>'Synthese der Kostenpfade'!$G$3</c:f>
              <c:strCache>
                <c:ptCount val="1"/>
                <c:pt idx="0">
                  <c:v>PV Gesamt
(Median in €/kW)</c:v>
                </c:pt>
              </c:strCache>
            </c:strRef>
          </c:tx>
          <c:spPr>
            <a:ln w="22225" cap="rnd">
              <a:solidFill>
                <a:srgbClr val="FFC000"/>
              </a:solidFill>
              <a:round/>
            </a:ln>
            <a:effectLst/>
          </c:spPr>
          <c:marker>
            <c:symbol val="circle"/>
            <c:size val="6"/>
            <c:spPr>
              <a:solidFill>
                <a:srgbClr val="FFC000"/>
              </a:solidFill>
              <a:ln w="9525">
                <a:solidFill>
                  <a:srgbClr val="FFC000"/>
                </a:solidFill>
                <a:round/>
              </a:ln>
              <a:effectLst/>
            </c:spPr>
          </c:marker>
          <c:dLbls>
            <c:dLbl>
              <c:idx val="0"/>
              <c:layout>
                <c:manualLayout>
                  <c:x val="-4.8762016798121754E-2"/>
                  <c:y val="-8.637513096607203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178-4996-A202-DC2E00B80891}"/>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Kostenpfade'!$G$4:$G$11</c:f>
              <c:numCache>
                <c:formatCode>0</c:formatCode>
                <c:ptCount val="8"/>
                <c:pt idx="0">
                  <c:v>1424.64</c:v>
                </c:pt>
                <c:pt idx="1">
                  <c:v>1156.5713999999998</c:v>
                </c:pt>
                <c:pt idx="2">
                  <c:v>980.74737849565884</c:v>
                </c:pt>
                <c:pt idx="3">
                  <c:v>900.24112339867202</c:v>
                </c:pt>
                <c:pt idx="5">
                  <c:v>753.91534999999999</c:v>
                </c:pt>
                <c:pt idx="7">
                  <c:v>650.4008</c:v>
                </c:pt>
              </c:numCache>
            </c:numRef>
          </c:val>
          <c:smooth val="0"/>
          <c:extLst>
            <c:ext xmlns:c16="http://schemas.microsoft.com/office/drawing/2014/chart" uri="{C3380CC4-5D6E-409C-BE32-E72D297353CC}">
              <c16:uniqueId val="{00000005-2F58-446A-B087-D00659F764CD}"/>
            </c:ext>
          </c:extLst>
        </c:ser>
        <c:ser>
          <c:idx val="11"/>
          <c:order val="11"/>
          <c:tx>
            <c:strRef>
              <c:f>'Synthese der Kostenpfade'!$M$3</c:f>
              <c:strCache>
                <c:ptCount val="1"/>
                <c:pt idx="0">
                  <c:v>Biomasse
(Median in €/kW)</c:v>
                </c:pt>
              </c:strCache>
            </c:strRef>
          </c:tx>
          <c:spPr>
            <a:ln w="22225" cap="rnd">
              <a:solidFill>
                <a:sysClr val="windowText" lastClr="000000">
                  <a:lumMod val="50000"/>
                  <a:lumOff val="50000"/>
                </a:sysClr>
              </a:solidFill>
              <a:round/>
            </a:ln>
            <a:effectLst/>
          </c:spPr>
          <c:marker>
            <c:symbol val="diamond"/>
            <c:size val="6"/>
            <c:spPr>
              <a:solidFill>
                <a:sysClr val="windowText" lastClr="000000">
                  <a:lumMod val="50000"/>
                  <a:lumOff val="50000"/>
                </a:sysClr>
              </a:solidFill>
              <a:ln w="9525">
                <a:solidFill>
                  <a:sysClr val="windowText" lastClr="000000">
                    <a:lumMod val="50000"/>
                    <a:lumOff val="50000"/>
                  </a:sysClr>
                </a:solidFill>
                <a:round/>
              </a:ln>
              <a:effectLst/>
            </c:spPr>
          </c:marker>
          <c:dLbls>
            <c:dLbl>
              <c:idx val="0"/>
              <c:layout>
                <c:manualLayout>
                  <c:x val="-5.0179272115729465E-2"/>
                  <c:y val="-1.87351363688234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178-4996-A202-DC2E00B80891}"/>
                </c:ext>
              </c:extLst>
            </c:dLbl>
            <c:dLbl>
              <c:idx val="7"/>
              <c:layout>
                <c:manualLayout>
                  <c:x val="0"/>
                  <c:y val="-9.42285041224974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Kostenpfade'!$M$4:$M$11</c:f>
              <c:numCache>
                <c:formatCode>0</c:formatCode>
                <c:ptCount val="8"/>
                <c:pt idx="0">
                  <c:v>2722.3072999999995</c:v>
                </c:pt>
                <c:pt idx="1">
                  <c:v>2658.1412999999998</c:v>
                </c:pt>
                <c:pt idx="2">
                  <c:v>2564.5724</c:v>
                </c:pt>
                <c:pt idx="3">
                  <c:v>2577.10185</c:v>
                </c:pt>
                <c:pt idx="5">
                  <c:v>2501.1224499999998</c:v>
                </c:pt>
                <c:pt idx="7">
                  <c:v>2429.0893999999998</c:v>
                </c:pt>
              </c:numCache>
            </c:numRef>
          </c:val>
          <c:smooth val="0"/>
          <c:extLst>
            <c:ext xmlns:c16="http://schemas.microsoft.com/office/drawing/2014/chart" uri="{C3380CC4-5D6E-409C-BE32-E72D297353CC}">
              <c16:uniqueId val="{00000018-9178-4996-A202-DC2E00B80891}"/>
            </c:ext>
          </c:extLst>
        </c:ser>
        <c:ser>
          <c:idx val="13"/>
          <c:order val="13"/>
          <c:tx>
            <c:strRef>
              <c:f>'Synthese der Kostenpfade'!$O$3</c:f>
              <c:strCache>
                <c:ptCount val="1"/>
                <c:pt idx="0">
                  <c:v>Wasserkraft
(Median in €/kW)</c:v>
                </c:pt>
              </c:strCache>
            </c:strRef>
          </c:tx>
          <c:spPr>
            <a:ln w="22225" cap="rnd">
              <a:solidFill>
                <a:srgbClr val="5B9BD5"/>
              </a:solidFill>
              <a:round/>
            </a:ln>
            <a:effectLst/>
          </c:spPr>
          <c:marker>
            <c:symbol val="triangle"/>
            <c:size val="6"/>
            <c:spPr>
              <a:solidFill>
                <a:srgbClr val="5B9BD5"/>
              </a:solidFill>
              <a:ln w="9525">
                <a:solidFill>
                  <a:srgbClr val="5B9BD5"/>
                </a:solidFill>
                <a:round/>
              </a:ln>
              <a:effectLst/>
            </c:spPr>
          </c:marker>
          <c:dLbls>
            <c:dLbl>
              <c:idx val="0"/>
              <c:layout>
                <c:manualLayout>
                  <c:x val="-5.0156717090756232E-2"/>
                  <c:y val="9.16464947181951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178-4996-A202-DC2E00B80891}"/>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178-4996-A202-DC2E00B8089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Kostenpfade'!$O$4:$O$11</c:f>
              <c:numCache>
                <c:formatCode>0</c:formatCode>
                <c:ptCount val="8"/>
                <c:pt idx="0">
                  <c:v>2691.6781249999999</c:v>
                </c:pt>
                <c:pt idx="1">
                  <c:v>2823.75</c:v>
                </c:pt>
                <c:pt idx="2">
                  <c:v>2757.7200000000003</c:v>
                </c:pt>
                <c:pt idx="3">
                  <c:v>3049.6499999999996</c:v>
                </c:pt>
                <c:pt idx="5">
                  <c:v>3162.6</c:v>
                </c:pt>
                <c:pt idx="7">
                  <c:v>3275.5499999999997</c:v>
                </c:pt>
              </c:numCache>
            </c:numRef>
          </c:val>
          <c:smooth val="0"/>
          <c:extLst>
            <c:ext xmlns:c16="http://schemas.microsoft.com/office/drawing/2014/chart" uri="{C3380CC4-5D6E-409C-BE32-E72D297353CC}">
              <c16:uniqueId val="{0000001A-9178-4996-A202-DC2E00B80891}"/>
            </c:ext>
          </c:extLst>
        </c:ser>
        <c:ser>
          <c:idx val="19"/>
          <c:order val="19"/>
          <c:tx>
            <c:strRef>
              <c:f>'Synthese der Kostenpfade'!$U$3</c:f>
              <c:strCache>
                <c:ptCount val="1"/>
                <c:pt idx="0">
                  <c:v>Pumpspeicher
(Median - in €/kW)</c:v>
                </c:pt>
              </c:strCache>
            </c:strRef>
          </c:tx>
          <c:spPr>
            <a:ln w="22225" cap="rnd">
              <a:solidFill>
                <a:srgbClr val="C00000"/>
              </a:solidFill>
              <a:round/>
            </a:ln>
            <a:effectLst/>
          </c:spPr>
          <c:marker>
            <c:symbol val="none"/>
          </c:marker>
          <c:dLbls>
            <c:dLbl>
              <c:idx val="0"/>
              <c:layout>
                <c:manualLayout>
                  <c:x val="-4.7419809949572247E-2"/>
                  <c:y val="-4.711425206124939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50-4316-8000-2ED634C954FA}"/>
                </c:ext>
              </c:extLst>
            </c:dLbl>
            <c:dLbl>
              <c:idx val="7"/>
              <c:layout>
                <c:manualLayout>
                  <c:x val="-2.7894005852689557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50-4316-8000-2ED634C954FA}"/>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Kostenpfade'!$U$4:$U$11</c:f>
              <c:numCache>
                <c:formatCode>0</c:formatCode>
                <c:ptCount val="8"/>
                <c:pt idx="0">
                  <c:v>1159.19</c:v>
                </c:pt>
                <c:pt idx="1">
                  <c:v>1159.19</c:v>
                </c:pt>
                <c:pt idx="3">
                  <c:v>1159.19</c:v>
                </c:pt>
                <c:pt idx="5">
                  <c:v>1159.19</c:v>
                </c:pt>
                <c:pt idx="7">
                  <c:v>1159.19</c:v>
                </c:pt>
              </c:numCache>
            </c:numRef>
          </c:val>
          <c:smooth val="0"/>
          <c:extLst>
            <c:ext xmlns:c16="http://schemas.microsoft.com/office/drawing/2014/chart" uri="{C3380CC4-5D6E-409C-BE32-E72D297353CC}">
              <c16:uniqueId val="{00000001-1450-4316-8000-2ED634C954FA}"/>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0"/>
                <c:order val="0"/>
                <c:tx>
                  <c:strRef>
                    <c:extLst>
                      <c:ext uri="{02D57815-91ED-43cb-92C2-25804820EDAC}">
                        <c15:formulaRef>
                          <c15:sqref>'Synthese der Kostenpfade'!$B$3</c15:sqref>
                        </c15:formulaRef>
                      </c:ext>
                    </c:extLst>
                    <c:strCache>
                      <c:ptCount val="1"/>
                      <c:pt idx="0">
                        <c:v>Wind Onshore
(Mittelwert in €/kW)</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extLst>
                      <c:ex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c:ext uri="{02D57815-91ED-43cb-92C2-25804820EDAC}">
                        <c15:formulaRef>
                          <c15:sqref>'Synthese der Kostenpfade'!$B$4:$B$11</c15:sqref>
                        </c15:formulaRef>
                      </c:ext>
                    </c:extLst>
                    <c:numCache>
                      <c:formatCode>0</c:formatCode>
                      <c:ptCount val="8"/>
                      <c:pt idx="0">
                        <c:v>1473.1570000000002</c:v>
                      </c:pt>
                      <c:pt idx="1">
                        <c:v>1384.4689145203699</c:v>
                      </c:pt>
                      <c:pt idx="2">
                        <c:v>1388.1490895194906</c:v>
                      </c:pt>
                      <c:pt idx="3">
                        <c:v>1302.9064776116074</c:v>
                      </c:pt>
                      <c:pt idx="4">
                        <c:v>1342.8628357943007</c:v>
                      </c:pt>
                      <c:pt idx="5">
                        <c:v>1275.8207142857141</c:v>
                      </c:pt>
                      <c:pt idx="6">
                        <c:v>1239.52</c:v>
                      </c:pt>
                      <c:pt idx="7">
                        <c:v>1207.8756250000001</c:v>
                      </c:pt>
                    </c:numCache>
                  </c:numRef>
                </c:val>
                <c:smooth val="0"/>
                <c:extLst>
                  <c:ext xmlns:c16="http://schemas.microsoft.com/office/drawing/2014/chart" uri="{C3380CC4-5D6E-409C-BE32-E72D297353CC}">
                    <c16:uniqueId val="{00000000-2F58-446A-B087-D00659F764C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'Synthese der Kostenpfade'!$D$3</c15:sqref>
                        </c15:formulaRef>
                      </c:ext>
                    </c:extLst>
                    <c:strCache>
                      <c:ptCount val="1"/>
                      <c:pt idx="0">
                        <c:v>Wind Offshore
(Mittelwert in €/kW)</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Kostenpfade'!$D$4:$D$11</c15:sqref>
                        </c15:formulaRef>
                      </c:ext>
                    </c:extLst>
                    <c:numCache>
                      <c:formatCode>0</c:formatCode>
                      <c:ptCount val="8"/>
                      <c:pt idx="0">
                        <c:v>3943.5307400000006</c:v>
                      </c:pt>
                      <c:pt idx="1">
                        <c:v>3235.8008347270506</c:v>
                      </c:pt>
                      <c:pt idx="2">
                        <c:v>3089.0964479782979</c:v>
                      </c:pt>
                      <c:pt idx="3">
                        <c:v>2964.1014544254972</c:v>
                      </c:pt>
                      <c:pt idx="4">
                        <c:v>2841.2595020472522</c:v>
                      </c:pt>
                      <c:pt idx="5">
                        <c:v>2461.9221142857141</c:v>
                      </c:pt>
                      <c:pt idx="6">
                        <c:v>2464.41</c:v>
                      </c:pt>
                      <c:pt idx="7">
                        <c:v>2546.4199374999998</c:v>
                      </c:pt>
                    </c:numCache>
                  </c:numRef>
                </c:val>
                <c:smooth val="0"/>
                <c:extLst xmlns:c15="http://schemas.microsoft.com/office/drawing/2012/chart">
                  <c:ext xmlns:c16="http://schemas.microsoft.com/office/drawing/2014/chart" uri="{C3380CC4-5D6E-409C-BE32-E72D297353CC}">
                    <c16:uniqueId val="{00000002-2F58-446A-B087-D00659F764C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'Synthese der Kostenpfade'!$F$3</c15:sqref>
                        </c15:formulaRef>
                      </c:ext>
                    </c:extLst>
                    <c:strCache>
                      <c:ptCount val="1"/>
                      <c:pt idx="0">
                        <c:v>PV Gesamt
(Mittelwert in €/kW)</c:v>
                      </c:pt>
                    </c:strCache>
                  </c:strRef>
                </c:tx>
                <c:spPr>
                  <a:ln w="22225" cap="rnd">
                    <a:solidFill>
                      <a:schemeClr val="accent5"/>
                    </a:solidFill>
                    <a:round/>
                  </a:ln>
                  <a:effectLst/>
                </c:spPr>
                <c:marker>
                  <c:symbol val="star"/>
                  <c:size val="6"/>
                  <c:spPr>
                    <a:noFill/>
                    <a:ln w="9525">
                      <a:solidFill>
                        <a:schemeClr val="accent5"/>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Kostenpfade'!$F$4:$F$11</c15:sqref>
                        </c15:formulaRef>
                      </c:ext>
                    </c:extLst>
                    <c:numCache>
                      <c:formatCode>0</c:formatCode>
                      <c:ptCount val="8"/>
                      <c:pt idx="0">
                        <c:v>1471.4603272727275</c:v>
                      </c:pt>
                      <c:pt idx="1">
                        <c:v>1134.2176714285713</c:v>
                      </c:pt>
                      <c:pt idx="2">
                        <c:v>894.24834999999996</c:v>
                      </c:pt>
                      <c:pt idx="3">
                        <c:v>885.15424444444443</c:v>
                      </c:pt>
                      <c:pt idx="4">
                        <c:v>672.27266666666662</c:v>
                      </c:pt>
                      <c:pt idx="5">
                        <c:v>776.61228571428569</c:v>
                      </c:pt>
                      <c:pt idx="6">
                        <c:v>504.35839999999996</c:v>
                      </c:pt>
                      <c:pt idx="7">
                        <c:v>688.93667499999992</c:v>
                      </c:pt>
                    </c:numCache>
                  </c:numRef>
                </c:val>
                <c:smooth val="0"/>
                <c:extLst xmlns:c15="http://schemas.microsoft.com/office/drawing/2012/chart">
                  <c:ext xmlns:c16="http://schemas.microsoft.com/office/drawing/2014/chart" uri="{C3380CC4-5D6E-409C-BE32-E72D297353CC}">
                    <c16:uniqueId val="{00000004-2F58-446A-B087-D00659F764C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'Synthese der Kostenpfade'!$H$3</c15:sqref>
                        </c15:formulaRef>
                      </c:ext>
                    </c:extLst>
                    <c:strCache>
                      <c:ptCount val="1"/>
                      <c:pt idx="0">
                        <c:v>PV Dach
(Mittelwert in €/kW)</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Kostenpfade'!$H$4:$H$11</c15:sqref>
                        </c15:formulaRef>
                      </c:ext>
                    </c:extLst>
                    <c:numCache>
                      <c:formatCode>0</c:formatCode>
                      <c:ptCount val="8"/>
                      <c:pt idx="0">
                        <c:v>1462.1929342105261</c:v>
                      </c:pt>
                      <c:pt idx="1">
                        <c:v>1263.5667409978244</c:v>
                      </c:pt>
                      <c:pt idx="2">
                        <c:v>1077.2070336677643</c:v>
                      </c:pt>
                      <c:pt idx="3">
                        <c:v>972.63551313810513</c:v>
                      </c:pt>
                      <c:pt idx="4">
                        <c:v>829.25758902270422</c:v>
                      </c:pt>
                      <c:pt idx="5">
                        <c:v>866.66599999999994</c:v>
                      </c:pt>
                      <c:pt idx="7">
                        <c:v>709.9529</c:v>
                      </c:pt>
                    </c:numCache>
                  </c:numRef>
                </c:val>
                <c:smooth val="0"/>
                <c:extLst xmlns:c15="http://schemas.microsoft.com/office/drawing/2012/chart">
                  <c:ext xmlns:c16="http://schemas.microsoft.com/office/drawing/2014/chart" uri="{C3380CC4-5D6E-409C-BE32-E72D297353CC}">
                    <c16:uniqueId val="{00000006-2F58-446A-B087-D00659F764CD}"/>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'Synthese der Kostenpfade'!$I$3</c15:sqref>
                        </c15:formulaRef>
                      </c:ext>
                    </c:extLst>
                    <c:strCache>
                      <c:ptCount val="1"/>
                      <c:pt idx="0">
                        <c:v>PV Dach
(Median in €/kW)</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Kostenpfade'!$I$4:$I$11</c15:sqref>
                        </c15:formulaRef>
                      </c:ext>
                    </c:extLst>
                    <c:numCache>
                      <c:formatCode>0</c:formatCode>
                      <c:ptCount val="8"/>
                      <c:pt idx="0">
                        <c:v>1414.1185</c:v>
                      </c:pt>
                      <c:pt idx="1">
                        <c:v>1240.0700431503315</c:v>
                      </c:pt>
                      <c:pt idx="2">
                        <c:v>1059.8237620786963</c:v>
                      </c:pt>
                      <c:pt idx="3">
                        <c:v>940.42237339867199</c:v>
                      </c:pt>
                      <c:pt idx="5">
                        <c:v>866.66599999999994</c:v>
                      </c:pt>
                      <c:pt idx="7">
                        <c:v>744.16645979791406</c:v>
                      </c:pt>
                    </c:numCache>
                  </c:numRef>
                </c:val>
                <c:smooth val="0"/>
                <c:extLst xmlns:c15="http://schemas.microsoft.com/office/drawing/2012/chart">
                  <c:ext xmlns:c16="http://schemas.microsoft.com/office/drawing/2014/chart" uri="{C3380CC4-5D6E-409C-BE32-E72D297353CC}">
                    <c16:uniqueId val="{00000007-2F58-446A-B087-D00659F764CD}"/>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'Synthese der Kostenpfade'!$J$3</c15:sqref>
                        </c15:formulaRef>
                      </c:ext>
                    </c:extLst>
                    <c:strCache>
                      <c:ptCount val="1"/>
                      <c:pt idx="0">
                        <c:v>PV Freifläche
(Mittelwert in €/kW)</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Kostenpfade'!$J$4:$J$11</c15:sqref>
                        </c15:formulaRef>
                      </c:ext>
                    </c:extLst>
                    <c:numCache>
                      <c:formatCode>0</c:formatCode>
                      <c:ptCount val="8"/>
                      <c:pt idx="0">
                        <c:v>1071.7865999999999</c:v>
                      </c:pt>
                      <c:pt idx="1">
                        <c:v>928.02224748039259</c:v>
                      </c:pt>
                      <c:pt idx="2">
                        <c:v>791.42942130819893</c:v>
                      </c:pt>
                      <c:pt idx="3">
                        <c:v>676.98025963398209</c:v>
                      </c:pt>
                      <c:pt idx="4">
                        <c:v>579.91737498367354</c:v>
                      </c:pt>
                      <c:pt idx="5">
                        <c:v>632.02859999999998</c:v>
                      </c:pt>
                      <c:pt idx="6">
                        <c:v>504.77020000000005</c:v>
                      </c:pt>
                      <c:pt idx="7">
                        <c:v>529.91086666666672</c:v>
                      </c:pt>
                    </c:numCache>
                  </c:numRef>
                </c:val>
                <c:smooth val="0"/>
                <c:extLst xmlns:c15="http://schemas.microsoft.com/office/drawing/2012/chart">
                  <c:ext xmlns:c16="http://schemas.microsoft.com/office/drawing/2014/chart" uri="{C3380CC4-5D6E-409C-BE32-E72D297353CC}">
                    <c16:uniqueId val="{00000015-9178-4996-A202-DC2E00B80891}"/>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'Synthese der Kostenpfade'!$L$3</c15:sqref>
                        </c15:formulaRef>
                      </c:ext>
                    </c:extLst>
                    <c:strCache>
                      <c:ptCount val="1"/>
                      <c:pt idx="0">
                        <c:v>Biomasse
(Mittelwert in €/kW)</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Kostenpfade'!$L$4:$L$11</c15:sqref>
                        </c15:formulaRef>
                      </c:ext>
                    </c:extLst>
                    <c:numCache>
                      <c:formatCode>0</c:formatCode>
                      <c:ptCount val="8"/>
                      <c:pt idx="0">
                        <c:v>2540.487413392857</c:v>
                      </c:pt>
                      <c:pt idx="1">
                        <c:v>2468.167099428571</c:v>
                      </c:pt>
                      <c:pt idx="2">
                        <c:v>2502.4076874999996</c:v>
                      </c:pt>
                      <c:pt idx="3">
                        <c:v>2585.3085432499997</c:v>
                      </c:pt>
                      <c:pt idx="4">
                        <c:v>2191.6642666666667</c:v>
                      </c:pt>
                      <c:pt idx="5">
                        <c:v>2258.0131623333332</c:v>
                      </c:pt>
                      <c:pt idx="6">
                        <c:v>2266.2354</c:v>
                      </c:pt>
                      <c:pt idx="7">
                        <c:v>2625.3135536785712</c:v>
                      </c:pt>
                    </c:numCache>
                  </c:numRef>
                </c:val>
                <c:smooth val="0"/>
                <c:extLst xmlns:c15="http://schemas.microsoft.com/office/drawing/2012/chart">
                  <c:ext xmlns:c16="http://schemas.microsoft.com/office/drawing/2014/chart" uri="{C3380CC4-5D6E-409C-BE32-E72D297353CC}">
                    <c16:uniqueId val="{00000017-9178-4996-A202-DC2E00B80891}"/>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'Synthese der Kostenpfade'!$N$3</c15:sqref>
                        </c15:formulaRef>
                      </c:ext>
                    </c:extLst>
                    <c:strCache>
                      <c:ptCount val="1"/>
                      <c:pt idx="0">
                        <c:v>Wasserkraft
(Mittelwert in €/kW)</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Kostenpfade'!$N$4:$N$11</c15:sqref>
                        </c15:formulaRef>
                      </c:ext>
                    </c:extLst>
                    <c:numCache>
                      <c:formatCode>0</c:formatCode>
                      <c:ptCount val="8"/>
                      <c:pt idx="0">
                        <c:v>2758.6787285714286</c:v>
                      </c:pt>
                      <c:pt idx="1">
                        <c:v>3016.0297562500004</c:v>
                      </c:pt>
                      <c:pt idx="2">
                        <c:v>3377.44</c:v>
                      </c:pt>
                      <c:pt idx="3">
                        <c:v>3252.8909458333333</c:v>
                      </c:pt>
                      <c:pt idx="4">
                        <c:v>3377.44</c:v>
                      </c:pt>
                      <c:pt idx="5">
                        <c:v>3315.9902300000003</c:v>
                      </c:pt>
                      <c:pt idx="6">
                        <c:v>3377.44</c:v>
                      </c:pt>
                      <c:pt idx="7">
                        <c:v>3452.8267812500003</c:v>
                      </c:pt>
                    </c:numCache>
                  </c:numRef>
                </c:val>
                <c:smooth val="0"/>
                <c:extLst xmlns:c15="http://schemas.microsoft.com/office/drawing/2012/chart">
                  <c:ext xmlns:c16="http://schemas.microsoft.com/office/drawing/2014/chart" uri="{C3380CC4-5D6E-409C-BE32-E72D297353CC}">
                    <c16:uniqueId val="{00000019-9178-4996-A202-DC2E00B80891}"/>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'Synthese der Kostenpfade'!$P$3</c15:sqref>
                        </c15:formulaRef>
                      </c:ext>
                    </c:extLst>
                    <c:strCache>
                      <c:ptCount val="1"/>
                      <c:pt idx="0">
                        <c:v>Geothermie
(Mittelwert in €/kW)</c:v>
                      </c:pt>
                    </c:strCache>
                  </c:strRef>
                </c:tx>
                <c:spPr>
                  <a:ln w="22225" cap="rnd">
                    <a:solidFill>
                      <a:schemeClr val="accent3">
                        <a:lumMod val="80000"/>
                        <a:lumOff val="20000"/>
                      </a:schemeClr>
                    </a:solidFill>
                    <a:round/>
                  </a:ln>
                  <a:effectLst/>
                </c:spPr>
                <c:marker>
                  <c:symbol val="circle"/>
                  <c:size val="6"/>
                  <c:spPr>
                    <a:solidFill>
                      <a:schemeClr val="accent3">
                        <a:lumMod val="80000"/>
                        <a:lumOff val="20000"/>
                      </a:schemeClr>
                    </a:solidFill>
                    <a:ln w="9525">
                      <a:solidFill>
                        <a:schemeClr val="accent3">
                          <a:lumMod val="80000"/>
                          <a:lumOff val="2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Kostenpfade'!$P$4:$P$11</c15:sqref>
                        </c15:formulaRef>
                      </c:ext>
                    </c:extLst>
                    <c:numCache>
                      <c:formatCode>0</c:formatCode>
                      <c:ptCount val="8"/>
                      <c:pt idx="0">
                        <c:v>11137.95960625</c:v>
                      </c:pt>
                      <c:pt idx="1">
                        <c:v>8388.0760487499992</c:v>
                      </c:pt>
                      <c:pt idx="2">
                        <c:v>7583.6698999999999</c:v>
                      </c:pt>
                      <c:pt idx="3">
                        <c:v>7294.7924524999999</c:v>
                      </c:pt>
                      <c:pt idx="4">
                        <c:v>3620.5727999999999</c:v>
                      </c:pt>
                      <c:pt idx="5">
                        <c:v>6781.7669012499991</c:v>
                      </c:pt>
                      <c:pt idx="6">
                        <c:v>3253.5619999999999</c:v>
                      </c:pt>
                      <c:pt idx="7">
                        <c:v>6998.4796916666673</c:v>
                      </c:pt>
                    </c:numCache>
                  </c:numRef>
                </c:val>
                <c:smooth val="0"/>
                <c:extLst xmlns:c15="http://schemas.microsoft.com/office/drawing/2012/chart">
                  <c:ext xmlns:c16="http://schemas.microsoft.com/office/drawing/2014/chart" uri="{C3380CC4-5D6E-409C-BE32-E72D297353CC}">
                    <c16:uniqueId val="{0000001B-9178-4996-A202-DC2E00B80891}"/>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'Synthese der Kostenpfade'!$Q$3</c15:sqref>
                        </c15:formulaRef>
                      </c:ext>
                    </c:extLst>
                    <c:strCache>
                      <c:ptCount val="1"/>
                      <c:pt idx="0">
                        <c:v>Geothermie
(Median in €/kW)</c:v>
                      </c:pt>
                    </c:strCache>
                  </c:strRef>
                </c:tx>
                <c:spPr>
                  <a:ln w="22225" cap="rnd">
                    <a:solidFill>
                      <a:schemeClr val="accent4">
                        <a:lumMod val="80000"/>
                        <a:lumOff val="20000"/>
                      </a:schemeClr>
                    </a:solidFill>
                    <a:round/>
                  </a:ln>
                  <a:effectLst/>
                </c:spPr>
                <c:marker>
                  <c:symbol val="plus"/>
                  <c:size val="6"/>
                  <c:spPr>
                    <a:noFill/>
                    <a:ln w="9525">
                      <a:solidFill>
                        <a:schemeClr val="accent4">
                          <a:lumMod val="80000"/>
                          <a:lumOff val="2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Kostenpfade'!$Q$4:$Q$11</c15:sqref>
                        </c15:formulaRef>
                      </c:ext>
                    </c:extLst>
                    <c:numCache>
                      <c:formatCode>0</c:formatCode>
                      <c:ptCount val="8"/>
                      <c:pt idx="0">
                        <c:v>11620.345312500001</c:v>
                      </c:pt>
                      <c:pt idx="1">
                        <c:v>8670.0655999999999</c:v>
                      </c:pt>
                      <c:pt idx="3">
                        <c:v>7830.5346</c:v>
                      </c:pt>
                      <c:pt idx="5">
                        <c:v>7193.7993999999999</c:v>
                      </c:pt>
                      <c:pt idx="7">
                        <c:v>6709.7061999999996</c:v>
                      </c:pt>
                    </c:numCache>
                  </c:numRef>
                </c:val>
                <c:smooth val="0"/>
                <c:extLst xmlns:c15="http://schemas.microsoft.com/office/drawing/2012/chart">
                  <c:ext xmlns:c16="http://schemas.microsoft.com/office/drawing/2014/chart" uri="{C3380CC4-5D6E-409C-BE32-E72D297353CC}">
                    <c16:uniqueId val="{0000001C-9178-4996-A202-DC2E00B80891}"/>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'Synthese der Kostenpfade'!$R$3</c15:sqref>
                        </c15:formulaRef>
                      </c:ext>
                    </c:extLst>
                    <c:strCache>
                      <c:ptCount val="1"/>
                      <c:pt idx="0">
                        <c:v>Lithium-Ionen-Batterie
(Mittelwert - in €/kWh)</c:v>
                      </c:pt>
                    </c:strCache>
                  </c:strRef>
                </c:tx>
                <c:spPr>
                  <a:ln w="22225" cap="rnd">
                    <a:solidFill>
                      <a:schemeClr val="accent5">
                        <a:lumMod val="80000"/>
                        <a:lumOff val="20000"/>
                      </a:schemeClr>
                    </a:solidFill>
                    <a:round/>
                  </a:ln>
                  <a:effectLst/>
                </c:spPr>
                <c:marker>
                  <c:symbol val="dot"/>
                  <c:size val="6"/>
                  <c:spPr>
                    <a:solidFill>
                      <a:schemeClr val="accent5">
                        <a:lumMod val="80000"/>
                        <a:lumOff val="20000"/>
                      </a:schemeClr>
                    </a:solidFill>
                    <a:ln w="9525">
                      <a:solidFill>
                        <a:schemeClr val="accent5">
                          <a:lumMod val="80000"/>
                          <a:lumOff val="2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Kostenpfade'!$R$4:$R$11</c15:sqref>
                        </c15:formulaRef>
                      </c:ext>
                    </c:extLst>
                    <c:numCache>
                      <c:formatCode>0</c:formatCode>
                      <c:ptCount val="8"/>
                      <c:pt idx="0">
                        <c:v>989.28722142857146</c:v>
                      </c:pt>
                      <c:pt idx="1">
                        <c:v>446.25399999999991</c:v>
                      </c:pt>
                      <c:pt idx="3">
                        <c:v>364.88826</c:v>
                      </c:pt>
                      <c:pt idx="5">
                        <c:v>261.78224999999998</c:v>
                      </c:pt>
                      <c:pt idx="7">
                        <c:v>251.02781666666667</c:v>
                      </c:pt>
                    </c:numCache>
                  </c:numRef>
                </c:val>
                <c:smooth val="0"/>
                <c:extLst xmlns:c15="http://schemas.microsoft.com/office/drawing/2012/chart">
                  <c:ext xmlns:c16="http://schemas.microsoft.com/office/drawing/2014/chart" uri="{C3380CC4-5D6E-409C-BE32-E72D297353CC}">
                    <c16:uniqueId val="{00000000-FC9E-4934-8028-2F440CFDEF66}"/>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'Synthese der Kostenpfade'!$T$3</c15:sqref>
                        </c15:formulaRef>
                      </c:ext>
                    </c:extLst>
                    <c:strCache>
                      <c:ptCount val="1"/>
                      <c:pt idx="0">
                        <c:v>Pumpspeicher
(Mittelwert - in €/kW)</c:v>
                      </c:pt>
                    </c:strCache>
                  </c:strRef>
                </c:tx>
                <c:spPr>
                  <a:ln w="22225" cap="rnd">
                    <a:solidFill>
                      <a:schemeClr val="accent1">
                        <a:lumMod val="80000"/>
                      </a:schemeClr>
                    </a:solidFill>
                    <a:round/>
                  </a:ln>
                  <a:effectLst/>
                </c:spPr>
                <c:marker>
                  <c:symbol val="diamond"/>
                  <c:size val="6"/>
                  <c:spPr>
                    <a:solidFill>
                      <a:schemeClr val="accent1">
                        <a:lumMod val="80000"/>
                      </a:schemeClr>
                    </a:solidFill>
                    <a:ln w="9525">
                      <a:solidFill>
                        <a:schemeClr val="accent1">
                          <a:lumMod val="80000"/>
                        </a:schemeClr>
                      </a:solidFill>
                      <a:round/>
                    </a:ln>
                    <a:effectLst/>
                  </c:spPr>
                </c:marker>
                <c:cat>
                  <c:strRef>
                    <c:extLst xmlns:c15="http://schemas.microsoft.com/office/drawing/2012/chart">
                      <c:ext xmlns:c15="http://schemas.microsoft.com/office/drawing/2012/chart" uri="{02D57815-91ED-43cb-92C2-25804820EDAC}">
                        <c15:formulaRef>
                          <c15:sqref>'Synthese der Kostenpfade'!$A$4:$A$11</c15:sqref>
                        </c15:formulaRef>
                      </c:ext>
                    </c:extLst>
                    <c:strCache>
                      <c:ptCount val="8"/>
                      <c:pt idx="0">
                        <c:v>2010-2018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'Synthese der Kostenpfade'!$T$4:$T$11</c15:sqref>
                        </c15:formulaRef>
                      </c:ext>
                    </c:extLst>
                    <c:numCache>
                      <c:formatCode>0</c:formatCode>
                      <c:ptCount val="8"/>
                      <c:pt idx="0">
                        <c:v>1259.2689999999998</c:v>
                      </c:pt>
                      <c:pt idx="1">
                        <c:v>1259.2689999999998</c:v>
                      </c:pt>
                      <c:pt idx="3">
                        <c:v>1259.2689999999998</c:v>
                      </c:pt>
                      <c:pt idx="5">
                        <c:v>1259.2689999999998</c:v>
                      </c:pt>
                      <c:pt idx="7">
                        <c:v>1197.1791666666668</c:v>
                      </c:pt>
                    </c:numCache>
                  </c:numRef>
                </c:val>
                <c:smooth val="0"/>
                <c:extLst xmlns:c15="http://schemas.microsoft.com/office/drawing/2012/chart">
                  <c:ext xmlns:c16="http://schemas.microsoft.com/office/drawing/2014/chart" uri="{C3380CC4-5D6E-409C-BE32-E72D297353CC}">
                    <c16:uniqueId val="{00000000-1450-4316-8000-2ED634C954FA}"/>
                  </c:ext>
                </c:extLst>
              </c15:ser>
            </c15:filteredLineSeries>
          </c:ext>
        </c:extLst>
      </c:lineChart>
      <c:lineChart>
        <c:grouping val="standard"/>
        <c:varyColors val="0"/>
        <c:ser>
          <c:idx val="17"/>
          <c:order val="17"/>
          <c:tx>
            <c:strRef>
              <c:f>'Synthese der Kostenpfade'!$S$3</c:f>
              <c:strCache>
                <c:ptCount val="1"/>
                <c:pt idx="0">
                  <c:v>Lithium-Ionen-Batterie
(Median - in €/kWh)</c:v>
                </c:pt>
              </c:strCache>
            </c:strRef>
          </c:tx>
          <c:spPr>
            <a:ln w="22225" cap="rnd">
              <a:solidFill>
                <a:srgbClr val="7030A0"/>
              </a:solidFill>
              <a:round/>
            </a:ln>
            <a:effectLst/>
          </c:spPr>
          <c:marker>
            <c:symbol val="square"/>
            <c:size val="6"/>
            <c:spPr>
              <a:solidFill>
                <a:srgbClr val="7030A0"/>
              </a:solidFill>
              <a:ln w="9525">
                <a:solidFill>
                  <a:srgbClr val="7030A0"/>
                </a:solidFill>
                <a:round/>
              </a:ln>
              <a:effectLst/>
            </c:spPr>
          </c:marker>
          <c:dLbls>
            <c:dLbl>
              <c:idx val="0"/>
              <c:layout>
                <c:manualLayout>
                  <c:x val="-4.6025109656937797E-2"/>
                  <c:y val="2.1201413427561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9E-4934-8028-2F440CFDEF66}"/>
                </c:ext>
              </c:extLst>
            </c:dLbl>
            <c:dLbl>
              <c:idx val="7"/>
              <c:layout>
                <c:manualLayout>
                  <c:x val="-1.02276839949079E-16"/>
                  <c:y val="2.35571260306251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9E-4934-8028-2F440CFDEF66}"/>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'Synthese der Kostenpfade'!$A$4:$A$11</c:f>
              <c:strCache>
                <c:ptCount val="8"/>
                <c:pt idx="0">
                  <c:v>2010-2018</c:v>
                </c:pt>
                <c:pt idx="1">
                  <c:v>2020</c:v>
                </c:pt>
                <c:pt idx="2">
                  <c:v>2025</c:v>
                </c:pt>
                <c:pt idx="3">
                  <c:v>2030</c:v>
                </c:pt>
                <c:pt idx="4">
                  <c:v>2035</c:v>
                </c:pt>
                <c:pt idx="5">
                  <c:v>2040</c:v>
                </c:pt>
                <c:pt idx="6">
                  <c:v>2045</c:v>
                </c:pt>
                <c:pt idx="7">
                  <c:v>2050</c:v>
                </c:pt>
              </c:strCache>
            </c:strRef>
          </c:cat>
          <c:val>
            <c:numRef>
              <c:f>'Synthese der Kostenpfade'!$S$4:$S$11</c:f>
              <c:numCache>
                <c:formatCode>0</c:formatCode>
                <c:ptCount val="8"/>
                <c:pt idx="0">
                  <c:v>863.03340000000003</c:v>
                </c:pt>
                <c:pt idx="1">
                  <c:v>491.24250000000001</c:v>
                </c:pt>
                <c:pt idx="3">
                  <c:v>353.84000000000003</c:v>
                </c:pt>
                <c:pt idx="5">
                  <c:v>268.97027428007266</c:v>
                </c:pt>
                <c:pt idx="7">
                  <c:v>226.60899999999998</c:v>
                </c:pt>
              </c:numCache>
            </c:numRef>
          </c:val>
          <c:smooth val="0"/>
          <c:extLst>
            <c:ext xmlns:c16="http://schemas.microsoft.com/office/drawing/2014/chart" uri="{C3380CC4-5D6E-409C-BE32-E72D297353CC}">
              <c16:uniqueId val="{00000001-FC9E-4934-8028-2F440CFDEF66}"/>
            </c:ext>
          </c:extLst>
        </c:ser>
        <c:dLbls>
          <c:showLegendKey val="0"/>
          <c:showVal val="0"/>
          <c:showCatName val="0"/>
          <c:showSerName val="0"/>
          <c:showPercent val="0"/>
          <c:showBubbleSize val="0"/>
        </c:dLbls>
        <c:marker val="1"/>
        <c:smooth val="0"/>
        <c:axId val="570699392"/>
        <c:axId val="570697424"/>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4100"/>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a:t>
                </a:r>
              </a:p>
            </c:rich>
          </c:tx>
          <c:layout>
            <c:manualLayout>
              <c:xMode val="edge"/>
              <c:yMode val="edge"/>
              <c:x val="1.1075128331645236E-2"/>
              <c:y val="0.299533865687283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valAx>
        <c:axId val="570697424"/>
        <c:scaling>
          <c:orientation val="minMax"/>
          <c:max val="4100"/>
          <c:min val="100"/>
        </c:scaling>
        <c:delete val="0"/>
        <c:axPos val="r"/>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/kWh</a:t>
                </a:r>
              </a:p>
            </c:rich>
          </c:tx>
          <c:layout>
            <c:manualLayout>
              <c:xMode val="edge"/>
              <c:yMode val="edge"/>
              <c:x val="0.96690167549629091"/>
              <c:y val="0.279504372907450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570699392"/>
        <c:crosses val="max"/>
        <c:crossBetween val="between"/>
      </c:valAx>
      <c:catAx>
        <c:axId val="570699392"/>
        <c:scaling>
          <c:orientation val="minMax"/>
        </c:scaling>
        <c:delete val="1"/>
        <c:axPos val="b"/>
        <c:numFmt formatCode="General" sourceLinked="1"/>
        <c:majorTickMark val="out"/>
        <c:minorTickMark val="none"/>
        <c:tickLblPos val="nextTo"/>
        <c:crossAx val="570697424"/>
        <c:crosses val="autoZero"/>
        <c:auto val="1"/>
        <c:lblAlgn val="ctr"/>
        <c:lblOffset val="100"/>
        <c:noMultiLvlLbl val="0"/>
      </c:catAx>
      <c:spPr>
        <a:noFill/>
        <a:ln>
          <a:noFill/>
        </a:ln>
        <a:effectLst/>
      </c:spPr>
    </c:plotArea>
    <c:legend>
      <c:legendPos val="b"/>
      <c:layout>
        <c:manualLayout>
          <c:xMode val="edge"/>
          <c:yMode val="edge"/>
          <c:x val="6.7545115534446407E-2"/>
          <c:y val="0.86490322101963402"/>
          <c:w val="0.84398915472266944"/>
          <c:h val="0.1209625033619914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u="none" strike="noStrike" cap="none" normalizeH="0" baseline="0">
                <a:solidFill>
                  <a:sysClr val="windowText" lastClr="000000"/>
                </a:solidFill>
                <a:effectLst/>
              </a:rPr>
              <a:t>Spezifische Investitionskosten (Mittelwerte) - Wasserkraft</a:t>
            </a:r>
            <a:r>
              <a:rPr lang="de-DE" sz="1100" b="1" i="0" u="none" strike="noStrike" cap="none" normalizeH="0" baseline="0">
                <a:solidFill>
                  <a:sysClr val="windowText" lastClr="000000"/>
                </a:solidFill>
              </a:rPr>
              <a:t> </a:t>
            </a:r>
            <a:endParaRPr lang="de-DE" sz="1100" cap="none"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lineChart>
        <c:grouping val="standard"/>
        <c:varyColors val="0"/>
        <c:ser>
          <c:idx val="0"/>
          <c:order val="0"/>
          <c:tx>
            <c:strRef>
              <c:f>'Wasserkraft Diagramme'!$B$2</c:f>
              <c:strCache>
                <c:ptCount val="1"/>
                <c:pt idx="0">
                  <c:v>Baum et al. 2018</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0"/>
              <c:layout>
                <c:manualLayout>
                  <c:x val="-3.0303030303030318E-2"/>
                  <c:y val="-3.7110661571638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661-4DB7-91B0-0D6E236C110E}"/>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Diagramme'!$B$3:$B$10</c:f>
              <c:numCache>
                <c:formatCode>0</c:formatCode>
                <c:ptCount val="8"/>
                <c:pt idx="0">
                  <c:v>3759.52</c:v>
                </c:pt>
                <c:pt idx="3">
                  <c:v>3759.52</c:v>
                </c:pt>
                <c:pt idx="7">
                  <c:v>3759.52</c:v>
                </c:pt>
              </c:numCache>
            </c:numRef>
          </c:val>
          <c:smooth val="0"/>
          <c:extLst>
            <c:ext xmlns:c16="http://schemas.microsoft.com/office/drawing/2014/chart" uri="{C3380CC4-5D6E-409C-BE32-E72D297353CC}">
              <c16:uniqueId val="{00000000-2F58-446A-B087-D00659F764CD}"/>
            </c:ext>
          </c:extLst>
        </c:ser>
        <c:ser>
          <c:idx val="1"/>
          <c:order val="1"/>
          <c:tx>
            <c:strRef>
              <c:f>'Wasserkraft Diagramme'!$C$2</c:f>
              <c:strCache>
                <c:ptCount val="1"/>
                <c:pt idx="0">
                  <c:v>DIW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Diagramme'!$C$3:$C$10</c:f>
              <c:numCache>
                <c:formatCode>0</c:formatCode>
                <c:ptCount val="8"/>
                <c:pt idx="0">
                  <c:v>3162.5</c:v>
                </c:pt>
                <c:pt idx="1">
                  <c:v>3390.8330000000001</c:v>
                </c:pt>
                <c:pt idx="3">
                  <c:v>3675.4013000000004</c:v>
                </c:pt>
                <c:pt idx="5">
                  <c:v>4056.4611500000001</c:v>
                </c:pt>
                <c:pt idx="7">
                  <c:v>4437.5210000000006</c:v>
                </c:pt>
              </c:numCache>
            </c:numRef>
          </c:val>
          <c:smooth val="0"/>
          <c:extLst>
            <c:ext xmlns:c16="http://schemas.microsoft.com/office/drawing/2014/chart" uri="{C3380CC4-5D6E-409C-BE32-E72D297353CC}">
              <c16:uniqueId val="{00000001-2F58-446A-B087-D00659F764CD}"/>
            </c:ext>
          </c:extLst>
        </c:ser>
        <c:ser>
          <c:idx val="2"/>
          <c:order val="2"/>
          <c:tx>
            <c:strRef>
              <c:f>'Wasserkraft Diagramme'!$D$2</c:f>
              <c:strCache>
                <c:ptCount val="1"/>
                <c:pt idx="0">
                  <c:v>DIW 2013</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Diagramme'!$D$3:$D$10</c:f>
              <c:numCache>
                <c:formatCode>0</c:formatCode>
                <c:ptCount val="8"/>
                <c:pt idx="0">
                  <c:v>3377.44</c:v>
                </c:pt>
                <c:pt idx="1">
                  <c:v>3377.44</c:v>
                </c:pt>
                <c:pt idx="2">
                  <c:v>3377.44</c:v>
                </c:pt>
                <c:pt idx="3">
                  <c:v>3377.44</c:v>
                </c:pt>
                <c:pt idx="4">
                  <c:v>3377.44</c:v>
                </c:pt>
                <c:pt idx="5">
                  <c:v>3377.44</c:v>
                </c:pt>
                <c:pt idx="6">
                  <c:v>3377.44</c:v>
                </c:pt>
                <c:pt idx="7">
                  <c:v>3377.44</c:v>
                </c:pt>
              </c:numCache>
            </c:numRef>
          </c:val>
          <c:smooth val="0"/>
          <c:extLst>
            <c:ext xmlns:c16="http://schemas.microsoft.com/office/drawing/2014/chart" uri="{C3380CC4-5D6E-409C-BE32-E72D297353CC}">
              <c16:uniqueId val="{00000002-2F58-446A-B087-D00659F764CD}"/>
            </c:ext>
          </c:extLst>
        </c:ser>
        <c:ser>
          <c:idx val="3"/>
          <c:order val="3"/>
          <c:tx>
            <c:strRef>
              <c:f>'Wasserkraft Diagramme'!$E$2</c:f>
              <c:strCache>
                <c:ptCount val="1"/>
                <c:pt idx="0">
                  <c:v>DLR, IWES, IfnE 2012</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7"/>
              <c:layout>
                <c:manualLayout>
                  <c:x val="1.5151515151512929E-3"/>
                  <c:y val="1.5904569244987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Diagramme'!$E$3:$E$10</c:f>
              <c:numCache>
                <c:formatCode>0</c:formatCode>
                <c:ptCount val="8"/>
                <c:pt idx="0">
                  <c:v>3106.125</c:v>
                </c:pt>
                <c:pt idx="1">
                  <c:v>3388.5</c:v>
                </c:pt>
                <c:pt idx="3">
                  <c:v>3670.8749999999995</c:v>
                </c:pt>
                <c:pt idx="5">
                  <c:v>4009.7249999999995</c:v>
                </c:pt>
                <c:pt idx="7">
                  <c:v>4348.5749999999998</c:v>
                </c:pt>
              </c:numCache>
            </c:numRef>
          </c:val>
          <c:smooth val="0"/>
          <c:extLst>
            <c:ext xmlns:c16="http://schemas.microsoft.com/office/drawing/2014/chart" uri="{C3380CC4-5D6E-409C-BE32-E72D297353CC}">
              <c16:uniqueId val="{00000003-2F58-446A-B087-D00659F764CD}"/>
            </c:ext>
          </c:extLst>
        </c:ser>
        <c:ser>
          <c:idx val="4"/>
          <c:order val="4"/>
          <c:tx>
            <c:strRef>
              <c:f>'Wasserkraft Diagramme'!$F$2</c:f>
              <c:strCache>
                <c:ptCount val="1"/>
                <c:pt idx="0">
                  <c:v>Fraunhofer ISE 2015 </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layout>
                <c:manualLayout>
                  <c:x val="-2.5757575757575771E-2"/>
                  <c:y val="-3.18091384899759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661-4DB7-91B0-0D6E236C110E}"/>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Diagramme'!$F$3:$F$10</c:f>
              <c:numCache>
                <c:formatCode>0</c:formatCode>
                <c:ptCount val="8"/>
                <c:pt idx="0">
                  <c:v>1710.3999999999999</c:v>
                </c:pt>
                <c:pt idx="7">
                  <c:v>1710.3999999999999</c:v>
                </c:pt>
              </c:numCache>
            </c:numRef>
          </c:val>
          <c:smooth val="0"/>
          <c:extLst>
            <c:ext xmlns:c16="http://schemas.microsoft.com/office/drawing/2014/chart" uri="{C3380CC4-5D6E-409C-BE32-E72D297353CC}">
              <c16:uniqueId val="{00000004-2F58-446A-B087-D00659F764CD}"/>
            </c:ext>
          </c:extLst>
        </c:ser>
        <c:ser>
          <c:idx val="5"/>
          <c:order val="5"/>
          <c:tx>
            <c:strRef>
              <c:f>'Wasserkraft Diagramme'!$G$2</c:f>
              <c:strCache>
                <c:ptCount val="1"/>
                <c:pt idx="0">
                  <c:v>Greenpeace International 2015</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661-4DB7-91B0-0D6E236C110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Diagramme'!$G$3:$G$10</c:f>
              <c:numCache>
                <c:formatCode>0</c:formatCode>
                <c:ptCount val="8"/>
                <c:pt idx="0">
                  <c:v>2691.6781249999999</c:v>
                </c:pt>
                <c:pt idx="1">
                  <c:v>2785.3757812500003</c:v>
                </c:pt>
                <c:pt idx="3">
                  <c:v>2896.109375</c:v>
                </c:pt>
                <c:pt idx="5">
                  <c:v>2998.3250000000003</c:v>
                </c:pt>
                <c:pt idx="7">
                  <c:v>3083.5046875000003</c:v>
                </c:pt>
              </c:numCache>
            </c:numRef>
          </c:val>
          <c:smooth val="0"/>
          <c:extLst>
            <c:ext xmlns:c16="http://schemas.microsoft.com/office/drawing/2014/chart" uri="{C3380CC4-5D6E-409C-BE32-E72D297353CC}">
              <c16:uniqueId val="{00000005-2F58-446A-B087-D00659F764CD}"/>
            </c:ext>
          </c:extLst>
        </c:ser>
        <c:ser>
          <c:idx val="6"/>
          <c:order val="6"/>
          <c:tx>
            <c:strRef>
              <c:f>'Wasserkraft Diagramme'!#REF!</c:f>
              <c:strCache>
                <c:ptCount val="1"/>
                <c:pt idx="0">
                  <c:v>#REF!</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Diagramme'!#REF!</c:f>
              <c:numCache>
                <c:formatCode>General</c:formatCode>
                <c:ptCount val="1"/>
                <c:pt idx="0">
                  <c:v>1</c:v>
                </c:pt>
              </c:numCache>
            </c:numRef>
          </c:val>
          <c:smooth val="0"/>
          <c:extLst>
            <c:ext xmlns:c16="http://schemas.microsoft.com/office/drawing/2014/chart" uri="{C3380CC4-5D6E-409C-BE32-E72D297353CC}">
              <c16:uniqueId val="{00000006-2F58-446A-B087-D00659F764CD}"/>
            </c:ext>
          </c:extLst>
        </c:ser>
        <c:ser>
          <c:idx val="7"/>
          <c:order val="7"/>
          <c:tx>
            <c:strRef>
              <c:f>'Wasserkraft Diagramme'!$H$2</c:f>
              <c:strCache>
                <c:ptCount val="1"/>
                <c:pt idx="0">
                  <c:v>Reiner Lemoine Institut 2013</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Reiner Lemoine Institut 2013</c:name>
            <c:spPr>
              <a:ln w="19050" cap="rnd">
                <a:solidFill>
                  <a:schemeClr val="accent2">
                    <a:lumMod val="60000"/>
                  </a:schemeClr>
                </a:solidFill>
                <a:prstDash val="sysDash"/>
              </a:ln>
              <a:effectLst/>
            </c:spPr>
            <c:trendlineType val="linear"/>
            <c:dispRSqr val="0"/>
            <c:dispEq val="0"/>
          </c:trendline>
          <c:cat>
            <c:strRef>
              <c:f>'Wasserkraft Diagramme'!$A$3:$A$10</c:f>
              <c:strCache>
                <c:ptCount val="8"/>
                <c:pt idx="0">
                  <c:v>2010 - 2017</c:v>
                </c:pt>
                <c:pt idx="1">
                  <c:v>2020</c:v>
                </c:pt>
                <c:pt idx="2">
                  <c:v>2025</c:v>
                </c:pt>
                <c:pt idx="3">
                  <c:v>2030</c:v>
                </c:pt>
                <c:pt idx="4">
                  <c:v>2035</c:v>
                </c:pt>
                <c:pt idx="5">
                  <c:v>2040</c:v>
                </c:pt>
                <c:pt idx="6">
                  <c:v>2045</c:v>
                </c:pt>
                <c:pt idx="7">
                  <c:v>2050</c:v>
                </c:pt>
              </c:strCache>
            </c:strRef>
          </c:cat>
          <c:val>
            <c:numRef>
              <c:f>'Wasserkraft Diagramme'!$H$3:$H$10</c:f>
              <c:numCache>
                <c:formatCode>0</c:formatCode>
                <c:ptCount val="8"/>
                <c:pt idx="0">
                  <c:v>2138</c:v>
                </c:pt>
                <c:pt idx="1">
                  <c:v>2138</c:v>
                </c:pt>
                <c:pt idx="3">
                  <c:v>2138</c:v>
                </c:pt>
                <c:pt idx="5">
                  <c:v>2138</c:v>
                </c:pt>
              </c:numCache>
            </c:numRef>
          </c:val>
          <c:smooth val="0"/>
          <c:extLst>
            <c:ext xmlns:c16="http://schemas.microsoft.com/office/drawing/2014/chart" uri="{C3380CC4-5D6E-409C-BE32-E72D297353CC}">
              <c16:uniqueId val="{00000007-2F58-446A-B087-D00659F764CD}"/>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4500"/>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6"/>
        <c:delete val="1"/>
      </c:legendEntry>
      <c:layout>
        <c:manualLayout>
          <c:xMode val="edge"/>
          <c:yMode val="edge"/>
          <c:x val="8.9588880935337609E-2"/>
          <c:y val="0.86123639032234089"/>
          <c:w val="0.89354939155332869"/>
          <c:h val="0.1228590404326710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chemeClr val="tx1"/>
                </a:solidFill>
              </a:rPr>
              <a:t>Spezifische Investitionskosten (Mittelwerte) - Geothermie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lineChart>
        <c:grouping val="standard"/>
        <c:varyColors val="0"/>
        <c:ser>
          <c:idx val="0"/>
          <c:order val="0"/>
          <c:tx>
            <c:strRef>
              <c:f>'Geothermie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7"/>
              <c:layout>
                <c:manualLayout>
                  <c:x val="0"/>
                  <c:y val="3.475952702649239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Diagramme'!$B$3:$B$10</c:f>
              <c:numCache>
                <c:formatCode>0</c:formatCode>
                <c:ptCount val="8"/>
                <c:pt idx="7">
                  <c:v>9675.83</c:v>
                </c:pt>
              </c:numCache>
            </c:numRef>
          </c:val>
          <c:smooth val="0"/>
          <c:extLst>
            <c:ext xmlns:c16="http://schemas.microsoft.com/office/drawing/2014/chart" uri="{C3380CC4-5D6E-409C-BE32-E72D297353CC}">
              <c16:uniqueId val="{00000000-2F58-446A-B087-D00659F764CD}"/>
            </c:ext>
          </c:extLst>
        </c:ser>
        <c:ser>
          <c:idx val="1"/>
          <c:order val="1"/>
          <c:tx>
            <c:strRef>
              <c:f>'Geothermie Diagramme'!$C$2</c:f>
              <c:strCache>
                <c:ptCount val="1"/>
                <c:pt idx="0">
                  <c:v>DIW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Diagramme'!$C$3:$C$10</c:f>
              <c:numCache>
                <c:formatCode>0</c:formatCode>
                <c:ptCount val="8"/>
                <c:pt idx="1">
                  <c:v>8670.0655999999999</c:v>
                </c:pt>
                <c:pt idx="3">
                  <c:v>7830.5346</c:v>
                </c:pt>
                <c:pt idx="5">
                  <c:v>7193.7993999999999</c:v>
                </c:pt>
                <c:pt idx="7">
                  <c:v>6709.7062000000005</c:v>
                </c:pt>
              </c:numCache>
            </c:numRef>
          </c:val>
          <c:smooth val="0"/>
          <c:extLst>
            <c:ext xmlns:c16="http://schemas.microsoft.com/office/drawing/2014/chart" uri="{C3380CC4-5D6E-409C-BE32-E72D297353CC}">
              <c16:uniqueId val="{00000001-2F58-446A-B087-D00659F764CD}"/>
            </c:ext>
          </c:extLst>
        </c:ser>
        <c:ser>
          <c:idx val="2"/>
          <c:order val="2"/>
          <c:tx>
            <c:strRef>
              <c:f>'Geothermie Diagramme'!$D$2</c:f>
              <c:strCache>
                <c:ptCount val="1"/>
                <c:pt idx="0">
                  <c:v>DIW 2013</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0"/>
              <c:layout>
                <c:manualLayout>
                  <c:x val="-1.6666666666666694E-2"/>
                  <c:y val="3.9394001969661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C6E-4CD1-A2D4-ED7DDEBE594E}"/>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Diagramme'!$D$3:$D$10</c:f>
              <c:numCache>
                <c:formatCode>0</c:formatCode>
                <c:ptCount val="8"/>
                <c:pt idx="0">
                  <c:v>4605.6477999999997</c:v>
                </c:pt>
                <c:pt idx="1">
                  <c:v>4249.8949999999995</c:v>
                </c:pt>
                <c:pt idx="2">
                  <c:v>4028.1123999999995</c:v>
                </c:pt>
                <c:pt idx="3">
                  <c:v>3818.7135999999996</c:v>
                </c:pt>
                <c:pt idx="4">
                  <c:v>3620.5727999999999</c:v>
                </c:pt>
                <c:pt idx="5">
                  <c:v>3432.5641999999998</c:v>
                </c:pt>
                <c:pt idx="6">
                  <c:v>3253.5619999999999</c:v>
                </c:pt>
                <c:pt idx="7">
                  <c:v>3084.6919999999996</c:v>
                </c:pt>
              </c:numCache>
            </c:numRef>
          </c:val>
          <c:smooth val="0"/>
          <c:extLst>
            <c:ext xmlns:c16="http://schemas.microsoft.com/office/drawing/2014/chart" uri="{C3380CC4-5D6E-409C-BE32-E72D297353CC}">
              <c16:uniqueId val="{00000002-2F58-446A-B087-D00659F764CD}"/>
            </c:ext>
          </c:extLst>
        </c:ser>
        <c:ser>
          <c:idx val="3"/>
          <c:order val="3"/>
          <c:tx>
            <c:strRef>
              <c:f>'Geothermie Diagramme'!$E$2</c:f>
              <c:strCache>
                <c:ptCount val="1"/>
                <c:pt idx="0">
                  <c:v>DLR, IWES, IfnE 2012</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Diagramme'!$E$3:$E$10</c:f>
              <c:numCache>
                <c:formatCode>0</c:formatCode>
                <c:ptCount val="8"/>
                <c:pt idx="0">
                  <c:v>11690.325000000001</c:v>
                </c:pt>
                <c:pt idx="1">
                  <c:v>9374.85</c:v>
                </c:pt>
                <c:pt idx="3">
                  <c:v>8810.1</c:v>
                </c:pt>
                <c:pt idx="5">
                  <c:v>8697.15</c:v>
                </c:pt>
                <c:pt idx="7">
                  <c:v>8584.1999999999989</c:v>
                </c:pt>
              </c:numCache>
            </c:numRef>
          </c:val>
          <c:smooth val="0"/>
          <c:extLst>
            <c:ext xmlns:c16="http://schemas.microsoft.com/office/drawing/2014/chart" uri="{C3380CC4-5D6E-409C-BE32-E72D297353CC}">
              <c16:uniqueId val="{00000003-2F58-446A-B087-D00659F764CD}"/>
            </c:ext>
          </c:extLst>
        </c:ser>
        <c:ser>
          <c:idx val="4"/>
          <c:order val="4"/>
          <c:tx>
            <c:strRef>
              <c:f>'Geothermie Diagramme'!$F$2</c:f>
              <c:strCache>
                <c:ptCount val="1"/>
                <c:pt idx="0">
                  <c:v>Greenpeace International 2015</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FF-0144-AB4A-33C01A3E5587}"/>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Diagramme'!$F$3:$F$10</c:f>
              <c:numCache>
                <c:formatCode>0</c:formatCode>
                <c:ptCount val="8"/>
                <c:pt idx="0">
                  <c:v>11550.365625</c:v>
                </c:pt>
                <c:pt idx="1">
                  <c:v>7947.2648437500002</c:v>
                </c:pt>
                <c:pt idx="3">
                  <c:v>5434.4640625000002</c:v>
                </c:pt>
                <c:pt idx="5">
                  <c:v>4523.0414062500004</c:v>
                </c:pt>
                <c:pt idx="7">
                  <c:v>3884.1937500000004</c:v>
                </c:pt>
              </c:numCache>
            </c:numRef>
          </c:val>
          <c:smooth val="0"/>
          <c:extLst>
            <c:ext xmlns:c16="http://schemas.microsoft.com/office/drawing/2014/chart" uri="{C3380CC4-5D6E-409C-BE32-E72D297353CC}">
              <c16:uniqueId val="{00000004-2F58-446A-B087-D00659F764CD}"/>
            </c:ext>
          </c:extLst>
        </c:ser>
        <c:ser>
          <c:idx val="5"/>
          <c:order val="5"/>
          <c:tx>
            <c:strRef>
              <c:f>'Geothermie Diagramme'!#REF!</c:f>
              <c:strCache>
                <c:ptCount val="1"/>
                <c:pt idx="0">
                  <c:v>#REF!</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Diagramme'!#REF!</c:f>
              <c:numCache>
                <c:formatCode>General</c:formatCode>
                <c:ptCount val="1"/>
                <c:pt idx="0">
                  <c:v>1</c:v>
                </c:pt>
              </c:numCache>
            </c:numRef>
          </c:val>
          <c:smooth val="0"/>
          <c:extLst>
            <c:ext xmlns:c16="http://schemas.microsoft.com/office/drawing/2014/chart" uri="{C3380CC4-5D6E-409C-BE32-E72D297353CC}">
              <c16:uniqueId val="{00000005-2F58-446A-B087-D00659F764CD}"/>
            </c:ext>
          </c:extLst>
        </c:ser>
        <c:ser>
          <c:idx val="6"/>
          <c:order val="6"/>
          <c:tx>
            <c:strRef>
              <c:f>'Geothermie Diagramme'!$G$2</c:f>
              <c:strCache>
                <c:ptCount val="1"/>
                <c:pt idx="0">
                  <c:v>Prognos, EWI, GWS 2014</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C6E-4CD1-A2D4-ED7DDEBE594E}"/>
                </c:ext>
              </c:extLst>
            </c:dLbl>
            <c:dLbl>
              <c:idx val="7"/>
              <c:layout>
                <c:manualLayout>
                  <c:x val="-4.5454545454544342E-3"/>
                  <c:y val="-1.9607839353126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C6E-4CD1-A2D4-ED7DDEBE59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'Geothermie Diagramme'!$A$3:$A$10</c:f>
              <c:strCache>
                <c:ptCount val="8"/>
                <c:pt idx="0">
                  <c:v>2010 - 2015</c:v>
                </c:pt>
                <c:pt idx="1">
                  <c:v>2020</c:v>
                </c:pt>
                <c:pt idx="2">
                  <c:v>2025</c:v>
                </c:pt>
                <c:pt idx="3">
                  <c:v>2030</c:v>
                </c:pt>
                <c:pt idx="4">
                  <c:v>2035</c:v>
                </c:pt>
                <c:pt idx="5">
                  <c:v>2040</c:v>
                </c:pt>
                <c:pt idx="6">
                  <c:v>2045</c:v>
                </c:pt>
                <c:pt idx="7">
                  <c:v>2050</c:v>
                </c:pt>
              </c:strCache>
            </c:strRef>
          </c:cat>
          <c:val>
            <c:numRef>
              <c:f>'Geothermie Diagramme'!$G$3:$G$10</c:f>
              <c:numCache>
                <c:formatCode>0</c:formatCode>
                <c:ptCount val="8"/>
                <c:pt idx="0">
                  <c:v>16705.5</c:v>
                </c:pt>
                <c:pt idx="1">
                  <c:v>11698.3048</c:v>
                </c:pt>
                <c:pt idx="2">
                  <c:v>11139.2274</c:v>
                </c:pt>
                <c:pt idx="3">
                  <c:v>10580.15</c:v>
                </c:pt>
                <c:pt idx="5">
                  <c:v>10062.279499999999</c:v>
                </c:pt>
                <c:pt idx="7">
                  <c:v>10052.2562</c:v>
                </c:pt>
              </c:numCache>
            </c:numRef>
          </c:val>
          <c:smooth val="0"/>
          <c:extLst>
            <c:ext xmlns:c16="http://schemas.microsoft.com/office/drawing/2014/chart" uri="{C3380CC4-5D6E-409C-BE32-E72D297353CC}">
              <c16:uniqueId val="{00000006-2F58-446A-B087-D00659F764CD}"/>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17000"/>
          <c:min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5"/>
        <c:delete val="1"/>
      </c:legendEntry>
      <c:layout>
        <c:manualLayout>
          <c:xMode val="edge"/>
          <c:yMode val="edge"/>
          <c:x val="8.5330947267955148E-2"/>
          <c:y val="0.90588468699153024"/>
          <c:w val="0.89903495585779047"/>
          <c:h val="7.450747365534320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Spezifische Investitionskosten kapazitätsbezogen (Mittelwerte)</a:t>
            </a:r>
            <a:br>
              <a:rPr lang="de-DE" sz="1100" b="0" i="0" cap="none" baseline="0">
                <a:solidFill>
                  <a:sysClr val="windowText" lastClr="000000"/>
                </a:solidFill>
              </a:rPr>
            </a:br>
            <a:r>
              <a:rPr lang="de-DE" sz="1100" b="0" i="0" cap="none" baseline="0">
                <a:solidFill>
                  <a:sysClr val="windowText" lastClr="000000"/>
                </a:solidFill>
              </a:rPr>
              <a:t>  - Li-Io Batteriespeicher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7.4104294360327352E-2"/>
          <c:y val="7.1840784762677204E-2"/>
          <c:w val="0.91068920914571161"/>
          <c:h val="0.84414872971383559"/>
        </c:manualLayout>
      </c:layout>
      <c:lineChart>
        <c:grouping val="standard"/>
        <c:varyColors val="0"/>
        <c:ser>
          <c:idx val="1"/>
          <c:order val="1"/>
          <c:tx>
            <c:strRef>
              <c:f>'Li-Io Batterie Diagramme'!$C$2</c:f>
              <c:strCache>
                <c:ptCount val="1"/>
                <c:pt idx="0">
                  <c:v>Acatech, Leopoldina, Akademieunion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9"/>
              <c:layout>
                <c:manualLayout>
                  <c:x val="0"/>
                  <c:y val="-4.71142433220661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Diagramme'!$C$4:$C$13</c:f>
              <c:numCache>
                <c:formatCode>0</c:formatCode>
                <c:ptCount val="10"/>
                <c:pt idx="9">
                  <c:v>156.47999999999999</c:v>
                </c:pt>
              </c:numCache>
            </c:numRef>
          </c:val>
          <c:smooth val="0"/>
          <c:extLst>
            <c:ext xmlns:c16="http://schemas.microsoft.com/office/drawing/2014/chart" uri="{C3380CC4-5D6E-409C-BE32-E72D297353CC}">
              <c16:uniqueId val="{00000001-2F58-446A-B087-D00659F764CD}"/>
            </c:ext>
          </c:extLst>
        </c:ser>
        <c:ser>
          <c:idx val="2"/>
          <c:order val="2"/>
          <c:tx>
            <c:strRef>
              <c:f>'Li-Io Batterie Diagramme'!$D$2</c:f>
              <c:strCache>
                <c:ptCount val="1"/>
                <c:pt idx="0">
                  <c:v>Agora 2014</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Diagramme'!$D$4:$D$13</c:f>
              <c:numCache>
                <c:formatCode>0</c:formatCode>
                <c:ptCount val="10"/>
                <c:pt idx="0">
                  <c:v>605.93500000000006</c:v>
                </c:pt>
                <c:pt idx="2">
                  <c:v>368.83000000000004</c:v>
                </c:pt>
                <c:pt idx="5">
                  <c:v>289.79500000000002</c:v>
                </c:pt>
                <c:pt idx="9">
                  <c:v>194.95300000000003</c:v>
                </c:pt>
              </c:numCache>
            </c:numRef>
          </c:val>
          <c:smooth val="0"/>
          <c:extLst>
            <c:ext xmlns:c16="http://schemas.microsoft.com/office/drawing/2014/chart" uri="{C3380CC4-5D6E-409C-BE32-E72D297353CC}">
              <c16:uniqueId val="{00000002-2F58-446A-B087-D00659F764CD}"/>
            </c:ext>
          </c:extLst>
        </c:ser>
        <c:ser>
          <c:idx val="3"/>
          <c:order val="3"/>
          <c:tx>
            <c:strRef>
              <c:f>'Li-Io Batterie Diagramme'!$E$2</c:f>
              <c:strCache>
                <c:ptCount val="1"/>
                <c:pt idx="0">
                  <c:v>Baum et al. 2018</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Diagramme'!$E$4:$E$13</c:f>
              <c:numCache>
                <c:formatCode>0</c:formatCode>
                <c:ptCount val="10"/>
                <c:pt idx="0">
                  <c:v>935.71679999999992</c:v>
                </c:pt>
                <c:pt idx="4">
                  <c:v>445.13679999999999</c:v>
                </c:pt>
                <c:pt idx="9">
                  <c:v>245.8064</c:v>
                </c:pt>
              </c:numCache>
            </c:numRef>
          </c:val>
          <c:smooth val="0"/>
          <c:extLst>
            <c:ext xmlns:c16="http://schemas.microsoft.com/office/drawing/2014/chart" uri="{C3380CC4-5D6E-409C-BE32-E72D297353CC}">
              <c16:uniqueId val="{00000003-2F58-446A-B087-D00659F764CD}"/>
            </c:ext>
          </c:extLst>
        </c:ser>
        <c:ser>
          <c:idx val="4"/>
          <c:order val="4"/>
          <c:tx>
            <c:strRef>
              <c:f>'Li-Io Batterie Diagramme'!$F$2</c:f>
              <c:strCache>
                <c:ptCount val="1"/>
                <c:pt idx="0">
                  <c:v>Fraunhofer ISE 2015</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layout>
                <c:manualLayout>
                  <c:x val="-1.7177455026282873E-2"/>
                  <c:y val="-2.8353744076047425E-2"/>
                </c:manualLayout>
              </c:layout>
              <c:showLegendKey val="0"/>
              <c:showVal val="1"/>
              <c:showCatName val="0"/>
              <c:showSerName val="0"/>
              <c:showPercent val="0"/>
              <c:showBubbleSize val="0"/>
              <c:extLst>
                <c:ext xmlns:c15="http://schemas.microsoft.com/office/drawing/2012/chart" uri="{CE6537A1-D6FC-4f65-9D91-7224C49458BB}">
                  <c15:layout>
                    <c:manualLayout>
                      <c:w val="4.5562445319335079E-2"/>
                      <c:h val="3.3622202112562997E-2"/>
                    </c:manualLayout>
                  </c15:layout>
                </c:ext>
                <c:ext xmlns:c16="http://schemas.microsoft.com/office/drawing/2014/chart" uri="{C3380CC4-5D6E-409C-BE32-E72D297353CC}">
                  <c16:uniqueId val="{00000027-9586-4476-8C44-74F50F7CBF3B}"/>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Fraunhofer ISE 2015</c:name>
            <c:spPr>
              <a:ln w="19050" cap="rnd">
                <a:solidFill>
                  <a:srgbClr val="5B9BD5">
                    <a:alpha val="54000"/>
                  </a:srgbClr>
                </a:solidFill>
                <a:prstDash val="sysDash"/>
              </a:ln>
              <a:effectLst/>
            </c:spPr>
            <c:trendlineType val="log"/>
            <c:dispRSqr val="0"/>
            <c:dispEq val="0"/>
          </c:trendline>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Diagramme'!$F$4:$F$13</c:f>
              <c:numCache>
                <c:formatCode>0</c:formatCode>
                <c:ptCount val="10"/>
                <c:pt idx="0">
                  <c:v>1346.9399999999998</c:v>
                </c:pt>
                <c:pt idx="9">
                  <c:v>324.976</c:v>
                </c:pt>
              </c:numCache>
            </c:numRef>
          </c:val>
          <c:smooth val="0"/>
          <c:extLst>
            <c:ext xmlns:c16="http://schemas.microsoft.com/office/drawing/2014/chart" uri="{C3380CC4-5D6E-409C-BE32-E72D297353CC}">
              <c16:uniqueId val="{00000004-2F58-446A-B087-D00659F764CD}"/>
            </c:ext>
          </c:extLst>
        </c:ser>
        <c:ser>
          <c:idx val="5"/>
          <c:order val="5"/>
          <c:tx>
            <c:strRef>
              <c:f>'Li-Io Batterie Diagramme'!$G$2</c:f>
              <c:strCache>
                <c:ptCount val="1"/>
                <c:pt idx="0">
                  <c:v>Fraunhofer ISE 2018</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Diagramme'!$G$4:$G$13</c:f>
              <c:numCache>
                <c:formatCode>0</c:formatCode>
                <c:ptCount val="10"/>
                <c:pt idx="0">
                  <c:v>905.70499999999993</c:v>
                </c:pt>
                <c:pt idx="4">
                  <c:v>432.5</c:v>
                </c:pt>
              </c:numCache>
            </c:numRef>
          </c:val>
          <c:smooth val="0"/>
          <c:extLst>
            <c:ext xmlns:c16="http://schemas.microsoft.com/office/drawing/2014/chart" uri="{C3380CC4-5D6E-409C-BE32-E72D297353CC}">
              <c16:uniqueId val="{00000005-2F58-446A-B087-D00659F764CD}"/>
            </c:ext>
          </c:extLst>
        </c:ser>
        <c:ser>
          <c:idx val="7"/>
          <c:order val="7"/>
          <c:tx>
            <c:strRef>
              <c:f>'Li-Io Batterie Diagramme'!$I$2</c:f>
              <c:strCache>
                <c:ptCount val="1"/>
                <c:pt idx="0">
                  <c:v>Fraunhofer IWES 2014</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Diagramme'!$I$4:$I$13</c:f>
              <c:numCache>
                <c:formatCode>0</c:formatCode>
                <c:ptCount val="10"/>
                <c:pt idx="0">
                  <c:v>621.22500000000002</c:v>
                </c:pt>
                <c:pt idx="1">
                  <c:v>508.27499999999998</c:v>
                </c:pt>
                <c:pt idx="4">
                  <c:v>338.84999999999997</c:v>
                </c:pt>
                <c:pt idx="9">
                  <c:v>169.42499999999998</c:v>
                </c:pt>
              </c:numCache>
            </c:numRef>
          </c:val>
          <c:smooth val="0"/>
          <c:extLst>
            <c:ext xmlns:c16="http://schemas.microsoft.com/office/drawing/2014/chart" uri="{C3380CC4-5D6E-409C-BE32-E72D297353CC}">
              <c16:uniqueId val="{00000007-2F58-446A-B087-D00659F764CD}"/>
            </c:ext>
          </c:extLst>
        </c:ser>
        <c:ser>
          <c:idx val="8"/>
          <c:order val="8"/>
          <c:tx>
            <c:strRef>
              <c:f>'Li-Io Batterie Diagramme'!$J$2</c:f>
              <c:strCache>
                <c:ptCount val="1"/>
                <c:pt idx="0">
                  <c:v>Fraunhofer IWES et 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586-4476-8C44-74F50F7CBF3B}"/>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Diagramme'!$J$4:$J$13</c:f>
              <c:numCache>
                <c:formatCode>0</c:formatCode>
                <c:ptCount val="10"/>
                <c:pt idx="0">
                  <c:v>2275.3777499999997</c:v>
                </c:pt>
                <c:pt idx="1">
                  <c:v>596.37599999999998</c:v>
                </c:pt>
                <c:pt idx="4">
                  <c:v>473.26049999999998</c:v>
                </c:pt>
                <c:pt idx="7">
                  <c:v>414.52649999999994</c:v>
                </c:pt>
                <c:pt idx="9">
                  <c:v>414.52649999999994</c:v>
                </c:pt>
              </c:numCache>
            </c:numRef>
          </c:val>
          <c:smooth val="0"/>
          <c:extLst>
            <c:ext xmlns:c16="http://schemas.microsoft.com/office/drawing/2014/chart" uri="{C3380CC4-5D6E-409C-BE32-E72D297353CC}">
              <c16:uniqueId val="{00000008-2F58-446A-B087-D00659F764CD}"/>
            </c:ext>
          </c:extLst>
        </c:ser>
        <c:ser>
          <c:idx val="12"/>
          <c:order val="10"/>
          <c:tx>
            <c:strRef>
              <c:f>'Li-Io Batterie Diagramme'!$L$2</c:f>
              <c:strCache>
                <c:ptCount val="1"/>
                <c:pt idx="0">
                  <c:v>Reiner Lemoine 2013</c:v>
                </c:pt>
              </c:strCache>
            </c:strRef>
          </c:tx>
          <c:spPr>
            <a:ln w="22225" cap="rnd">
              <a:solidFill>
                <a:schemeClr val="accent1">
                  <a:lumMod val="80000"/>
                  <a:lumOff val="20000"/>
                </a:schemeClr>
              </a:solidFill>
              <a:round/>
            </a:ln>
            <a:effectLst/>
          </c:spPr>
          <c:marker>
            <c:symbol val="triangle"/>
            <c:size val="6"/>
            <c:spPr>
              <a:solidFill>
                <a:schemeClr val="accent1">
                  <a:lumMod val="80000"/>
                  <a:lumOff val="20000"/>
                </a:schemeClr>
              </a:solidFill>
              <a:ln w="9525">
                <a:solidFill>
                  <a:schemeClr val="accent1">
                    <a:lumMod val="80000"/>
                    <a:lumOff val="20000"/>
                  </a:schemeClr>
                </a:solidFill>
                <a:round/>
              </a:ln>
              <a:effectLst/>
            </c:spPr>
          </c:marker>
          <c:dLbls>
            <c:dLbl>
              <c:idx val="0"/>
              <c:layout>
                <c:manualLayout>
                  <c:x val="-2.0661157024793389E-2"/>
                  <c:y val="-3.5335682491549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586-4476-8C44-74F50F7CBF3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f>'Li-Io Batterie Diagramme'!$L$4:$L$13</c:f>
              <c:numCache>
                <c:formatCode>0</c:formatCode>
                <c:ptCount val="10"/>
                <c:pt idx="0">
                  <c:v>234.11099999999999</c:v>
                </c:pt>
                <c:pt idx="1">
                  <c:v>234.11099999999999</c:v>
                </c:pt>
                <c:pt idx="3">
                  <c:v>169.971</c:v>
                </c:pt>
                <c:pt idx="4">
                  <c:v>134.69399999999999</c:v>
                </c:pt>
                <c:pt idx="6">
                  <c:v>118.65899999999999</c:v>
                </c:pt>
                <c:pt idx="7">
                  <c:v>109.038</c:v>
                </c:pt>
              </c:numCache>
            </c:numRef>
          </c:val>
          <c:smooth val="0"/>
          <c:extLst>
            <c:ext xmlns:c16="http://schemas.microsoft.com/office/drawing/2014/chart" uri="{C3380CC4-5D6E-409C-BE32-E72D297353CC}">
              <c16:uniqueId val="{00000019-9586-4476-8C44-74F50F7CBF3B}"/>
            </c:ext>
          </c:extLst>
        </c:ser>
        <c:dLbls>
          <c:showLegendKey val="0"/>
          <c:showVal val="0"/>
          <c:showCatName val="0"/>
          <c:showSerName val="0"/>
          <c:showPercent val="0"/>
          <c:showBubbleSize val="0"/>
        </c:dLbls>
        <c:marker val="1"/>
        <c:smooth val="0"/>
        <c:axId val="90175464"/>
        <c:axId val="90180056"/>
      </c:lineChart>
      <c:lineChart>
        <c:grouping val="standard"/>
        <c:varyColors val="0"/>
        <c:dLbls>
          <c:showLegendKey val="0"/>
          <c:showVal val="0"/>
          <c:showCatName val="0"/>
          <c:showSerName val="0"/>
          <c:showPercent val="0"/>
          <c:showBubbleSize val="0"/>
        </c:dLbls>
        <c:marker val="1"/>
        <c:smooth val="0"/>
        <c:axId val="609564352"/>
        <c:axId val="609561400"/>
        <c:extLst>
          <c:ext xmlns:c15="http://schemas.microsoft.com/office/drawing/2012/chart" uri="{02D57815-91ED-43cb-92C2-25804820EDAC}">
            <c15:filteredLineSeries>
              <c15:ser>
                <c:idx val="0"/>
                <c:order val="0"/>
                <c:tx>
                  <c:strRef>
                    <c:extLst>
                      <c:ext uri="{02D57815-91ED-43cb-92C2-25804820EDAC}">
                        <c15:formulaRef>
                          <c15:sqref>'Li-Io Batterie Diagramme'!$B$2</c15:sqref>
                        </c15:formulaRef>
                      </c:ext>
                    </c:extLst>
                    <c:strCache>
                      <c:ptCount val="1"/>
                      <c:pt idx="0">
                        <c:v>Acatech, Leopoldina, Akademieunion 2015 - leistungsbezogen</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extLst>
                      <c:ex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c:ext uri="{02D57815-91ED-43cb-92C2-25804820EDAC}">
                        <c15:formulaRef>
                          <c15:sqref>'Li-Io Batterie Diagramme'!$B$4:$B$13</c15:sqref>
                        </c15:formulaRef>
                      </c:ext>
                    </c:extLst>
                    <c:numCache>
                      <c:formatCode>0</c:formatCode>
                      <c:ptCount val="10"/>
                      <c:pt idx="9">
                        <c:v>46.94</c:v>
                      </c:pt>
                    </c:numCache>
                  </c:numRef>
                </c:val>
                <c:smooth val="0"/>
                <c:extLst>
                  <c:ext xmlns:c16="http://schemas.microsoft.com/office/drawing/2014/chart" uri="{C3380CC4-5D6E-409C-BE32-E72D297353CC}">
                    <c16:uniqueId val="{00000000-2F58-446A-B087-D00659F764C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'Li-Io Batterie Diagramme'!$H$2</c15:sqref>
                        </c15:formulaRef>
                      </c:ext>
                    </c:extLst>
                    <c:strCache>
                      <c:ptCount val="1"/>
                      <c:pt idx="0">
                        <c:v>Fraunhofer IWES 2014 - leistungsbezogen</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Diagramme'!$H$4:$H$13</c15:sqref>
                        </c15:formulaRef>
                      </c:ext>
                    </c:extLst>
                    <c:numCache>
                      <c:formatCode>0</c:formatCode>
                      <c:ptCount val="10"/>
                      <c:pt idx="0">
                        <c:v>197.66249999999999</c:v>
                      </c:pt>
                      <c:pt idx="1">
                        <c:v>147.96449999999999</c:v>
                      </c:pt>
                      <c:pt idx="4">
                        <c:v>73.41749999999999</c:v>
                      </c:pt>
                      <c:pt idx="9">
                        <c:v>39.532499999999999</c:v>
                      </c:pt>
                    </c:numCache>
                  </c:numRef>
                </c:val>
                <c:smooth val="0"/>
                <c:extLst xmlns:c15="http://schemas.microsoft.com/office/drawing/2012/chart">
                  <c:ext xmlns:c16="http://schemas.microsoft.com/office/drawing/2014/chart" uri="{C3380CC4-5D6E-409C-BE32-E72D297353CC}">
                    <c16:uniqueId val="{00000006-2F58-446A-B087-D00659F764CD}"/>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'Li-Io Batterie Diagramme'!$K$2</c15:sqref>
                        </c15:formulaRef>
                      </c:ext>
                    </c:extLst>
                    <c:strCache>
                      <c:ptCount val="1"/>
                      <c:pt idx="0">
                        <c:v>Greenpeace 2017 - leistungsbezogen</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trendline>
                  <c:spPr>
                    <a:ln w="19050" cap="rnd">
                      <a:solidFill>
                        <a:schemeClr val="accent4">
                          <a:lumMod val="60000"/>
                        </a:schemeClr>
                      </a:solidFill>
                      <a:prstDash val="sysDash"/>
                    </a:ln>
                    <a:effectLst/>
                  </c:spPr>
                  <c:trendlineType val="log"/>
                  <c:dispRSqr val="0"/>
                  <c:dispEq val="0"/>
                </c:trendline>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Diagramme'!$K$4:$K$13</c15:sqref>
                        </c15:formulaRef>
                      </c:ext>
                    </c:extLst>
                    <c:numCache>
                      <c:formatCode>0</c:formatCode>
                      <c:ptCount val="10"/>
                      <c:pt idx="0">
                        <c:v>1105.2850000000001</c:v>
                      </c:pt>
                      <c:pt idx="4">
                        <c:v>146.05000000000001</c:v>
                      </c:pt>
                    </c:numCache>
                  </c:numRef>
                </c:val>
                <c:smooth val="0"/>
                <c:extLst xmlns:c15="http://schemas.microsoft.com/office/drawing/2012/chart">
                  <c:ext xmlns:c16="http://schemas.microsoft.com/office/drawing/2014/chart" uri="{C3380CC4-5D6E-409C-BE32-E72D297353CC}">
                    <c16:uniqueId val="{00000009-2F58-446A-B087-D00659F764CD}"/>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23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valAx>
        <c:axId val="609561400"/>
        <c:scaling>
          <c:orientation val="minMax"/>
          <c:max val="1200"/>
        </c:scaling>
        <c:delete val="1"/>
        <c:axPos val="r"/>
        <c:numFmt formatCode="General" sourceLinked="1"/>
        <c:majorTickMark val="out"/>
        <c:minorTickMark val="none"/>
        <c:tickLblPos val="nextTo"/>
        <c:crossAx val="609564352"/>
        <c:crosses val="max"/>
        <c:crossBetween val="between"/>
      </c:valAx>
      <c:catAx>
        <c:axId val="609564352"/>
        <c:scaling>
          <c:orientation val="minMax"/>
        </c:scaling>
        <c:delete val="1"/>
        <c:axPos val="b"/>
        <c:numFmt formatCode="General" sourceLinked="1"/>
        <c:majorTickMark val="out"/>
        <c:minorTickMark val="none"/>
        <c:tickLblPos val="nextTo"/>
        <c:crossAx val="609561400"/>
        <c:crosses val="autoZero"/>
        <c:auto val="1"/>
        <c:lblAlgn val="ctr"/>
        <c:lblOffset val="100"/>
        <c:noMultiLvlLbl val="0"/>
      </c:catAx>
      <c:spPr>
        <a:noFill/>
        <a:ln>
          <a:noFill/>
        </a:ln>
        <a:effectLst/>
      </c:spPr>
    </c:plotArea>
    <c:legend>
      <c:legendPos val="b"/>
      <c:layout>
        <c:manualLayout>
          <c:xMode val="edge"/>
          <c:yMode val="edge"/>
          <c:x val="0.37145495759311081"/>
          <c:y val="0.12132882198996095"/>
          <c:w val="0.59614010542070683"/>
          <c:h val="0.1857682946263494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Box-Plots der leistungsspezifischen Investitionskosten (Mittelwerte)</a:t>
            </a:r>
          </a:p>
          <a:p>
            <a:pPr>
              <a:defRPr/>
            </a:pPr>
            <a:r>
              <a:rPr lang="de-DE" sz="1100" b="0" i="0" cap="none" baseline="0">
                <a:solidFill>
                  <a:sysClr val="windowText" lastClr="000000"/>
                </a:solidFill>
              </a:rPr>
              <a:t>Li-Io Batteriespeicher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7.4104249365523511E-2"/>
          <c:y val="8.1263722718951853E-2"/>
          <c:w val="0.91068920914571161"/>
          <c:h val="0.84414872971383559"/>
        </c:manualLayout>
      </c:layout>
      <c:lineChart>
        <c:grouping val="standard"/>
        <c:varyColors val="0"/>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1"/>
                <c:order val="1"/>
                <c:tx>
                  <c:strRef>
                    <c:extLst>
                      <c:ext uri="{02D57815-91ED-43cb-92C2-25804820EDAC}">
                        <c15:formulaRef>
                          <c15:sqref>'Li-Io Batterie Diagramme'!$C$2</c15:sqref>
                        </c15:formulaRef>
                      </c:ext>
                    </c:extLst>
                    <c:strCache>
                      <c:ptCount val="1"/>
                      <c:pt idx="0">
                        <c:v>Acatech, Leopoldina, Akademieunion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9"/>
                    <c:layout>
                      <c:manualLayout>
                        <c:x val="0"/>
                        <c:y val="-4.7114243322066108E-3"/>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0-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c:ext uri="{02D57815-91ED-43cb-92C2-25804820EDAC}">
                        <c15:formulaRef>
                          <c15:sqref>'Li-Io Batterie Diagramme'!$C$4:$C$13</c15:sqref>
                        </c15:formulaRef>
                      </c:ext>
                    </c:extLst>
                    <c:numCache>
                      <c:formatCode>0</c:formatCode>
                      <c:ptCount val="10"/>
                      <c:pt idx="9">
                        <c:v>156.47999999999999</c:v>
                      </c:pt>
                    </c:numCache>
                  </c:numRef>
                </c:val>
                <c:smooth val="0"/>
                <c:extLst>
                  <c:ext xmlns:c16="http://schemas.microsoft.com/office/drawing/2014/chart" uri="{C3380CC4-5D6E-409C-BE32-E72D297353CC}">
                    <c16:uniqueId val="{00000001-4D46-49A1-B418-08157C2A025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'Li-Io Batterie Diagramme'!$D$2</c15:sqref>
                        </c15:formulaRef>
                      </c:ext>
                    </c:extLst>
                    <c:strCache>
                      <c:ptCount val="1"/>
                      <c:pt idx="0">
                        <c:v>Agora 2014</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Diagramme'!$D$4:$D$13</c15:sqref>
                        </c15:formulaRef>
                      </c:ext>
                    </c:extLst>
                    <c:numCache>
                      <c:formatCode>0</c:formatCode>
                      <c:ptCount val="10"/>
                      <c:pt idx="0">
                        <c:v>605.93500000000006</c:v>
                      </c:pt>
                      <c:pt idx="2">
                        <c:v>368.83000000000004</c:v>
                      </c:pt>
                      <c:pt idx="5">
                        <c:v>289.79500000000002</c:v>
                      </c:pt>
                      <c:pt idx="9">
                        <c:v>194.95300000000003</c:v>
                      </c:pt>
                    </c:numCache>
                  </c:numRef>
                </c:val>
                <c:smooth val="0"/>
                <c:extLst xmlns:c15="http://schemas.microsoft.com/office/drawing/2012/chart">
                  <c:ext xmlns:c16="http://schemas.microsoft.com/office/drawing/2014/chart" uri="{C3380CC4-5D6E-409C-BE32-E72D297353CC}">
                    <c16:uniqueId val="{00000002-4D46-49A1-B418-08157C2A025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'Li-Io Batterie Diagramme'!$E$2</c15:sqref>
                        </c15:formulaRef>
                      </c:ext>
                    </c:extLst>
                    <c:strCache>
                      <c:ptCount val="1"/>
                      <c:pt idx="0">
                        <c:v>Baum et al. 2018</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9"/>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3-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Diagramme'!$E$4:$E$13</c15:sqref>
                        </c15:formulaRef>
                      </c:ext>
                    </c:extLst>
                    <c:numCache>
                      <c:formatCode>0</c:formatCode>
                      <c:ptCount val="10"/>
                      <c:pt idx="0">
                        <c:v>935.71679999999992</c:v>
                      </c:pt>
                      <c:pt idx="4">
                        <c:v>445.13679999999999</c:v>
                      </c:pt>
                      <c:pt idx="9">
                        <c:v>245.8064</c:v>
                      </c:pt>
                    </c:numCache>
                  </c:numRef>
                </c:val>
                <c:smooth val="0"/>
                <c:extLst xmlns:c15="http://schemas.microsoft.com/office/drawing/2012/chart">
                  <c:ext xmlns:c16="http://schemas.microsoft.com/office/drawing/2014/chart" uri="{C3380CC4-5D6E-409C-BE32-E72D297353CC}">
                    <c16:uniqueId val="{00000004-4D46-49A1-B418-08157C2A025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'Li-Io Batterie Diagramme'!$F$2</c15:sqref>
                        </c15:formulaRef>
                      </c:ext>
                    </c:extLst>
                    <c:strCache>
                      <c:ptCount val="1"/>
                      <c:pt idx="0">
                        <c:v>Fraunhofer ISE 2015</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layout>
                      <c:manualLayout>
                        <c:x val="-2.2038567493112948E-2"/>
                        <c:y val="-3.06241654147695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extLst xmlns:c15="http://schemas.microsoft.com/office/drawing/2012/chart">
                      <c:ext xmlns:c15="http://schemas.microsoft.com/office/drawing/2012/chart" uri="{CE6537A1-D6FC-4f65-9D91-7224C49458BB}">
                        <c15:layout>
                          <c:manualLayout>
                            <c:w val="3.5840220385674929E-2"/>
                            <c:h val="2.9081359435118765E-2"/>
                          </c:manualLayout>
                        </c15:layout>
                      </c:ext>
                      <c:ext xmlns:c16="http://schemas.microsoft.com/office/drawing/2014/chart" uri="{C3380CC4-5D6E-409C-BE32-E72D297353CC}">
                        <c16:uniqueId val="{00000005-4D46-49A1-B418-08157C2A0252}"/>
                      </c:ext>
                    </c:extLst>
                  </c:dLbl>
                  <c:dLbl>
                    <c:idx val="9"/>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6-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Diagramme'!$F$4:$F$13</c15:sqref>
                        </c15:formulaRef>
                      </c:ext>
                    </c:extLst>
                    <c:numCache>
                      <c:formatCode>0</c:formatCode>
                      <c:ptCount val="10"/>
                      <c:pt idx="0">
                        <c:v>1346.9399999999998</c:v>
                      </c:pt>
                      <c:pt idx="9">
                        <c:v>324.976</c:v>
                      </c:pt>
                    </c:numCache>
                  </c:numRef>
                </c:val>
                <c:smooth val="0"/>
                <c:extLst xmlns:c15="http://schemas.microsoft.com/office/drawing/2012/chart">
                  <c:ext xmlns:c16="http://schemas.microsoft.com/office/drawing/2014/chart" uri="{C3380CC4-5D6E-409C-BE32-E72D297353CC}">
                    <c16:uniqueId val="{00000007-4D46-49A1-B418-08157C2A025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'Li-Io Batterie Diagramme'!$G$2</c15:sqref>
                        </c15:formulaRef>
                      </c:ext>
                    </c:extLst>
                    <c:strCache>
                      <c:ptCount val="1"/>
                      <c:pt idx="0">
                        <c:v>Fraunhofer ISE 2018</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Diagramme'!$G$4:$G$13</c15:sqref>
                        </c15:formulaRef>
                      </c:ext>
                    </c:extLst>
                    <c:numCache>
                      <c:formatCode>0</c:formatCode>
                      <c:ptCount val="10"/>
                      <c:pt idx="0">
                        <c:v>905.70499999999993</c:v>
                      </c:pt>
                      <c:pt idx="4">
                        <c:v>432.5</c:v>
                      </c:pt>
                    </c:numCache>
                  </c:numRef>
                </c:val>
                <c:smooth val="0"/>
                <c:extLst xmlns:c15="http://schemas.microsoft.com/office/drawing/2012/chart">
                  <c:ext xmlns:c16="http://schemas.microsoft.com/office/drawing/2014/chart" uri="{C3380CC4-5D6E-409C-BE32-E72D297353CC}">
                    <c16:uniqueId val="{00000008-4D46-49A1-B418-08157C2A025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'Li-Io Batterie Diagramme'!$I$2</c15:sqref>
                        </c15:formulaRef>
                      </c:ext>
                    </c:extLst>
                    <c:strCache>
                      <c:ptCount val="1"/>
                      <c:pt idx="0">
                        <c:v>Fraunhofer IWES 2014</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Diagramme'!$I$4:$I$13</c15:sqref>
                        </c15:formulaRef>
                      </c:ext>
                    </c:extLst>
                    <c:numCache>
                      <c:formatCode>0</c:formatCode>
                      <c:ptCount val="10"/>
                      <c:pt idx="0">
                        <c:v>621.22500000000002</c:v>
                      </c:pt>
                      <c:pt idx="1">
                        <c:v>508.27499999999998</c:v>
                      </c:pt>
                      <c:pt idx="4">
                        <c:v>338.84999999999997</c:v>
                      </c:pt>
                      <c:pt idx="9">
                        <c:v>169.42499999999998</c:v>
                      </c:pt>
                    </c:numCache>
                  </c:numRef>
                </c:val>
                <c:smooth val="0"/>
                <c:extLst xmlns:c15="http://schemas.microsoft.com/office/drawing/2012/chart">
                  <c:ext xmlns:c16="http://schemas.microsoft.com/office/drawing/2014/chart" uri="{C3380CC4-5D6E-409C-BE32-E72D297353CC}">
                    <c16:uniqueId val="{00000009-4D46-49A1-B418-08157C2A025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'Li-Io Batterie Diagramme'!$J$2</c15:sqref>
                        </c15:formulaRef>
                      </c:ext>
                    </c:extLst>
                    <c:strCache>
                      <c:ptCount val="1"/>
                      <c:pt idx="0">
                        <c:v>Fraunhofer IWES et 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4D46-49A1-B418-08157C2A0252}"/>
                      </c:ext>
                    </c:extLst>
                  </c:dLbl>
                  <c:dLbl>
                    <c:idx val="9"/>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Diagramme'!$J$4:$J$13</c15:sqref>
                        </c15:formulaRef>
                      </c:ext>
                    </c:extLst>
                    <c:numCache>
                      <c:formatCode>0</c:formatCode>
                      <c:ptCount val="10"/>
                      <c:pt idx="0">
                        <c:v>2275.3777499999997</c:v>
                      </c:pt>
                      <c:pt idx="1">
                        <c:v>596.37599999999998</c:v>
                      </c:pt>
                      <c:pt idx="4">
                        <c:v>473.26049999999998</c:v>
                      </c:pt>
                      <c:pt idx="7">
                        <c:v>414.52649999999994</c:v>
                      </c:pt>
                      <c:pt idx="9">
                        <c:v>414.52649999999994</c:v>
                      </c:pt>
                    </c:numCache>
                  </c:numRef>
                </c:val>
                <c:smooth val="0"/>
                <c:extLst xmlns:c15="http://schemas.microsoft.com/office/drawing/2012/chart">
                  <c:ext xmlns:c16="http://schemas.microsoft.com/office/drawing/2014/chart" uri="{C3380CC4-5D6E-409C-BE32-E72D297353CC}">
                    <c16:uniqueId val="{0000000C-4D46-49A1-B418-08157C2A0252}"/>
                  </c:ext>
                </c:extLst>
              </c15:ser>
            </c15:filteredLineSeries>
            <c15:filteredLineSeries>
              <c15:ser>
                <c:idx val="12"/>
                <c:order val="10"/>
                <c:tx>
                  <c:strRef>
                    <c:extLst xmlns:c15="http://schemas.microsoft.com/office/drawing/2012/chart">
                      <c:ext xmlns:c15="http://schemas.microsoft.com/office/drawing/2012/chart" uri="{02D57815-91ED-43cb-92C2-25804820EDAC}">
                        <c15:formulaRef>
                          <c15:sqref>'Li-Io Batterie Diagramme'!$L$2</c15:sqref>
                        </c15:formulaRef>
                      </c:ext>
                    </c:extLst>
                    <c:strCache>
                      <c:ptCount val="1"/>
                      <c:pt idx="0">
                        <c:v>Reiner Lemoine 2013</c:v>
                      </c:pt>
                    </c:strCache>
                  </c:strRef>
                </c:tx>
                <c:spPr>
                  <a:ln w="22225" cap="rnd">
                    <a:solidFill>
                      <a:schemeClr val="accent1">
                        <a:lumMod val="80000"/>
                        <a:lumOff val="20000"/>
                      </a:schemeClr>
                    </a:solidFill>
                    <a:round/>
                  </a:ln>
                  <a:effectLst/>
                </c:spPr>
                <c:marker>
                  <c:symbol val="triangle"/>
                  <c:size val="6"/>
                  <c:spPr>
                    <a:solidFill>
                      <a:schemeClr val="accent1">
                        <a:lumMod val="80000"/>
                        <a:lumOff val="20000"/>
                      </a:schemeClr>
                    </a:solidFill>
                    <a:ln w="9525">
                      <a:solidFill>
                        <a:schemeClr val="accent1">
                          <a:lumMod val="80000"/>
                          <a:lumOff val="20000"/>
                        </a:schemeClr>
                      </a:solidFill>
                      <a:round/>
                    </a:ln>
                    <a:effectLst/>
                  </c:spPr>
                </c:marker>
                <c:dLbls>
                  <c:dLbl>
                    <c:idx val="0"/>
                    <c:layout>
                      <c:manualLayout>
                        <c:x val="-2.0661157024793389E-2"/>
                        <c:y val="-3.533568249154957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F-4D46-49A1-B418-08157C2A02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'Li-Io Batterie Diagramme'!$A$4:$A$13</c15:sqref>
                        </c15:formulaRef>
                      </c:ext>
                    </c:extLst>
                    <c:strCache>
                      <c:ptCount val="10"/>
                      <c:pt idx="0">
                        <c:v>2010 - 2018</c:v>
                      </c:pt>
                      <c:pt idx="1">
                        <c:v>2020</c:v>
                      </c:pt>
                      <c:pt idx="2">
                        <c:v>2023</c:v>
                      </c:pt>
                      <c:pt idx="3">
                        <c:v>2025</c:v>
                      </c:pt>
                      <c:pt idx="4">
                        <c:v>2030</c:v>
                      </c:pt>
                      <c:pt idx="5">
                        <c:v>2033</c:v>
                      </c:pt>
                      <c:pt idx="6">
                        <c:v>2035</c:v>
                      </c:pt>
                      <c:pt idx="7">
                        <c:v>2040</c:v>
                      </c:pt>
                      <c:pt idx="8">
                        <c:v>2045</c:v>
                      </c:pt>
                      <c:pt idx="9">
                        <c:v>2050</c:v>
                      </c:pt>
                    </c:strCache>
                  </c:strRef>
                </c:cat>
                <c:val>
                  <c:numRef>
                    <c:extLst xmlns:c15="http://schemas.microsoft.com/office/drawing/2012/chart">
                      <c:ext xmlns:c15="http://schemas.microsoft.com/office/drawing/2012/chart" uri="{02D57815-91ED-43cb-92C2-25804820EDAC}">
                        <c15:formulaRef>
                          <c15:sqref>'Li-Io Batterie Diagramme'!$L$4:$L$13</c15:sqref>
                        </c15:formulaRef>
                      </c:ext>
                    </c:extLst>
                    <c:numCache>
                      <c:formatCode>0</c:formatCode>
                      <c:ptCount val="10"/>
                      <c:pt idx="0">
                        <c:v>234.11099999999999</c:v>
                      </c:pt>
                      <c:pt idx="1">
                        <c:v>234.11099999999999</c:v>
                      </c:pt>
                      <c:pt idx="3">
                        <c:v>169.971</c:v>
                      </c:pt>
                      <c:pt idx="4">
                        <c:v>134.69399999999999</c:v>
                      </c:pt>
                      <c:pt idx="6">
                        <c:v>118.65899999999999</c:v>
                      </c:pt>
                      <c:pt idx="7">
                        <c:v>109.038</c:v>
                      </c:pt>
                    </c:numCache>
                  </c:numRef>
                </c:val>
                <c:smooth val="0"/>
                <c:extLst xmlns:c15="http://schemas.microsoft.com/office/drawing/2012/chart">
                  <c:ext xmlns:c16="http://schemas.microsoft.com/office/drawing/2014/chart" uri="{C3380CC4-5D6E-409C-BE32-E72D297353CC}">
                    <c16:uniqueId val="{00000010-4D46-49A1-B418-08157C2A0252}"/>
                  </c:ext>
                </c:extLst>
              </c15:ser>
            </c15:filteredLineSeries>
          </c:ext>
        </c:extLst>
      </c:lineChart>
      <c:lineChart>
        <c:grouping val="standard"/>
        <c:varyColors val="0"/>
        <c:ser>
          <c:idx val="0"/>
          <c:order val="0"/>
          <c:tx>
            <c:strRef>
              <c:f>'Li-Io Batterie Diagramme'!$B$2</c:f>
              <c:strCache>
                <c:ptCount val="1"/>
                <c:pt idx="0">
                  <c:v>Acatech, Leopoldina, Akademieunion 2015 - leistungsbezogen</c:v>
                </c:pt>
              </c:strCache>
              <c:extLst xmlns:c15="http://schemas.microsoft.com/office/drawing/2012/chart"/>
            </c:strRef>
          </c:tx>
          <c:spPr>
            <a:ln w="22225" cap="rnd">
              <a:solidFill>
                <a:srgbClr val="ED7D31"/>
              </a:solidFill>
              <a:round/>
            </a:ln>
            <a:effectLst/>
          </c:spPr>
          <c:marker>
            <c:symbol val="square"/>
            <c:size val="6"/>
            <c:spPr>
              <a:solidFill>
                <a:srgbClr val="ED7D31"/>
              </a:solidFill>
              <a:ln w="9525">
                <a:solidFill>
                  <a:srgbClr val="ED7D31"/>
                </a:solidFill>
                <a:round/>
              </a:ln>
              <a:effectLst/>
            </c:spPr>
          </c:marker>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extLst xmlns:c15="http://schemas.microsoft.com/office/drawing/2012/chart"/>
            </c:strRef>
          </c:cat>
          <c:val>
            <c:numRef>
              <c:f>'Li-Io Batterie Diagramme'!$B$4:$B$13</c:f>
              <c:numCache>
                <c:formatCode>0</c:formatCode>
                <c:ptCount val="10"/>
                <c:pt idx="9">
                  <c:v>46.94</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11-4D46-49A1-B418-08157C2A0252}"/>
            </c:ext>
          </c:extLst>
        </c:ser>
        <c:ser>
          <c:idx val="6"/>
          <c:order val="6"/>
          <c:tx>
            <c:strRef>
              <c:f>'Li-Io Batterie Diagramme'!$H$2</c:f>
              <c:strCache>
                <c:ptCount val="1"/>
                <c:pt idx="0">
                  <c:v>Fraunhofer IWES 2014 - leistungsbezogen</c:v>
                </c:pt>
              </c:strCache>
              <c:extLst xmlns:c15="http://schemas.microsoft.com/office/drawing/2012/chart"/>
            </c:strRef>
          </c:tx>
          <c:spPr>
            <a:ln w="22225" cap="rnd">
              <a:solidFill>
                <a:srgbClr val="ED7D31">
                  <a:lumMod val="50000"/>
                </a:srgbClr>
              </a:solidFill>
              <a:round/>
            </a:ln>
            <a:effectLst/>
          </c:spPr>
          <c:marker>
            <c:symbol val="dot"/>
            <c:size val="8"/>
            <c:spPr>
              <a:solidFill>
                <a:srgbClr val="ED7D31">
                  <a:lumMod val="50000"/>
                </a:srgbClr>
              </a:solidFill>
              <a:ln w="9525">
                <a:solidFill>
                  <a:srgbClr val="ED7D31">
                    <a:lumMod val="50000"/>
                  </a:srgbClr>
                </a:solidFill>
                <a:round/>
              </a:ln>
              <a:effectLst/>
            </c:spPr>
          </c:marker>
          <c:dLbls>
            <c:dLbl>
              <c:idx val="0"/>
              <c:layout>
                <c:manualLayout>
                  <c:x val="-2.3415977961432508E-2"/>
                  <c:y val="-2.59128338271364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EA-4536-945C-C34BAFBCEADE}"/>
                </c:ext>
              </c:extLst>
            </c:dLbl>
            <c:dLbl>
              <c:idx val="1"/>
              <c:delete val="1"/>
              <c:extLst>
                <c:ext xmlns:c15="http://schemas.microsoft.com/office/drawing/2012/chart" uri="{CE6537A1-D6FC-4f65-9D91-7224C49458BB}"/>
                <c:ext xmlns:c16="http://schemas.microsoft.com/office/drawing/2014/chart" uri="{C3380CC4-5D6E-409C-BE32-E72D297353CC}">
                  <c16:uniqueId val="{0000001B-4D46-49A1-B418-08157C2A0252}"/>
                </c:ext>
              </c:extLst>
            </c:dLbl>
            <c:dLbl>
              <c:idx val="4"/>
              <c:delete val="1"/>
              <c:extLst>
                <c:ext xmlns:c15="http://schemas.microsoft.com/office/drawing/2012/chart" uri="{CE6537A1-D6FC-4f65-9D91-7224C49458BB}"/>
                <c:ext xmlns:c16="http://schemas.microsoft.com/office/drawing/2014/chart" uri="{C3380CC4-5D6E-409C-BE32-E72D297353CC}">
                  <c16:uniqueId val="{0000001C-4D46-49A1-B418-08157C2A0252}"/>
                </c:ext>
              </c:extLst>
            </c:dLbl>
            <c:dLbl>
              <c:idx val="9"/>
              <c:layout>
                <c:manualLayout>
                  <c:x val="-2.0201786829254865E-16"/>
                  <c:y val="9.42284866441304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D46-49A1-B418-08157C2A025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extLst xmlns:c15="http://schemas.microsoft.com/office/drawing/2012/chart"/>
            </c:strRef>
          </c:cat>
          <c:val>
            <c:numRef>
              <c:f>'Li-Io Batterie Diagramme'!$H$4:$H$13</c:f>
              <c:numCache>
                <c:formatCode>0</c:formatCode>
                <c:ptCount val="10"/>
                <c:pt idx="0">
                  <c:v>197.66249999999999</c:v>
                </c:pt>
                <c:pt idx="1">
                  <c:v>147.96449999999999</c:v>
                </c:pt>
                <c:pt idx="4">
                  <c:v>73.41749999999999</c:v>
                </c:pt>
                <c:pt idx="9">
                  <c:v>39.532499999999999</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12-4D46-49A1-B418-08157C2A0252}"/>
            </c:ext>
          </c:extLst>
        </c:ser>
        <c:ser>
          <c:idx val="9"/>
          <c:order val="9"/>
          <c:tx>
            <c:strRef>
              <c:f>'Li-Io Batterie Diagramme'!$K$2</c:f>
              <c:strCache>
                <c:ptCount val="1"/>
                <c:pt idx="0">
                  <c:v>Greenpeace 2017 - leistungsbezogen</c:v>
                </c:pt>
              </c:strCache>
              <c:extLst xmlns:c15="http://schemas.microsoft.com/office/drawing/2012/chart"/>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0"/>
              <c:layout>
                <c:manualLayout>
                  <c:x val="-2.7548209366391185E-2"/>
                  <c:y val="-2.5912833827136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D46-49A1-B418-08157C2A025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Greenpeace 2017</c:name>
            <c:spPr>
              <a:ln w="19050" cap="rnd">
                <a:solidFill>
                  <a:srgbClr val="FFC000">
                    <a:lumMod val="50000"/>
                    <a:alpha val="40000"/>
                  </a:srgbClr>
                </a:solidFill>
                <a:prstDash val="sysDash"/>
              </a:ln>
              <a:effectLst/>
            </c:spPr>
            <c:trendlineType val="exp"/>
            <c:dispRSqr val="0"/>
            <c:dispEq val="0"/>
          </c:trendline>
          <c:cat>
            <c:strRef>
              <c:f>'Li-Io Batterie Diagramme'!$A$4:$A$13</c:f>
              <c:strCache>
                <c:ptCount val="10"/>
                <c:pt idx="0">
                  <c:v>2010 - 2018</c:v>
                </c:pt>
                <c:pt idx="1">
                  <c:v>2020</c:v>
                </c:pt>
                <c:pt idx="2">
                  <c:v>2023</c:v>
                </c:pt>
                <c:pt idx="3">
                  <c:v>2025</c:v>
                </c:pt>
                <c:pt idx="4">
                  <c:v>2030</c:v>
                </c:pt>
                <c:pt idx="5">
                  <c:v>2033</c:v>
                </c:pt>
                <c:pt idx="6">
                  <c:v>2035</c:v>
                </c:pt>
                <c:pt idx="7">
                  <c:v>2040</c:v>
                </c:pt>
                <c:pt idx="8">
                  <c:v>2045</c:v>
                </c:pt>
                <c:pt idx="9">
                  <c:v>2050</c:v>
                </c:pt>
              </c:strCache>
              <c:extLst xmlns:c15="http://schemas.microsoft.com/office/drawing/2012/chart"/>
            </c:strRef>
          </c:cat>
          <c:val>
            <c:numRef>
              <c:f>'Li-Io Batterie Diagramme'!$K$4:$K$13</c:f>
              <c:numCache>
                <c:formatCode>0</c:formatCode>
                <c:ptCount val="10"/>
                <c:pt idx="0">
                  <c:v>1105.2850000000001</c:v>
                </c:pt>
                <c:pt idx="4">
                  <c:v>146.05000000000001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14-4D46-49A1-B418-08157C2A0252}"/>
            </c:ext>
          </c:extLst>
        </c:ser>
        <c:dLbls>
          <c:showLegendKey val="0"/>
          <c:showVal val="0"/>
          <c:showCatName val="0"/>
          <c:showSerName val="0"/>
          <c:showPercent val="0"/>
          <c:showBubbleSize val="0"/>
        </c:dLbls>
        <c:marker val="1"/>
        <c:smooth val="0"/>
        <c:axId val="90175464"/>
        <c:axId val="90180056"/>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1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ayout>
        <c:manualLayout>
          <c:xMode val="edge"/>
          <c:yMode val="edge"/>
          <c:x val="0.44583510170990909"/>
          <c:y val="0.12368454989860933"/>
          <c:w val="0.54655337736069431"/>
          <c:h val="0.1857682946263494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Leistungsspezifische Investitionskosten (Mittelwerte) - Pumpspeicher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8.1219995227869241E-2"/>
          <c:y val="8.4615384615384606E-2"/>
          <c:w val="0.90211333810546412"/>
          <c:h val="0.73402747733456397"/>
        </c:manualLayout>
      </c:layout>
      <c:lineChart>
        <c:grouping val="standard"/>
        <c:varyColors val="0"/>
        <c:ser>
          <c:idx val="0"/>
          <c:order val="0"/>
          <c:tx>
            <c:strRef>
              <c:f>'PSW Diagramme'!$B$3</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4"/>
              <c:layout>
                <c:manualLayout>
                  <c:x val="4.545454545454434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Diagramme'!$B$4:$B$8</c:f>
              <c:numCache>
                <c:formatCode>0</c:formatCode>
                <c:ptCount val="5"/>
                <c:pt idx="4">
                  <c:v>886.73</c:v>
                </c:pt>
              </c:numCache>
            </c:numRef>
          </c:val>
          <c:smooth val="0"/>
          <c:extLst>
            <c:ext xmlns:c16="http://schemas.microsoft.com/office/drawing/2014/chart" uri="{C3380CC4-5D6E-409C-BE32-E72D297353CC}">
              <c16:uniqueId val="{00000000-2F58-446A-B087-D00659F764CD}"/>
            </c:ext>
          </c:extLst>
        </c:ser>
        <c:ser>
          <c:idx val="1"/>
          <c:order val="1"/>
          <c:tx>
            <c:strRef>
              <c:f>'PSW Diagramme'!$C$3</c:f>
              <c:strCache>
                <c:ptCount val="1"/>
                <c:pt idx="0">
                  <c:v>Agora 2014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Diagramme'!$C$4:$C$8</c:f>
              <c:numCache>
                <c:formatCode>0</c:formatCode>
                <c:ptCount val="5"/>
                <c:pt idx="0">
                  <c:v>1080</c:v>
                </c:pt>
                <c:pt idx="1">
                  <c:v>1080</c:v>
                </c:pt>
                <c:pt idx="2">
                  <c:v>1080</c:v>
                </c:pt>
                <c:pt idx="3">
                  <c:v>1080</c:v>
                </c:pt>
                <c:pt idx="4">
                  <c:v>1080</c:v>
                </c:pt>
              </c:numCache>
            </c:numRef>
          </c:val>
          <c:smooth val="0"/>
          <c:extLst>
            <c:ext xmlns:c16="http://schemas.microsoft.com/office/drawing/2014/chart" uri="{C3380CC4-5D6E-409C-BE32-E72D297353CC}">
              <c16:uniqueId val="{00000001-2F58-446A-B087-D00659F764CD}"/>
            </c:ext>
          </c:extLst>
        </c:ser>
        <c:ser>
          <c:idx val="2"/>
          <c:order val="2"/>
          <c:tx>
            <c:strRef>
              <c:f>'PSW Diagramme'!$D$3</c:f>
              <c:strCache>
                <c:ptCount val="1"/>
                <c:pt idx="0">
                  <c:v>DIW 2013</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Diagramme'!$D$4:$D$8</c:f>
              <c:numCache>
                <c:formatCode>0</c:formatCode>
                <c:ptCount val="5"/>
                <c:pt idx="0">
                  <c:v>2251.63</c:v>
                </c:pt>
                <c:pt idx="1">
                  <c:v>2251.63</c:v>
                </c:pt>
                <c:pt idx="2">
                  <c:v>2251.63</c:v>
                </c:pt>
                <c:pt idx="3">
                  <c:v>2251.63</c:v>
                </c:pt>
                <c:pt idx="4">
                  <c:v>2251.63</c:v>
                </c:pt>
              </c:numCache>
            </c:numRef>
          </c:val>
          <c:smooth val="0"/>
          <c:extLst>
            <c:ext xmlns:c16="http://schemas.microsoft.com/office/drawing/2014/chart" uri="{C3380CC4-5D6E-409C-BE32-E72D297353CC}">
              <c16:uniqueId val="{00000002-2F58-446A-B087-D00659F764CD}"/>
            </c:ext>
          </c:extLst>
        </c:ser>
        <c:ser>
          <c:idx val="3"/>
          <c:order val="3"/>
          <c:tx>
            <c:strRef>
              <c:f>'PSW Diagramme'!$E$3</c:f>
              <c:strCache>
                <c:ptCount val="1"/>
                <c:pt idx="0">
                  <c:v>Fraunhofer ISE 2015</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4"/>
              <c:layout>
                <c:manualLayout>
                  <c:x val="-6.2238037552999311E-3"/>
                  <c:y val="-2.6785660205935886E-2"/>
                </c:manualLayout>
              </c:layout>
              <c:showLegendKey val="0"/>
              <c:showVal val="1"/>
              <c:showCatName val="0"/>
              <c:showSerName val="0"/>
              <c:showPercent val="0"/>
              <c:showBubbleSize val="0"/>
              <c:extLst>
                <c:ext xmlns:c15="http://schemas.microsoft.com/office/drawing/2012/chart" uri="{CE6537A1-D6FC-4f65-9D91-7224C49458BB}">
                  <c15:layout>
                    <c:manualLayout>
                      <c:w val="5.3379406420351293E-2"/>
                      <c:h val="4.7087939127801341E-2"/>
                    </c:manualLayout>
                  </c15:layout>
                </c:ext>
                <c:ext xmlns:c16="http://schemas.microsoft.com/office/drawing/2014/chart" uri="{C3380CC4-5D6E-409C-BE32-E72D297353CC}">
                  <c16:uniqueId val="{00000018-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Diagramme'!$E$4:$E$8</c:f>
              <c:numCache>
                <c:formatCode>0</c:formatCode>
                <c:ptCount val="5"/>
                <c:pt idx="0">
                  <c:v>908.65</c:v>
                </c:pt>
                <c:pt idx="1">
                  <c:v>908.65</c:v>
                </c:pt>
                <c:pt idx="2">
                  <c:v>908.65</c:v>
                </c:pt>
                <c:pt idx="3">
                  <c:v>908.65</c:v>
                </c:pt>
                <c:pt idx="4">
                  <c:v>908.65</c:v>
                </c:pt>
              </c:numCache>
            </c:numRef>
          </c:val>
          <c:smooth val="0"/>
          <c:extLst>
            <c:ext xmlns:c16="http://schemas.microsoft.com/office/drawing/2014/chart" uri="{C3380CC4-5D6E-409C-BE32-E72D297353CC}">
              <c16:uniqueId val="{00000003-2F58-446A-B087-D00659F764CD}"/>
            </c:ext>
          </c:extLst>
        </c:ser>
        <c:ser>
          <c:idx val="4"/>
          <c:order val="4"/>
          <c:tx>
            <c:strRef>
              <c:f>'PSW Diagramme'!$F$3</c:f>
              <c:strCache>
                <c:ptCount val="1"/>
                <c:pt idx="0">
                  <c:v>Fraunhofer IWES 2014</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A14-429C-B146-0654794D9B4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Diagramme'!$A$4:$A$8</c:f>
              <c:strCache>
                <c:ptCount val="5"/>
                <c:pt idx="0">
                  <c:v>2010 - 2015</c:v>
                </c:pt>
                <c:pt idx="1">
                  <c:v>2020</c:v>
                </c:pt>
                <c:pt idx="2">
                  <c:v>2030</c:v>
                </c:pt>
                <c:pt idx="3">
                  <c:v>2040</c:v>
                </c:pt>
                <c:pt idx="4">
                  <c:v>2050</c:v>
                </c:pt>
              </c:strCache>
            </c:strRef>
          </c:cat>
          <c:val>
            <c:numRef>
              <c:f>'PSW Diagramme'!$F$4:$F$8</c:f>
              <c:numCache>
                <c:formatCode>0</c:formatCode>
                <c:ptCount val="5"/>
                <c:pt idx="0">
                  <c:v>1377.9749999999999</c:v>
                </c:pt>
                <c:pt idx="1">
                  <c:v>1377.9749999999999</c:v>
                </c:pt>
                <c:pt idx="2">
                  <c:v>1377.9749999999999</c:v>
                </c:pt>
                <c:pt idx="3">
                  <c:v>1377.9749999999999</c:v>
                </c:pt>
                <c:pt idx="4">
                  <c:v>1377.9749999999999</c:v>
                </c:pt>
              </c:numCache>
            </c:numRef>
          </c:val>
          <c:smooth val="0"/>
          <c:extLst>
            <c:ext xmlns:c16="http://schemas.microsoft.com/office/drawing/2014/chart" uri="{C3380CC4-5D6E-409C-BE32-E72D297353CC}">
              <c16:uniqueId val="{00000004-2F58-446A-B087-D00659F764CD}"/>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5"/>
                <c:order val="5"/>
                <c:tx>
                  <c:strRef>
                    <c:extLst>
                      <c:ext uri="{02D57815-91ED-43cb-92C2-25804820EDAC}">
                        <c15:formulaRef>
                          <c15:sqref>'PSW Diagramme'!$G$3</c15:sqref>
                        </c15:formulaRef>
                      </c:ext>
                    </c:extLst>
                    <c:strCache>
                      <c:ptCount val="1"/>
                      <c:pt idx="0">
                        <c:v>Manish et al. 2018</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4"/>
                    <c:showLegendKey val="0"/>
                    <c:showVal val="1"/>
                    <c:showCatName val="0"/>
                    <c:showSerName val="0"/>
                    <c:showPercent val="0"/>
                    <c:showBubbleSize val="0"/>
                    <c:extLst>
                      <c:ext uri="{CE6537A1-D6FC-4f65-9D91-7224C49458BB}"/>
                      <c:ext xmlns:c16="http://schemas.microsoft.com/office/drawing/2014/chart" uri="{C3380CC4-5D6E-409C-BE32-E72D297353CC}">
                        <c16:uniqueId val="{0000001B-BA14-429C-B146-0654794D9B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'PSW Diagramme'!$A$4:$A$8</c15:sqref>
                        </c15:formulaRef>
                      </c:ext>
                    </c:extLst>
                    <c:strCache>
                      <c:ptCount val="5"/>
                      <c:pt idx="0">
                        <c:v>2010 - 2015</c:v>
                      </c:pt>
                      <c:pt idx="1">
                        <c:v>2020</c:v>
                      </c:pt>
                      <c:pt idx="2">
                        <c:v>2030</c:v>
                      </c:pt>
                      <c:pt idx="3">
                        <c:v>2040</c:v>
                      </c:pt>
                      <c:pt idx="4">
                        <c:v>2050</c:v>
                      </c:pt>
                    </c:strCache>
                  </c:strRef>
                </c:cat>
                <c:val>
                  <c:numRef>
                    <c:extLst>
                      <c:ext uri="{02D57815-91ED-43cb-92C2-25804820EDAC}">
                        <c15:formulaRef>
                          <c15:sqref>'PSW Diagramme'!$G$4:$G$8</c15:sqref>
                        </c15:formulaRef>
                      </c:ext>
                    </c:extLst>
                    <c:numCache>
                      <c:formatCode>0</c:formatCode>
                      <c:ptCount val="5"/>
                      <c:pt idx="0">
                        <c:v>678.09</c:v>
                      </c:pt>
                      <c:pt idx="1">
                        <c:v>678.09</c:v>
                      </c:pt>
                      <c:pt idx="2">
                        <c:v>678.09</c:v>
                      </c:pt>
                      <c:pt idx="3">
                        <c:v>678.09</c:v>
                      </c:pt>
                      <c:pt idx="4">
                        <c:v>678.09</c:v>
                      </c:pt>
                    </c:numCache>
                  </c:numRef>
                </c:val>
                <c:smooth val="0"/>
                <c:extLst>
                  <c:ext xmlns:c16="http://schemas.microsoft.com/office/drawing/2014/chart" uri="{C3380CC4-5D6E-409C-BE32-E72D297353CC}">
                    <c16:uniqueId val="{00000012-BA14-429C-B146-0654794D9B4E}"/>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2400"/>
          <c:min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a:t>
                </a: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ayout>
        <c:manualLayout>
          <c:xMode val="edge"/>
          <c:yMode val="edge"/>
          <c:x val="9.3939393939393934E-2"/>
          <c:y val="0.91953717323796069"/>
          <c:w val="0.87575757575757585"/>
          <c:h val="6.336880966802226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Kapazitätsspezifische Investitionskosten (Mittelwerte) - Pumpspeicher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7.3628966833691245E-2"/>
          <c:y val="7.9731379731379726E-2"/>
          <c:w val="0.91728012407539972"/>
          <c:h val="0.73268322228952143"/>
        </c:manualLayout>
      </c:layout>
      <c:lineChart>
        <c:grouping val="standard"/>
        <c:varyColors val="0"/>
        <c:ser>
          <c:idx val="0"/>
          <c:order val="0"/>
          <c:tx>
            <c:strRef>
              <c:f>'PSW Diagramme'!$M$3</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'PSW Diagramme'!$L$4:$L$8</c:f>
              <c:strCache>
                <c:ptCount val="5"/>
                <c:pt idx="0">
                  <c:v>2010 - 2015</c:v>
                </c:pt>
                <c:pt idx="1">
                  <c:v>2020</c:v>
                </c:pt>
                <c:pt idx="2">
                  <c:v>2030</c:v>
                </c:pt>
                <c:pt idx="3">
                  <c:v>2040</c:v>
                </c:pt>
                <c:pt idx="4">
                  <c:v>2050</c:v>
                </c:pt>
              </c:strCache>
            </c:strRef>
          </c:cat>
          <c:val>
            <c:numRef>
              <c:f>'PSW Diagramme'!$M$4:$M$8</c:f>
              <c:numCache>
                <c:formatCode>0</c:formatCode>
                <c:ptCount val="5"/>
                <c:pt idx="4">
                  <c:v>9.39</c:v>
                </c:pt>
              </c:numCache>
            </c:numRef>
          </c:val>
          <c:smooth val="0"/>
          <c:extLst>
            <c:ext xmlns:c16="http://schemas.microsoft.com/office/drawing/2014/chart" uri="{C3380CC4-5D6E-409C-BE32-E72D297353CC}">
              <c16:uniqueId val="{00000000-2F58-446A-B087-D00659F764CD}"/>
            </c:ext>
          </c:extLst>
        </c:ser>
        <c:ser>
          <c:idx val="1"/>
          <c:order val="1"/>
          <c:tx>
            <c:strRef>
              <c:f>'PSW Diagramme'!$N$3</c:f>
              <c:strCache>
                <c:ptCount val="1"/>
                <c:pt idx="0">
                  <c:v>Agora 2014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A55-45F9-B203-261F5D444A2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Diagramme'!$L$4:$L$8</c:f>
              <c:strCache>
                <c:ptCount val="5"/>
                <c:pt idx="0">
                  <c:v>2010 - 2015</c:v>
                </c:pt>
                <c:pt idx="1">
                  <c:v>2020</c:v>
                </c:pt>
                <c:pt idx="2">
                  <c:v>2030</c:v>
                </c:pt>
                <c:pt idx="3">
                  <c:v>2040</c:v>
                </c:pt>
                <c:pt idx="4">
                  <c:v>2050</c:v>
                </c:pt>
              </c:strCache>
            </c:strRef>
          </c:cat>
          <c:val>
            <c:numRef>
              <c:f>'PSW Diagramme'!$N$4:$N$8</c:f>
              <c:numCache>
                <c:formatCode>0</c:formatCode>
                <c:ptCount val="5"/>
                <c:pt idx="0">
                  <c:v>32</c:v>
                </c:pt>
                <c:pt idx="1">
                  <c:v>32</c:v>
                </c:pt>
                <c:pt idx="2">
                  <c:v>32</c:v>
                </c:pt>
                <c:pt idx="3">
                  <c:v>32</c:v>
                </c:pt>
                <c:pt idx="4">
                  <c:v>32</c:v>
                </c:pt>
              </c:numCache>
            </c:numRef>
          </c:val>
          <c:smooth val="0"/>
          <c:extLst>
            <c:ext xmlns:c16="http://schemas.microsoft.com/office/drawing/2014/chart" uri="{C3380CC4-5D6E-409C-BE32-E72D297353CC}">
              <c16:uniqueId val="{00000001-2F58-446A-B087-D00659F764CD}"/>
            </c:ext>
          </c:extLst>
        </c:ser>
        <c:ser>
          <c:idx val="2"/>
          <c:order val="2"/>
          <c:tx>
            <c:strRef>
              <c:f>'PSW Diagramme'!$O$3</c:f>
              <c:strCache>
                <c:ptCount val="1"/>
                <c:pt idx="0">
                  <c:v>Fraunhofer IWES 2014</c:v>
                </c:pt>
              </c:strCache>
            </c:strRef>
          </c:tx>
          <c:spPr>
            <a:ln w="22225" cap="rnd">
              <a:solidFill>
                <a:srgbClr val="5B9BD5"/>
              </a:solidFill>
              <a:round/>
            </a:ln>
            <a:effectLst/>
          </c:spPr>
          <c:marker>
            <c:symbol val="star"/>
            <c:size val="6"/>
            <c:spPr>
              <a:noFill/>
              <a:ln w="9525">
                <a:solidFill>
                  <a:srgbClr val="5B9BD5"/>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A55-45F9-B203-261F5D444A2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Diagramme'!$L$4:$L$8</c:f>
              <c:strCache>
                <c:ptCount val="5"/>
                <c:pt idx="0">
                  <c:v>2010 - 2015</c:v>
                </c:pt>
                <c:pt idx="1">
                  <c:v>2020</c:v>
                </c:pt>
                <c:pt idx="2">
                  <c:v>2030</c:v>
                </c:pt>
                <c:pt idx="3">
                  <c:v>2040</c:v>
                </c:pt>
                <c:pt idx="4">
                  <c:v>2050</c:v>
                </c:pt>
              </c:strCache>
            </c:strRef>
          </c:cat>
          <c:val>
            <c:numRef>
              <c:f>'PSW Diagramme'!$O$4:$O$8</c:f>
              <c:numCache>
                <c:formatCode>0</c:formatCode>
                <c:ptCount val="5"/>
                <c:pt idx="0">
                  <c:v>11</c:v>
                </c:pt>
                <c:pt idx="1">
                  <c:v>11</c:v>
                </c:pt>
                <c:pt idx="2">
                  <c:v>11</c:v>
                </c:pt>
                <c:pt idx="3">
                  <c:v>11</c:v>
                </c:pt>
                <c:pt idx="4">
                  <c:v>11</c:v>
                </c:pt>
              </c:numCache>
            </c:numRef>
          </c:val>
          <c:smooth val="0"/>
          <c:extLst>
            <c:ext xmlns:c16="http://schemas.microsoft.com/office/drawing/2014/chart" uri="{C3380CC4-5D6E-409C-BE32-E72D297353CC}">
              <c16:uniqueId val="{00000002-2F58-446A-B087-D00659F764CD}"/>
            </c:ext>
          </c:extLst>
        </c:ser>
        <c:ser>
          <c:idx val="4"/>
          <c:order val="4"/>
          <c:tx>
            <c:strRef>
              <c:f>'PSW Diagramme'!$Q$3</c:f>
              <c:strCache>
                <c:ptCount val="1"/>
                <c:pt idx="0">
                  <c:v>Reiner Lemoine 2013</c:v>
                </c:pt>
              </c:strCache>
            </c:strRef>
          </c:tx>
          <c:spPr>
            <a:ln w="22225" cap="rnd">
              <a:solidFill>
                <a:srgbClr val="ED7D31">
                  <a:lumMod val="50000"/>
                </a:srgbClr>
              </a:solidFill>
              <a:round/>
            </a:ln>
            <a:effectLst/>
          </c:spPr>
          <c:marker>
            <c:symbol val="dash"/>
            <c:size val="6"/>
            <c:spPr>
              <a:solidFill>
                <a:srgbClr val="ED7D31">
                  <a:lumMod val="50000"/>
                </a:srgbClr>
              </a:solidFill>
              <a:ln w="9525">
                <a:solidFill>
                  <a:srgbClr val="ED7D31">
                    <a:lumMod val="50000"/>
                  </a:srgbClr>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A55-45F9-B203-261F5D444A2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'PSW Diagramme'!$L$4:$L$8</c:f>
              <c:strCache>
                <c:ptCount val="5"/>
                <c:pt idx="0">
                  <c:v>2010 - 2015</c:v>
                </c:pt>
                <c:pt idx="1">
                  <c:v>2020</c:v>
                </c:pt>
                <c:pt idx="2">
                  <c:v>2030</c:v>
                </c:pt>
                <c:pt idx="3">
                  <c:v>2040</c:v>
                </c:pt>
                <c:pt idx="4">
                  <c:v>2050</c:v>
                </c:pt>
              </c:strCache>
            </c:strRef>
          </c:cat>
          <c:val>
            <c:numRef>
              <c:f>'PSW Diagramme'!$Q$4:$Q$8</c:f>
              <c:numCache>
                <c:formatCode>0</c:formatCode>
                <c:ptCount val="5"/>
                <c:pt idx="0">
                  <c:v>74.83</c:v>
                </c:pt>
                <c:pt idx="1">
                  <c:v>74.83</c:v>
                </c:pt>
                <c:pt idx="2">
                  <c:v>74.83</c:v>
                </c:pt>
                <c:pt idx="3">
                  <c:v>74.83</c:v>
                </c:pt>
                <c:pt idx="4">
                  <c:v>74.83</c:v>
                </c:pt>
              </c:numCache>
            </c:numRef>
          </c:val>
          <c:smooth val="0"/>
          <c:extLst>
            <c:ext xmlns:c16="http://schemas.microsoft.com/office/drawing/2014/chart" uri="{C3380CC4-5D6E-409C-BE32-E72D297353CC}">
              <c16:uniqueId val="{00000004-2F58-446A-B087-D00659F764CD}"/>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3"/>
                <c:order val="3"/>
                <c:tx>
                  <c:strRef>
                    <c:extLst>
                      <c:ext uri="{02D57815-91ED-43cb-92C2-25804820EDAC}">
                        <c15:formulaRef>
                          <c15:sqref>'PSW Diagramme'!$P$3</c15:sqref>
                        </c15:formulaRef>
                      </c:ext>
                    </c:extLst>
                    <c:strCache>
                      <c:ptCount val="1"/>
                      <c:pt idx="0">
                        <c:v>Manish et al. 2018</c:v>
                      </c:pt>
                    </c:strCache>
                  </c:strRef>
                </c:tx>
                <c:spPr>
                  <a:ln w="22225" cap="rnd">
                    <a:solidFill>
                      <a:srgbClr val="70AD47"/>
                    </a:solidFill>
                    <a:round/>
                  </a:ln>
                  <a:effectLst/>
                </c:spPr>
                <c:marker>
                  <c:symbol val="circle"/>
                  <c:size val="6"/>
                  <c:spPr>
                    <a:solidFill>
                      <a:srgbClr val="70AD47"/>
                    </a:solidFill>
                    <a:ln w="9525">
                      <a:solidFill>
                        <a:srgbClr val="70AD47"/>
                      </a:solidFill>
                      <a:round/>
                    </a:ln>
                    <a:effectLst/>
                  </c:spPr>
                </c:marker>
                <c:dLbls>
                  <c:dLbl>
                    <c:idx val="4"/>
                    <c:showLegendKey val="0"/>
                    <c:showVal val="1"/>
                    <c:showCatName val="0"/>
                    <c:showSerName val="0"/>
                    <c:showPercent val="0"/>
                    <c:showBubbleSize val="0"/>
                    <c:extLst>
                      <c:ext uri="{CE6537A1-D6FC-4f65-9D91-7224C49458BB}"/>
                      <c:ext xmlns:c16="http://schemas.microsoft.com/office/drawing/2014/chart" uri="{C3380CC4-5D6E-409C-BE32-E72D297353CC}">
                        <c16:uniqueId val="{00000012-2A55-45F9-B203-261F5D444A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'PSW Diagramme'!$L$4:$L$8</c15:sqref>
                        </c15:formulaRef>
                      </c:ext>
                    </c:extLst>
                    <c:strCache>
                      <c:ptCount val="5"/>
                      <c:pt idx="0">
                        <c:v>2010 - 2015</c:v>
                      </c:pt>
                      <c:pt idx="1">
                        <c:v>2020</c:v>
                      </c:pt>
                      <c:pt idx="2">
                        <c:v>2030</c:v>
                      </c:pt>
                      <c:pt idx="3">
                        <c:v>2040</c:v>
                      </c:pt>
                      <c:pt idx="4">
                        <c:v>2050</c:v>
                      </c:pt>
                    </c:strCache>
                  </c:strRef>
                </c:cat>
                <c:val>
                  <c:numRef>
                    <c:extLst>
                      <c:ext uri="{02D57815-91ED-43cb-92C2-25804820EDAC}">
                        <c15:formulaRef>
                          <c15:sqref>'PSW Diagramme'!$P$4:$P$8</c15:sqref>
                        </c15:formulaRef>
                      </c:ext>
                    </c:extLst>
                    <c:numCache>
                      <c:formatCode>0</c:formatCode>
                      <c:ptCount val="5"/>
                      <c:pt idx="0">
                        <c:v>8.35</c:v>
                      </c:pt>
                      <c:pt idx="1">
                        <c:v>8.35</c:v>
                      </c:pt>
                      <c:pt idx="2">
                        <c:v>8.35</c:v>
                      </c:pt>
                      <c:pt idx="3">
                        <c:v>8.35</c:v>
                      </c:pt>
                      <c:pt idx="4">
                        <c:v>8.35</c:v>
                      </c:pt>
                    </c:numCache>
                  </c:numRef>
                </c:val>
                <c:smooth val="0"/>
                <c:extLst>
                  <c:ext xmlns:c16="http://schemas.microsoft.com/office/drawing/2014/chart" uri="{C3380CC4-5D6E-409C-BE32-E72D297353CC}">
                    <c16:uniqueId val="{00000003-2F58-446A-B087-D00659F764CD}"/>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85"/>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ayout>
        <c:manualLayout>
          <c:xMode val="edge"/>
          <c:yMode val="edge"/>
          <c:x val="6.9618945359102846E-2"/>
          <c:y val="0.90488515858594598"/>
          <c:w val="0.89409544261512763"/>
          <c:h val="3.8948785247997844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cap="none" baseline="0"/>
              <a:t>spezifische Investitionskosten (Mittelwerte) - Wind Onshore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8.1219995227869241E-2"/>
          <c:y val="6.2728146013448602E-2"/>
          <c:w val="0.90211333810546412"/>
          <c:h val="0.64541317781963137"/>
        </c:manualLayout>
      </c:layout>
      <c:lineChart>
        <c:grouping val="standard"/>
        <c:varyColors val="0"/>
        <c:ser>
          <c:idx val="0"/>
          <c:order val="0"/>
          <c:tx>
            <c:strRef>
              <c:f>'Wind Onshore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7"/>
              <c:layout>
                <c:manualLayout>
                  <c:x val="-5.7049472589511218E-6"/>
                  <c:y val="1.53257322834644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Diagramme'!$B$3:$B$10</c:f>
              <c:numCache>
                <c:formatCode>0</c:formatCode>
                <c:ptCount val="8"/>
                <c:pt idx="7">
                  <c:v>1105.81</c:v>
                </c:pt>
              </c:numCache>
            </c:numRef>
          </c:val>
          <c:smooth val="0"/>
          <c:extLst>
            <c:ext xmlns:c16="http://schemas.microsoft.com/office/drawing/2014/chart" uri="{C3380CC4-5D6E-409C-BE32-E72D297353CC}">
              <c16:uniqueId val="{00000000-2F58-446A-B087-D00659F764CD}"/>
            </c:ext>
          </c:extLst>
        </c:ser>
        <c:ser>
          <c:idx val="1"/>
          <c:order val="1"/>
          <c:tx>
            <c:strRef>
              <c:f>'Wind Onshore Diagramme'!$C$2</c:f>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Diagramme'!$C$3:$C$10</c:f>
              <c:numCache>
                <c:formatCode>0</c:formatCode>
                <c:ptCount val="8"/>
                <c:pt idx="0">
                  <c:v>1291.04</c:v>
                </c:pt>
                <c:pt idx="3">
                  <c:v>1229.07</c:v>
                </c:pt>
                <c:pt idx="7">
                  <c:v>1183.6300000000001</c:v>
                </c:pt>
              </c:numCache>
            </c:numRef>
          </c:val>
          <c:smooth val="0"/>
          <c:extLst>
            <c:ext xmlns:c16="http://schemas.microsoft.com/office/drawing/2014/chart" uri="{C3380CC4-5D6E-409C-BE32-E72D297353CC}">
              <c16:uniqueId val="{00000001-2F58-446A-B087-D00659F764CD}"/>
            </c:ext>
          </c:extLst>
        </c:ser>
        <c:ser>
          <c:idx val="2"/>
          <c:order val="2"/>
          <c:tx>
            <c:strRef>
              <c:f>'Wind Onshore Diagramme'!$D$2</c:f>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Diagramme'!$D$3:$D$10</c:f>
              <c:numCache>
                <c:formatCode>0</c:formatCode>
                <c:ptCount val="8"/>
                <c:pt idx="0">
                  <c:v>1528</c:v>
                </c:pt>
                <c:pt idx="1">
                  <c:v>1352.53</c:v>
                </c:pt>
                <c:pt idx="3">
                  <c:v>1293.585</c:v>
                </c:pt>
                <c:pt idx="5">
                  <c:v>1268.03</c:v>
                </c:pt>
                <c:pt idx="7">
                  <c:v>1253.4250000000002</c:v>
                </c:pt>
              </c:numCache>
            </c:numRef>
          </c:val>
          <c:smooth val="0"/>
          <c:extLst>
            <c:ext xmlns:c16="http://schemas.microsoft.com/office/drawing/2014/chart" uri="{C3380CC4-5D6E-409C-BE32-E72D297353CC}">
              <c16:uniqueId val="{00000002-2F58-446A-B087-D00659F764CD}"/>
            </c:ext>
          </c:extLst>
        </c:ser>
        <c:ser>
          <c:idx val="3"/>
          <c:order val="3"/>
          <c:tx>
            <c:strRef>
              <c:f>'Wind Onshore Diagramme'!$E$2</c:f>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dLbls>
            <c:dLbl>
              <c:idx val="7"/>
              <c:layout>
                <c:manualLayout>
                  <c:x val="-1.1069054519274741E-16"/>
                  <c:y val="-8.86962729658792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Diagramme'!$E$3:$E$10</c:f>
              <c:numCache>
                <c:formatCode>0</c:formatCode>
                <c:ptCount val="8"/>
                <c:pt idx="0">
                  <c:v>1446.1100000000001</c:v>
                </c:pt>
                <c:pt idx="1">
                  <c:v>1396.01</c:v>
                </c:pt>
                <c:pt idx="2">
                  <c:v>1362.23</c:v>
                </c:pt>
                <c:pt idx="3">
                  <c:v>1330.71</c:v>
                </c:pt>
                <c:pt idx="4">
                  <c:v>1299.19</c:v>
                </c:pt>
                <c:pt idx="5">
                  <c:v>1268.79</c:v>
                </c:pt>
                <c:pt idx="6">
                  <c:v>1239.52</c:v>
                </c:pt>
                <c:pt idx="7">
                  <c:v>1210.25</c:v>
                </c:pt>
              </c:numCache>
            </c:numRef>
          </c:val>
          <c:smooth val="0"/>
          <c:extLst>
            <c:ext xmlns:c16="http://schemas.microsoft.com/office/drawing/2014/chart" uri="{C3380CC4-5D6E-409C-BE32-E72D297353CC}">
              <c16:uniqueId val="{00000003-2F58-446A-B087-D00659F764CD}"/>
            </c:ext>
          </c:extLst>
        </c:ser>
        <c:ser>
          <c:idx val="4"/>
          <c:order val="4"/>
          <c:tx>
            <c:strRef>
              <c:f>'Wind Onshore Diagramme'!$F$2</c:f>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layout>
                <c:manualLayout>
                  <c:x val="-1.1069054519274741E-16"/>
                  <c:y val="-2.41352230971128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Diagramme'!$F$3:$F$10</c:f>
              <c:numCache>
                <c:formatCode>0</c:formatCode>
                <c:ptCount val="8"/>
                <c:pt idx="0">
                  <c:v>1281.97</c:v>
                </c:pt>
                <c:pt idx="1">
                  <c:v>1174.67</c:v>
                </c:pt>
                <c:pt idx="3">
                  <c:v>1129.49</c:v>
                </c:pt>
                <c:pt idx="5">
                  <c:v>1129.49</c:v>
                </c:pt>
                <c:pt idx="7">
                  <c:v>1129.49</c:v>
                </c:pt>
              </c:numCache>
            </c:numRef>
          </c:val>
          <c:smooth val="0"/>
          <c:extLst>
            <c:ext xmlns:c16="http://schemas.microsoft.com/office/drawing/2014/chart" uri="{C3380CC4-5D6E-409C-BE32-E72D297353CC}">
              <c16:uniqueId val="{00000004-2F58-446A-B087-D00659F764CD}"/>
            </c:ext>
          </c:extLst>
        </c:ser>
        <c:ser>
          <c:idx val="5"/>
          <c:order val="5"/>
          <c:tx>
            <c:strRef>
              <c:f>'Wind Onshore Diagramme'!$G$2</c:f>
              <c:strCache>
                <c:ptCount val="1"/>
                <c:pt idx="0">
                  <c:v>Fraunhofer ISE 2015 </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layout>
                <c:manualLayout>
                  <c:x val="0"/>
                  <c:y val="-1.9704433497536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Diagramme'!$G$3:$G$10</c:f>
              <c:numCache>
                <c:formatCode>0</c:formatCode>
                <c:ptCount val="8"/>
                <c:pt idx="0">
                  <c:v>1496.6</c:v>
                </c:pt>
                <c:pt idx="7">
                  <c:v>1247.52</c:v>
                </c:pt>
              </c:numCache>
            </c:numRef>
          </c:val>
          <c:smooth val="0"/>
          <c:extLst>
            <c:ext xmlns:c16="http://schemas.microsoft.com/office/drawing/2014/chart" uri="{C3380CC4-5D6E-409C-BE32-E72D297353CC}">
              <c16:uniqueId val="{00000005-2F58-446A-B087-D00659F764CD}"/>
            </c:ext>
          </c:extLst>
        </c:ser>
        <c:ser>
          <c:idx val="6"/>
          <c:order val="6"/>
          <c:tx>
            <c:strRef>
              <c:f>'Wind Onshore Diagramme'!$H$2</c:f>
              <c:strCache>
                <c:ptCount val="1"/>
                <c:pt idx="0">
                  <c:v>Fraunhofer ISE 2018</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dLbls>
            <c:dLbl>
              <c:idx val="0"/>
              <c:layout>
                <c:manualLayout>
                  <c:x val="-2.7272727272727271E-2"/>
                  <c:y val="-2.8818443804034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EC-4EB1-A9BD-3DDC473690C2}"/>
                </c:ext>
              </c:extLst>
            </c:dLbl>
            <c:dLbl>
              <c:idx val="4"/>
              <c:layout>
                <c:manualLayout>
                  <c:x val="0"/>
                  <c:y val="1.31362889983579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Fraunhofer ISE 2018</c:name>
            <c:spPr>
              <a:ln w="19050" cap="rnd">
                <a:solidFill>
                  <a:schemeClr val="accent1">
                    <a:lumMod val="60000"/>
                    <a:alpha val="40000"/>
                  </a:schemeClr>
                </a:solidFill>
                <a:prstDash val="sysDash"/>
              </a:ln>
              <a:effectLst/>
            </c:spPr>
            <c:trendlineType val="log"/>
            <c:dispRSqr val="0"/>
            <c:dispEq val="0"/>
          </c:trendline>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Diagramme'!$H$3:$H$10</c:f>
              <c:numCache>
                <c:formatCode>0</c:formatCode>
                <c:ptCount val="8"/>
                <c:pt idx="0">
                  <c:v>1780.8000000000002</c:v>
                </c:pt>
                <c:pt idx="1">
                  <c:v>1761.5224016425905</c:v>
                </c:pt>
                <c:pt idx="2">
                  <c:v>1695.7963580779629</c:v>
                </c:pt>
                <c:pt idx="3">
                  <c:v>1657.3182985044682</c:v>
                </c:pt>
                <c:pt idx="4">
                  <c:v>1611.223507382902</c:v>
                </c:pt>
              </c:numCache>
            </c:numRef>
          </c:val>
          <c:smooth val="0"/>
          <c:extLst>
            <c:ext xmlns:c16="http://schemas.microsoft.com/office/drawing/2014/chart" uri="{C3380CC4-5D6E-409C-BE32-E72D297353CC}">
              <c16:uniqueId val="{00000006-2F58-446A-B087-D00659F764CD}"/>
            </c:ext>
          </c:extLst>
        </c:ser>
        <c:ser>
          <c:idx val="7"/>
          <c:order val="7"/>
          <c:tx>
            <c:strRef>
              <c:f>'Wind Onshore Diagramme'!$I$2</c:f>
              <c:strCache>
                <c:ptCount val="1"/>
                <c:pt idx="0">
                  <c:v>Greenpeace 2017</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Greenpeace 2017</c:name>
            <c:spPr>
              <a:ln w="19050" cap="rnd">
                <a:solidFill>
                  <a:schemeClr val="accent2">
                    <a:lumMod val="60000"/>
                    <a:alpha val="40000"/>
                  </a:schemeClr>
                </a:solidFill>
                <a:prstDash val="sysDash"/>
              </a:ln>
              <a:effectLst/>
            </c:spPr>
            <c:trendlineType val="log"/>
            <c:dispRSqr val="0"/>
            <c:dispEq val="0"/>
          </c:trendline>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Diagramme'!$I$3:$I$10</c:f>
              <c:numCache>
                <c:formatCode>0</c:formatCode>
                <c:ptCount val="8"/>
                <c:pt idx="0">
                  <c:v>1480.325</c:v>
                </c:pt>
                <c:pt idx="3">
                  <c:v>1229.43</c:v>
                </c:pt>
              </c:numCache>
            </c:numRef>
          </c:val>
          <c:smooth val="0"/>
          <c:extLst>
            <c:ext xmlns:c16="http://schemas.microsoft.com/office/drawing/2014/chart" uri="{C3380CC4-5D6E-409C-BE32-E72D297353CC}">
              <c16:uniqueId val="{00000007-2F58-446A-B087-D00659F764CD}"/>
            </c:ext>
          </c:extLst>
        </c:ser>
        <c:ser>
          <c:idx val="8"/>
          <c:order val="8"/>
          <c:tx>
            <c:strRef>
              <c:f>'Wind Onshore Diagramme'!$J$2</c:f>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Diagramme'!$J$3:$J$10</c:f>
              <c:numCache>
                <c:formatCode>0</c:formatCode>
                <c:ptCount val="8"/>
                <c:pt idx="0">
                  <c:v>1524.29</c:v>
                </c:pt>
                <c:pt idx="1">
                  <c:v>1447.97</c:v>
                </c:pt>
                <c:pt idx="3">
                  <c:v>1415.26</c:v>
                </c:pt>
                <c:pt idx="5">
                  <c:v>1371.64</c:v>
                </c:pt>
                <c:pt idx="7">
                  <c:v>1337.84</c:v>
                </c:pt>
              </c:numCache>
            </c:numRef>
          </c:val>
          <c:smooth val="0"/>
          <c:extLst>
            <c:ext xmlns:c16="http://schemas.microsoft.com/office/drawing/2014/chart" uri="{C3380CC4-5D6E-409C-BE32-E72D297353CC}">
              <c16:uniqueId val="{00000008-2F58-446A-B087-D00659F764CD}"/>
            </c:ext>
          </c:extLst>
        </c:ser>
        <c:ser>
          <c:idx val="9"/>
          <c:order val="9"/>
          <c:tx>
            <c:strRef>
              <c:f>'Wind Onshore Diagramme'!$K$2</c:f>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5"/>
              <c:layout>
                <c:manualLayout>
                  <c:x val="-1.1110982756090176E-16"/>
                  <c:y val="-1.7515051997810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IEA 2019</c:name>
            <c:spPr>
              <a:ln w="19050" cap="rnd">
                <a:solidFill>
                  <a:schemeClr val="accent4">
                    <a:lumMod val="60000"/>
                    <a:alpha val="40000"/>
                  </a:schemeClr>
                </a:solidFill>
                <a:prstDash val="sysDash"/>
              </a:ln>
              <a:effectLst/>
            </c:spPr>
            <c:trendlineType val="log"/>
            <c:dispRSqr val="0"/>
            <c:dispEq val="0"/>
          </c:trendline>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Diagramme'!$K$3:$K$10</c:f>
              <c:numCache>
                <c:formatCode>0</c:formatCode>
                <c:ptCount val="8"/>
                <c:pt idx="0">
                  <c:v>1682.17</c:v>
                </c:pt>
                <c:pt idx="5">
                  <c:v>1518.33</c:v>
                </c:pt>
              </c:numCache>
            </c:numRef>
          </c:val>
          <c:smooth val="0"/>
          <c:extLst>
            <c:ext xmlns:c16="http://schemas.microsoft.com/office/drawing/2014/chart" uri="{C3380CC4-5D6E-409C-BE32-E72D297353CC}">
              <c16:uniqueId val="{00000009-2F58-446A-B087-D00659F764CD}"/>
            </c:ext>
          </c:extLst>
        </c:ser>
        <c:ser>
          <c:idx val="10"/>
          <c:order val="10"/>
          <c:tx>
            <c:strRef>
              <c:f>'Wind Onshore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Diagramme'!#REF!</c:f>
              <c:numCache>
                <c:formatCode>General</c:formatCode>
                <c:ptCount val="1"/>
                <c:pt idx="0">
                  <c:v>1</c:v>
                </c:pt>
              </c:numCache>
            </c:numRef>
          </c:val>
          <c:smooth val="0"/>
          <c:extLst>
            <c:ext xmlns:c16="http://schemas.microsoft.com/office/drawing/2014/chart" uri="{C3380CC4-5D6E-409C-BE32-E72D297353CC}">
              <c16:uniqueId val="{0000000A-2F58-446A-B087-D00659F764CD}"/>
            </c:ext>
          </c:extLst>
        </c:ser>
        <c:ser>
          <c:idx val="11"/>
          <c:order val="11"/>
          <c:tx>
            <c:strRef>
              <c:f>'Wind Onshore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7"/>
              <c:layout>
                <c:manualLayout>
                  <c:x val="1.5094339622641509E-3"/>
                  <c:y val="1.0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Diagramme'!$L$3:$L$10</c:f>
              <c:numCache>
                <c:formatCode>0</c:formatCode>
                <c:ptCount val="8"/>
                <c:pt idx="1">
                  <c:v>1395.51</c:v>
                </c:pt>
                <c:pt idx="2">
                  <c:v>1358.76</c:v>
                </c:pt>
                <c:pt idx="3">
                  <c:v>1323.12</c:v>
                </c:pt>
                <c:pt idx="5">
                  <c:v>1256.29</c:v>
                </c:pt>
                <c:pt idx="7">
                  <c:v>1195.04</c:v>
                </c:pt>
              </c:numCache>
            </c:numRef>
          </c:val>
          <c:smooth val="0"/>
          <c:extLst>
            <c:ext xmlns:c16="http://schemas.microsoft.com/office/drawing/2014/chart" uri="{C3380CC4-5D6E-409C-BE32-E72D297353CC}">
              <c16:uniqueId val="{0000000B-2F58-446A-B087-D00659F764CD}"/>
            </c:ext>
          </c:extLst>
        </c:ser>
        <c:ser>
          <c:idx val="12"/>
          <c:order val="12"/>
          <c:tx>
            <c:strRef>
              <c:f>'Wind Onshore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dLbls>
            <c:dLbl>
              <c:idx val="0"/>
              <c:layout>
                <c:manualLayout>
                  <c:x val="-3.636363636363639E-2"/>
                  <c:y val="2.8818443804034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DEC-4EB1-A9BD-3DDC473690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Reinier Lemoine Institut 2013</c:name>
            <c:spPr>
              <a:ln w="19050" cap="rnd">
                <a:solidFill>
                  <a:schemeClr val="accent1">
                    <a:lumMod val="80000"/>
                    <a:lumOff val="20000"/>
                    <a:alpha val="40000"/>
                  </a:schemeClr>
                </a:solidFill>
                <a:prstDash val="sysDash"/>
              </a:ln>
              <a:effectLst/>
            </c:spPr>
            <c:trendlineType val="log"/>
            <c:dispRSqr val="0"/>
            <c:dispEq val="0"/>
          </c:trendline>
          <c:cat>
            <c:strRef>
              <c:f>'Wind Onshore Diagramme'!$A$3:$A$10</c:f>
              <c:strCache>
                <c:ptCount val="8"/>
                <c:pt idx="0">
                  <c:v>2010-2018</c:v>
                </c:pt>
                <c:pt idx="1">
                  <c:v>2020</c:v>
                </c:pt>
                <c:pt idx="2">
                  <c:v>2025</c:v>
                </c:pt>
                <c:pt idx="3">
                  <c:v>2030</c:v>
                </c:pt>
                <c:pt idx="4">
                  <c:v>2035</c:v>
                </c:pt>
                <c:pt idx="5">
                  <c:v>2040</c:v>
                </c:pt>
                <c:pt idx="6">
                  <c:v>2045</c:v>
                </c:pt>
                <c:pt idx="7">
                  <c:v>2050</c:v>
                </c:pt>
              </c:strCache>
            </c:strRef>
          </c:cat>
          <c:val>
            <c:numRef>
              <c:f>'Wind Onshore Diagramme'!$M$3:$M$10</c:f>
              <c:numCache>
                <c:formatCode>0</c:formatCode>
                <c:ptCount val="8"/>
                <c:pt idx="0">
                  <c:v>1220.2649999999999</c:v>
                </c:pt>
                <c:pt idx="1">
                  <c:v>1163.0700000000002</c:v>
                </c:pt>
                <c:pt idx="2">
                  <c:v>1135.81</c:v>
                </c:pt>
                <c:pt idx="3">
                  <c:v>1118.175</c:v>
                </c:pt>
                <c:pt idx="4">
                  <c:v>1118.175</c:v>
                </c:pt>
                <c:pt idx="5">
                  <c:v>1118.175</c:v>
                </c:pt>
              </c:numCache>
            </c:numRef>
          </c:val>
          <c:smooth val="0"/>
          <c:extLst>
            <c:ext xmlns:c16="http://schemas.microsoft.com/office/drawing/2014/chart" uri="{C3380CC4-5D6E-409C-BE32-E72D297353CC}">
              <c16:uniqueId val="{0000000C-2F58-446A-B087-D00659F764CD}"/>
            </c:ext>
          </c:extLst>
        </c:ser>
        <c:dLbls>
          <c:showLegendKey val="0"/>
          <c:showVal val="0"/>
          <c:showCatName val="0"/>
          <c:showSerName val="0"/>
          <c:showPercent val="0"/>
          <c:showBubbleSize val="0"/>
        </c:dLbls>
        <c:marker val="1"/>
        <c:smooth val="0"/>
        <c:axId val="90175464"/>
        <c:axId val="90180056"/>
      </c:lineChart>
      <c:scatterChart>
        <c:scatterStyle val="lineMarker"/>
        <c:varyColors val="0"/>
        <c:ser>
          <c:idx val="16"/>
          <c:order val="16"/>
          <c:tx>
            <c:v>Endpunkt Trendlinie Fraunhofer 2018</c:v>
          </c:tx>
          <c:spPr>
            <a:ln w="22225" cap="rnd">
              <a:no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Lit>
              <c:formatCode>General</c:formatCode>
              <c:ptCount val="1"/>
              <c:pt idx="0">
                <c:v>8</c:v>
              </c:pt>
            </c:numLit>
          </c:xVal>
          <c:yVal>
            <c:numLit>
              <c:formatCode>General</c:formatCode>
              <c:ptCount val="1"/>
              <c:pt idx="0">
                <c:v>1583</c:v>
              </c:pt>
            </c:numLit>
          </c:yVal>
          <c:smooth val="0"/>
          <c:extLst>
            <c:ext xmlns:c16="http://schemas.microsoft.com/office/drawing/2014/chart" uri="{C3380CC4-5D6E-409C-BE32-E72D297353CC}">
              <c16:uniqueId val="{00000006-40ED-4FB8-A293-2EF4210D419B}"/>
            </c:ext>
          </c:extLst>
        </c:ser>
        <c:ser>
          <c:idx val="17"/>
          <c:order val="17"/>
          <c:tx>
            <c:v>Endpunkt Trendlinie IEA 2019</c:v>
          </c:tx>
          <c:spPr>
            <a:ln w="25400" cap="rnd">
              <a:no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Lit>
              <c:formatCode>General</c:formatCode>
              <c:ptCount val="1"/>
              <c:pt idx="0">
                <c:v>8</c:v>
              </c:pt>
            </c:numLit>
          </c:xVal>
          <c:yVal>
            <c:numLit>
              <c:formatCode>General</c:formatCode>
              <c:ptCount val="1"/>
              <c:pt idx="0">
                <c:v>1492</c:v>
              </c:pt>
            </c:numLit>
          </c:yVal>
          <c:smooth val="0"/>
          <c:extLst>
            <c:ext xmlns:c16="http://schemas.microsoft.com/office/drawing/2014/chart" uri="{C3380CC4-5D6E-409C-BE32-E72D297353CC}">
              <c16:uniqueId val="{00000007-40ED-4FB8-A293-2EF4210D419B}"/>
            </c:ext>
          </c:extLst>
        </c:ser>
        <c:ser>
          <c:idx val="18"/>
          <c:order val="18"/>
          <c:spPr>
            <a:ln w="25400" cap="rnd">
              <a:noFill/>
              <a:round/>
            </a:ln>
            <a:effectLst/>
          </c:spPr>
          <c:marker>
            <c:symbol val="none"/>
          </c:marker>
          <c:xVal>
            <c:strRef>
              <c:f>'Wind Onshore Diagramme'!$A$3:$A$10</c:f>
              <c:strCache>
                <c:ptCount val="8"/>
                <c:pt idx="0">
                  <c:v>2010-2018</c:v>
                </c:pt>
                <c:pt idx="1">
                  <c:v>2020</c:v>
                </c:pt>
                <c:pt idx="2">
                  <c:v>2025</c:v>
                </c:pt>
                <c:pt idx="3">
                  <c:v>2030</c:v>
                </c:pt>
                <c:pt idx="4">
                  <c:v>2035</c:v>
                </c:pt>
                <c:pt idx="5">
                  <c:v>2040</c:v>
                </c:pt>
                <c:pt idx="6">
                  <c:v>2045</c:v>
                </c:pt>
                <c:pt idx="7">
                  <c:v>2050</c:v>
                </c:pt>
              </c:strCache>
            </c:strRef>
          </c:xVal>
          <c:yVal>
            <c:numRef>
              <c:f>'Wind Onshore Diagramme'!$L$15</c:f>
              <c:numCache>
                <c:formatCode>General</c:formatCode>
                <c:ptCount val="1"/>
              </c:numCache>
            </c:numRef>
          </c:yVal>
          <c:smooth val="0"/>
          <c:extLst>
            <c:ext xmlns:c16="http://schemas.microsoft.com/office/drawing/2014/chart" uri="{C3380CC4-5D6E-409C-BE32-E72D297353CC}">
              <c16:uniqueId val="{00000004-A825-4B96-A171-6257E3ECB96D}"/>
            </c:ext>
          </c:extLst>
        </c:ser>
        <c:dLbls>
          <c:showLegendKey val="0"/>
          <c:showVal val="0"/>
          <c:showCatName val="0"/>
          <c:showSerName val="0"/>
          <c:showPercent val="0"/>
          <c:showBubbleSize val="0"/>
        </c:dLbls>
        <c:axId val="90175464"/>
        <c:axId val="90180056"/>
        <c:extLst>
          <c:ext xmlns:c15="http://schemas.microsoft.com/office/drawing/2012/chart" uri="{02D57815-91ED-43cb-92C2-25804820EDAC}">
            <c15:filteredScatterSeries>
              <c15:ser>
                <c:idx val="13"/>
                <c:order val="13"/>
                <c:tx>
                  <c:strRef>
                    <c:extLst>
                      <c:ext uri="{02D57815-91ED-43cb-92C2-25804820EDAC}">
                        <c15:formulaRef>
                          <c15:sqref>'Wind Onshore Diagramme'!$N$2</c15:sqref>
                        </c15:formulaRef>
                      </c:ext>
                    </c:extLst>
                    <c:strCache>
                      <c:ptCount val="1"/>
                      <c:pt idx="0">
                        <c:v>Mittelwert</c:v>
                      </c:pt>
                    </c:strCache>
                  </c:strRef>
                </c:tx>
                <c:spPr>
                  <a:ln w="2222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xVal>
                  <c:strRef>
                    <c:extLst>
                      <c:ext uri="{02D57815-91ED-43cb-92C2-25804820EDAC}">
                        <c15:formulaRef>
                          <c15:sqref>'Wind Onshore Diagramme'!$A$3:$A$10</c15:sqref>
                        </c15:formulaRef>
                      </c:ext>
                    </c:extLst>
                    <c:strCache>
                      <c:ptCount val="8"/>
                      <c:pt idx="0">
                        <c:v>2010-2018</c:v>
                      </c:pt>
                      <c:pt idx="1">
                        <c:v>2020</c:v>
                      </c:pt>
                      <c:pt idx="2">
                        <c:v>2025</c:v>
                      </c:pt>
                      <c:pt idx="3">
                        <c:v>2030</c:v>
                      </c:pt>
                      <c:pt idx="4">
                        <c:v>2035</c:v>
                      </c:pt>
                      <c:pt idx="5">
                        <c:v>2040</c:v>
                      </c:pt>
                      <c:pt idx="6">
                        <c:v>2045</c:v>
                      </c:pt>
                      <c:pt idx="7">
                        <c:v>2050</c:v>
                      </c:pt>
                    </c:strCache>
                  </c:strRef>
                </c:xVal>
                <c:yVal>
                  <c:numRef>
                    <c:extLst>
                      <c:ext uri="{02D57815-91ED-43cb-92C2-25804820EDAC}">
                        <c15:formulaRef>
                          <c15:sqref>'Wind Onshore Diagramme'!$N$3:$N$10</c15:sqref>
                        </c15:formulaRef>
                      </c:ext>
                    </c:extLst>
                    <c:numCache>
                      <c:formatCode>0</c:formatCode>
                      <c:ptCount val="8"/>
                      <c:pt idx="0">
                        <c:v>1473.1570000000002</c:v>
                      </c:pt>
                      <c:pt idx="1">
                        <c:v>1384.4689145203699</c:v>
                      </c:pt>
                      <c:pt idx="2">
                        <c:v>1388.1490895194906</c:v>
                      </c:pt>
                      <c:pt idx="3">
                        <c:v>1302.9064776116074</c:v>
                      </c:pt>
                      <c:pt idx="4">
                        <c:v>1342.8628357943007</c:v>
                      </c:pt>
                      <c:pt idx="5">
                        <c:v>1275.8207142857141</c:v>
                      </c:pt>
                      <c:pt idx="6">
                        <c:v>1239.52</c:v>
                      </c:pt>
                      <c:pt idx="7">
                        <c:v>1207.8756250000001</c:v>
                      </c:pt>
                    </c:numCache>
                  </c:numRef>
                </c:yVal>
                <c:smooth val="0"/>
                <c:extLst>
                  <c:ext xmlns:c16="http://schemas.microsoft.com/office/drawing/2014/chart" uri="{C3380CC4-5D6E-409C-BE32-E72D297353CC}">
                    <c16:uniqueId val="{00000012-1DEC-4EB1-A9BD-3DDC473690C2}"/>
                  </c:ext>
                </c:extLst>
              </c15:ser>
            </c15:filteredScatterSeries>
            <c15:filteredScatterSeries>
              <c15:ser>
                <c:idx val="14"/>
                <c:order val="14"/>
                <c:tx>
                  <c:strRef>
                    <c:extLst xmlns:c15="http://schemas.microsoft.com/office/drawing/2012/chart">
                      <c:ext xmlns:c15="http://schemas.microsoft.com/office/drawing/2012/chart" uri="{02D57815-91ED-43cb-92C2-25804820EDAC}">
                        <c15:formulaRef>
                          <c15:sqref>'Wind Onshore Diagramme'!$O$2</c15:sqref>
                        </c15:formulaRef>
                      </c:ext>
                    </c:extLst>
                    <c:strCache>
                      <c:ptCount val="1"/>
                      <c:pt idx="0">
                        <c:v>Median (nur Mittelwerte)</c:v>
                      </c:pt>
                    </c:strCache>
                  </c:strRef>
                </c:tx>
                <c:spPr>
                  <a:ln w="22225" cap="rnd">
                    <a:solidFill>
                      <a:srgbClr val="66FFFF"/>
                    </a:solidFill>
                    <a:round/>
                  </a:ln>
                  <a:effectLst/>
                </c:spPr>
                <c:marker>
                  <c:symbol val="none"/>
                </c:marker>
                <c:xVal>
                  <c:strRef>
                    <c:extLst xmlns:c15="http://schemas.microsoft.com/office/drawing/2012/chart">
                      <c:ext xmlns:c15="http://schemas.microsoft.com/office/drawing/2012/chart" uri="{02D57815-91ED-43cb-92C2-25804820EDAC}">
                        <c15:formulaRef>
                          <c15:sqref>'Wind Onshore Diagramme'!$A$3:$A$10</c15:sqref>
                        </c15:formulaRef>
                      </c:ext>
                    </c:extLst>
                    <c:strCache>
                      <c:ptCount val="8"/>
                      <c:pt idx="0">
                        <c:v>2010-2018</c:v>
                      </c:pt>
                      <c:pt idx="1">
                        <c:v>2020</c:v>
                      </c:pt>
                      <c:pt idx="2">
                        <c:v>2025</c:v>
                      </c:pt>
                      <c:pt idx="3">
                        <c:v>2030</c:v>
                      </c:pt>
                      <c:pt idx="4">
                        <c:v>2035</c:v>
                      </c:pt>
                      <c:pt idx="5">
                        <c:v>2040</c:v>
                      </c:pt>
                      <c:pt idx="6">
                        <c:v>2045</c:v>
                      </c:pt>
                      <c:pt idx="7">
                        <c:v>2050</c:v>
                      </c:pt>
                    </c:strCache>
                  </c:strRef>
                </c:xVal>
                <c:yVal>
                  <c:numRef>
                    <c:extLst xmlns:c15="http://schemas.microsoft.com/office/drawing/2012/chart">
                      <c:ext xmlns:c15="http://schemas.microsoft.com/office/drawing/2012/chart" uri="{02D57815-91ED-43cb-92C2-25804820EDAC}">
                        <c15:formulaRef>
                          <c15:sqref>'Wind Onshore Diagramme'!$O$3:$O$10</c15:sqref>
                        </c15:formulaRef>
                      </c:ext>
                    </c:extLst>
                    <c:numCache>
                      <c:formatCode>0</c:formatCode>
                      <c:ptCount val="8"/>
                      <c:pt idx="0">
                        <c:v>1488.4625000000001</c:v>
                      </c:pt>
                      <c:pt idx="1">
                        <c:v>1395.51</c:v>
                      </c:pt>
                      <c:pt idx="2">
                        <c:v>1360.4949999999999</c:v>
                      </c:pt>
                      <c:pt idx="3">
                        <c:v>1293.585</c:v>
                      </c:pt>
                      <c:pt idx="4">
                        <c:v>1299.19</c:v>
                      </c:pt>
                      <c:pt idx="5">
                        <c:v>1268.03</c:v>
                      </c:pt>
                      <c:pt idx="6">
                        <c:v>1239.52</c:v>
                      </c:pt>
                      <c:pt idx="7">
                        <c:v>1202.645</c:v>
                      </c:pt>
                    </c:numCache>
                  </c:numRef>
                </c:yVal>
                <c:smooth val="0"/>
                <c:extLst xmlns:c15="http://schemas.microsoft.com/office/drawing/2012/chart">
                  <c:ext xmlns:c16="http://schemas.microsoft.com/office/drawing/2014/chart" uri="{C3380CC4-5D6E-409C-BE32-E72D297353CC}">
                    <c16:uniqueId val="{00000004-40ED-4FB8-A293-2EF4210D419B}"/>
                  </c:ext>
                </c:extLst>
              </c15:ser>
            </c15:filteredScatterSeries>
            <c15:filteredScatterSeries>
              <c15:ser>
                <c:idx val="15"/>
                <c:order val="15"/>
                <c:tx>
                  <c:strRef>
                    <c:extLst xmlns:c15="http://schemas.microsoft.com/office/drawing/2012/chart">
                      <c:ext xmlns:c15="http://schemas.microsoft.com/office/drawing/2012/chart" uri="{02D57815-91ED-43cb-92C2-25804820EDAC}">
                        <c15:formulaRef>
                          <c15:sqref>'Wind Onshore Diagramme'!$P$2</c15:sqref>
                        </c15:formulaRef>
                      </c:ext>
                    </c:extLst>
                    <c:strCache>
                      <c:ptCount val="1"/>
                      <c:pt idx="0">
                        <c:v>Median (aller Werte inkl. Spannwerte - siehe Stützdaten Box-Plots)</c:v>
                      </c:pt>
                    </c:strCache>
                  </c:strRef>
                </c:tx>
                <c:spPr>
                  <a:ln w="22225" cap="rnd">
                    <a:solidFill>
                      <a:srgbClr val="7030A0"/>
                    </a:solidFill>
                    <a:round/>
                  </a:ln>
                  <a:effectLst/>
                </c:spPr>
                <c:marker>
                  <c:symbol val="none"/>
                </c:marker>
                <c:xVal>
                  <c:strRef>
                    <c:extLst xmlns:c15="http://schemas.microsoft.com/office/drawing/2012/chart">
                      <c:ext xmlns:c15="http://schemas.microsoft.com/office/drawing/2012/chart" uri="{02D57815-91ED-43cb-92C2-25804820EDAC}">
                        <c15:formulaRef>
                          <c15:sqref>'Wind Onshore Diagramme'!$A$3:$A$10</c15:sqref>
                        </c15:formulaRef>
                      </c:ext>
                    </c:extLst>
                    <c:strCache>
                      <c:ptCount val="8"/>
                      <c:pt idx="0">
                        <c:v>2010-2018</c:v>
                      </c:pt>
                      <c:pt idx="1">
                        <c:v>2020</c:v>
                      </c:pt>
                      <c:pt idx="2">
                        <c:v>2025</c:v>
                      </c:pt>
                      <c:pt idx="3">
                        <c:v>2030</c:v>
                      </c:pt>
                      <c:pt idx="4">
                        <c:v>2035</c:v>
                      </c:pt>
                      <c:pt idx="5">
                        <c:v>2040</c:v>
                      </c:pt>
                      <c:pt idx="6">
                        <c:v>2045</c:v>
                      </c:pt>
                      <c:pt idx="7">
                        <c:v>2050</c:v>
                      </c:pt>
                    </c:strCache>
                  </c:strRef>
                </c:xVal>
                <c:yVal>
                  <c:numRef>
                    <c:extLst xmlns:c15="http://schemas.microsoft.com/office/drawing/2012/chart">
                      <c:ext xmlns:c15="http://schemas.microsoft.com/office/drawing/2012/chart" uri="{02D57815-91ED-43cb-92C2-25804820EDAC}">
                        <c15:formulaRef>
                          <c15:sqref>'Wind Onshore Diagramme'!$P$3:$P$10</c15:sqref>
                        </c15:formulaRef>
                      </c:ext>
                    </c:extLst>
                    <c:numCache>
                      <c:formatCode>0</c:formatCode>
                      <c:ptCount val="8"/>
                      <c:pt idx="0">
                        <c:v>1495.7649999999999</c:v>
                      </c:pt>
                      <c:pt idx="1">
                        <c:v>1395.51</c:v>
                      </c:pt>
                      <c:pt idx="2">
                        <c:v>1362.23</c:v>
                      </c:pt>
                      <c:pt idx="3">
                        <c:v>1330.521935537837</c:v>
                      </c:pt>
                      <c:pt idx="4">
                        <c:v>1301.4896690451974</c:v>
                      </c:pt>
                      <c:pt idx="5">
                        <c:v>1256.29</c:v>
                      </c:pt>
                      <c:pt idx="7">
                        <c:v>1210.19</c:v>
                      </c:pt>
                    </c:numCache>
                  </c:numRef>
                </c:yVal>
                <c:smooth val="0"/>
                <c:extLst xmlns:c15="http://schemas.microsoft.com/office/drawing/2012/chart">
                  <c:ext xmlns:c16="http://schemas.microsoft.com/office/drawing/2014/chart" uri="{C3380CC4-5D6E-409C-BE32-E72D297353CC}">
                    <c16:uniqueId val="{00000005-40ED-4FB8-A293-2EF4210D419B}"/>
                  </c:ext>
                </c:extLst>
              </c15:ser>
            </c15:filteredScatterSeries>
          </c:ext>
        </c:extLst>
      </c:scatter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en-US"/>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1900"/>
          <c:min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in"/>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10"/>
        <c:delete val="1"/>
      </c:legendEntry>
      <c:legendEntry>
        <c:idx val="13"/>
        <c:delete val="1"/>
      </c:legendEntry>
      <c:legendEntry>
        <c:idx val="14"/>
        <c:delete val="1"/>
      </c:legendEntry>
      <c:layout>
        <c:manualLayout>
          <c:xMode val="edge"/>
          <c:yMode val="edge"/>
          <c:x val="6.7240873299928422E-2"/>
          <c:y val="0.77457317835270589"/>
          <c:w val="0.61400310188499163"/>
          <c:h val="0.2254268216472940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u="none" strike="noStrike" cap="none" normalizeH="0" baseline="0">
                <a:solidFill>
                  <a:sysClr val="windowText" lastClr="000000"/>
                </a:solidFill>
                <a:effectLst/>
              </a:rPr>
              <a:t>spezifische Investitionskosten (Mittelwerte) - Wind Offshore</a:t>
            </a:r>
            <a:r>
              <a:rPr lang="de-DE" sz="1100" b="1" i="0" u="none" strike="noStrike" cap="none" normalizeH="0" baseline="0">
                <a:solidFill>
                  <a:sysClr val="windowText" lastClr="000000"/>
                </a:solidFill>
              </a:rPr>
              <a:t> </a:t>
            </a:r>
            <a:endParaRPr lang="de-DE" sz="1100" cap="none"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8.2469533615990312E-2"/>
          <c:y val="6.5826612903225806E-2"/>
          <c:w val="0.90060738946093277"/>
          <c:h val="0.63787719075438154"/>
        </c:manualLayout>
      </c:layout>
      <c:lineChart>
        <c:grouping val="standard"/>
        <c:varyColors val="0"/>
        <c:ser>
          <c:idx val="0"/>
          <c:order val="0"/>
          <c:tx>
            <c:strRef>
              <c:f>'Wind Offshore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Diagramme'!$B$3:$B$10</c:f>
              <c:numCache>
                <c:formatCode>0</c:formatCode>
                <c:ptCount val="8"/>
                <c:pt idx="7">
                  <c:v>3374.8049999999998</c:v>
                </c:pt>
              </c:numCache>
            </c:numRef>
          </c:val>
          <c:smooth val="0"/>
          <c:extLst>
            <c:ext xmlns:c16="http://schemas.microsoft.com/office/drawing/2014/chart" uri="{C3380CC4-5D6E-409C-BE32-E72D297353CC}">
              <c16:uniqueId val="{00000000-2F58-446A-B087-D00659F764CD}"/>
            </c:ext>
          </c:extLst>
        </c:ser>
        <c:ser>
          <c:idx val="1"/>
          <c:order val="1"/>
          <c:tx>
            <c:strRef>
              <c:f>'Wind Offshore Diagramme'!$C$2</c:f>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Diagramme'!$C$3:$C$10</c:f>
              <c:numCache>
                <c:formatCode>0</c:formatCode>
                <c:ptCount val="8"/>
                <c:pt idx="0">
                  <c:v>4081.6255999999998</c:v>
                </c:pt>
                <c:pt idx="3">
                  <c:v>3359.6983999999998</c:v>
                </c:pt>
                <c:pt idx="7">
                  <c:v>3035.3991999999998</c:v>
                </c:pt>
              </c:numCache>
            </c:numRef>
          </c:val>
          <c:smooth val="0"/>
          <c:extLst>
            <c:ext xmlns:c16="http://schemas.microsoft.com/office/drawing/2014/chart" uri="{C3380CC4-5D6E-409C-BE32-E72D297353CC}">
              <c16:uniqueId val="{00000001-2F58-446A-B087-D00659F764CD}"/>
            </c:ext>
          </c:extLst>
        </c:ser>
        <c:ser>
          <c:idx val="2"/>
          <c:order val="2"/>
          <c:tx>
            <c:strRef>
              <c:f>'Wind Offshore Diagramme'!$D$2</c:f>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Diagramme'!$D$3:$D$10</c:f>
              <c:numCache>
                <c:formatCode>0</c:formatCode>
                <c:ptCount val="8"/>
                <c:pt idx="0">
                  <c:v>4349.1007999999993</c:v>
                </c:pt>
                <c:pt idx="1">
                  <c:v>3678.3231999999998</c:v>
                </c:pt>
                <c:pt idx="3">
                  <c:v>3183.3247999999994</c:v>
                </c:pt>
                <c:pt idx="5">
                  <c:v>2895.9231999999997</c:v>
                </c:pt>
                <c:pt idx="7">
                  <c:v>2706.5823999999998</c:v>
                </c:pt>
              </c:numCache>
            </c:numRef>
          </c:val>
          <c:smooth val="0"/>
          <c:extLst>
            <c:ext xmlns:c16="http://schemas.microsoft.com/office/drawing/2014/chart" uri="{C3380CC4-5D6E-409C-BE32-E72D297353CC}">
              <c16:uniqueId val="{00000002-2F58-446A-B087-D00659F764CD}"/>
            </c:ext>
          </c:extLst>
        </c:ser>
        <c:ser>
          <c:idx val="3"/>
          <c:order val="3"/>
          <c:tx>
            <c:strRef>
              <c:f>'Wind Offshore Diagramme'!$E$2</c:f>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Diagramme'!$E$3:$E$10</c:f>
              <c:numCache>
                <c:formatCode>0</c:formatCode>
                <c:ptCount val="8"/>
                <c:pt idx="0">
                  <c:v>3303.1350000000002</c:v>
                </c:pt>
                <c:pt idx="1">
                  <c:v>3086.98</c:v>
                </c:pt>
                <c:pt idx="2">
                  <c:v>2950.76</c:v>
                </c:pt>
                <c:pt idx="3">
                  <c:v>2821.29</c:v>
                </c:pt>
                <c:pt idx="4">
                  <c:v>2697.45</c:v>
                </c:pt>
                <c:pt idx="5">
                  <c:v>2578.11</c:v>
                </c:pt>
                <c:pt idx="6">
                  <c:v>2464.41</c:v>
                </c:pt>
                <c:pt idx="7">
                  <c:v>2356.33</c:v>
                </c:pt>
              </c:numCache>
            </c:numRef>
          </c:val>
          <c:smooth val="0"/>
          <c:extLst>
            <c:ext xmlns:c16="http://schemas.microsoft.com/office/drawing/2014/chart" uri="{C3380CC4-5D6E-409C-BE32-E72D297353CC}">
              <c16:uniqueId val="{00000003-2F58-446A-B087-D00659F764CD}"/>
            </c:ext>
          </c:extLst>
        </c:ser>
        <c:ser>
          <c:idx val="4"/>
          <c:order val="4"/>
          <c:tx>
            <c:strRef>
              <c:f>'Wind Offshore Diagramme'!$F$2</c:f>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Diagramme'!$F$3:$F$10</c:f>
              <c:numCache>
                <c:formatCode>0</c:formatCode>
                <c:ptCount val="8"/>
                <c:pt idx="0">
                  <c:v>3557.9049999999997</c:v>
                </c:pt>
                <c:pt idx="1">
                  <c:v>2484.9</c:v>
                </c:pt>
                <c:pt idx="3">
                  <c:v>2033.1</c:v>
                </c:pt>
                <c:pt idx="5">
                  <c:v>1807.1999999999998</c:v>
                </c:pt>
                <c:pt idx="7">
                  <c:v>1694.25</c:v>
                </c:pt>
              </c:numCache>
            </c:numRef>
          </c:val>
          <c:smooth val="0"/>
          <c:extLst>
            <c:ext xmlns:c16="http://schemas.microsoft.com/office/drawing/2014/chart" uri="{C3380CC4-5D6E-409C-BE32-E72D297353CC}">
              <c16:uniqueId val="{00000004-2F58-446A-B087-D00659F764CD}"/>
            </c:ext>
          </c:extLst>
        </c:ser>
        <c:ser>
          <c:idx val="5"/>
          <c:order val="5"/>
          <c:tx>
            <c:strRef>
              <c:f>'Wind Offshore Diagramme'!$G$2</c:f>
              <c:strCache>
                <c:ptCount val="1"/>
                <c:pt idx="0">
                  <c:v>Fraunhofer ISE 2015</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layout>
                <c:manualLayout>
                  <c:x val="0"/>
                  <c:y val="2.04498977505112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Diagramme'!$G$3:$G$10</c:f>
              <c:numCache>
                <c:formatCode>0</c:formatCode>
                <c:ptCount val="8"/>
                <c:pt idx="0">
                  <c:v>4252.49</c:v>
                </c:pt>
                <c:pt idx="7">
                  <c:v>2406.3200000000002</c:v>
                </c:pt>
              </c:numCache>
            </c:numRef>
          </c:val>
          <c:smooth val="0"/>
          <c:extLst>
            <c:ext xmlns:c16="http://schemas.microsoft.com/office/drawing/2014/chart" uri="{C3380CC4-5D6E-409C-BE32-E72D297353CC}">
              <c16:uniqueId val="{00000005-2F58-446A-B087-D00659F764CD}"/>
            </c:ext>
          </c:extLst>
        </c:ser>
        <c:ser>
          <c:idx val="6"/>
          <c:order val="6"/>
          <c:tx>
            <c:strRef>
              <c:f>'Wind Offshore Diagramme'!$H$2</c:f>
              <c:strCache>
                <c:ptCount val="1"/>
                <c:pt idx="0">
                  <c:v>Fraunhofer ISE 2018</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trendline>
            <c:name>Trendlinie Fraunhofer ISE 2018</c:name>
            <c:spPr>
              <a:ln w="19050" cap="rnd">
                <a:solidFill>
                  <a:srgbClr val="4472C4">
                    <a:lumMod val="60000"/>
                    <a:alpha val="40000"/>
                  </a:srgbClr>
                </a:solidFill>
                <a:prstDash val="sysDash"/>
              </a:ln>
              <a:effectLst/>
            </c:spPr>
            <c:trendlineType val="log"/>
            <c:dispRSqr val="0"/>
            <c:dispEq val="0"/>
          </c:trendline>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Diagramme'!$H$3:$H$10</c:f>
              <c:numCache>
                <c:formatCode>0</c:formatCode>
                <c:ptCount val="8"/>
                <c:pt idx="0">
                  <c:v>3968.75</c:v>
                </c:pt>
                <c:pt idx="1">
                  <c:v>3725.7371430893545</c:v>
                </c:pt>
                <c:pt idx="2">
                  <c:v>3674.9692919131917</c:v>
                </c:pt>
                <c:pt idx="3">
                  <c:v>3499.3043398294753</c:v>
                </c:pt>
                <c:pt idx="4">
                  <c:v>3252.1765061417573</c:v>
                </c:pt>
              </c:numCache>
            </c:numRef>
          </c:val>
          <c:smooth val="0"/>
          <c:extLst>
            <c:ext xmlns:c16="http://schemas.microsoft.com/office/drawing/2014/chart" uri="{C3380CC4-5D6E-409C-BE32-E72D297353CC}">
              <c16:uniqueId val="{00000006-2F58-446A-B087-D00659F764CD}"/>
            </c:ext>
          </c:extLst>
        </c:ser>
        <c:ser>
          <c:idx val="7"/>
          <c:order val="7"/>
          <c:tx>
            <c:strRef>
              <c:f>'Wind Offshore Diagramme'!$I$2</c:f>
              <c:strCache>
                <c:ptCount val="1"/>
                <c:pt idx="0">
                  <c:v>Greenpeace 2017</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Greenpeace 2017</c:name>
            <c:spPr>
              <a:ln w="19050" cap="rnd">
                <a:solidFill>
                  <a:srgbClr val="ED7D31">
                    <a:lumMod val="60000"/>
                    <a:alpha val="40000"/>
                  </a:srgbClr>
                </a:solidFill>
                <a:prstDash val="sysDash"/>
              </a:ln>
              <a:effectLst/>
            </c:spPr>
            <c:trendlineType val="log"/>
            <c:dispRSqr val="0"/>
            <c:dispEq val="0"/>
          </c:trendline>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Diagramme'!$I$3:$I$10</c:f>
              <c:numCache>
                <c:formatCode>0</c:formatCode>
                <c:ptCount val="8"/>
                <c:pt idx="0">
                  <c:v>4038.81</c:v>
                </c:pt>
                <c:pt idx="3">
                  <c:v>3350.2849999999999</c:v>
                </c:pt>
              </c:numCache>
            </c:numRef>
          </c:val>
          <c:smooth val="0"/>
          <c:extLst>
            <c:ext xmlns:c16="http://schemas.microsoft.com/office/drawing/2014/chart" uri="{C3380CC4-5D6E-409C-BE32-E72D297353CC}">
              <c16:uniqueId val="{00000007-2F58-446A-B087-D00659F764CD}"/>
            </c:ext>
          </c:extLst>
        </c:ser>
        <c:ser>
          <c:idx val="8"/>
          <c:order val="8"/>
          <c:tx>
            <c:strRef>
              <c:f>'Wind Offshore Diagramme'!$J$2</c:f>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layout>
                <c:manualLayout>
                  <c:x val="-5.8890147225368061E-2"/>
                  <c:y val="-2.0449897750511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Diagramme'!$J$3:$J$10</c:f>
              <c:numCache>
                <c:formatCode>0</c:formatCode>
                <c:ptCount val="8"/>
                <c:pt idx="0">
                  <c:v>4412.59</c:v>
                </c:pt>
                <c:pt idx="1">
                  <c:v>3407.1875</c:v>
                </c:pt>
                <c:pt idx="3">
                  <c:v>3015.7698</c:v>
                </c:pt>
                <c:pt idx="5">
                  <c:v>2640.7066</c:v>
                </c:pt>
                <c:pt idx="7">
                  <c:v>2341.9644000000003</c:v>
                </c:pt>
              </c:numCache>
            </c:numRef>
          </c:val>
          <c:smooth val="0"/>
          <c:extLst>
            <c:ext xmlns:c16="http://schemas.microsoft.com/office/drawing/2014/chart" uri="{C3380CC4-5D6E-409C-BE32-E72D297353CC}">
              <c16:uniqueId val="{0000001A-2D51-4C1F-84D1-061D08EED84C}"/>
            </c:ext>
          </c:extLst>
        </c:ser>
        <c:ser>
          <c:idx val="9"/>
          <c:order val="9"/>
          <c:tx>
            <c:strRef>
              <c:f>'Wind Offshore Diagramme'!$K$2</c:f>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trendline>
            <c:name>Trendlinie IEA 2019</c:name>
            <c:spPr>
              <a:ln w="19050" cap="rnd">
                <a:solidFill>
                  <a:srgbClr val="FFC000">
                    <a:lumMod val="60000"/>
                    <a:alpha val="40000"/>
                  </a:srgbClr>
                </a:solidFill>
                <a:prstDash val="sysDash"/>
              </a:ln>
              <a:effectLst/>
            </c:spPr>
            <c:trendlineType val="log"/>
            <c:dispRSqr val="0"/>
            <c:dispEq val="0"/>
          </c:trendline>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Diagramme'!$K$3:$K$10</c:f>
              <c:numCache>
                <c:formatCode>0</c:formatCode>
                <c:ptCount val="8"/>
                <c:pt idx="0">
                  <c:v>4243.59</c:v>
                </c:pt>
                <c:pt idx="5">
                  <c:v>2224.58</c:v>
                </c:pt>
              </c:numCache>
            </c:numRef>
          </c:val>
          <c:smooth val="0"/>
          <c:extLst>
            <c:ext xmlns:c16="http://schemas.microsoft.com/office/drawing/2014/chart" uri="{C3380CC4-5D6E-409C-BE32-E72D297353CC}">
              <c16:uniqueId val="{0000001B-2D51-4C1F-84D1-061D08EED84C}"/>
            </c:ext>
          </c:extLst>
        </c:ser>
        <c:ser>
          <c:idx val="10"/>
          <c:order val="10"/>
          <c:tx>
            <c:strRef>
              <c:f>'Wind Offshore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Diagramme'!#REF!</c:f>
              <c:numCache>
                <c:formatCode>General</c:formatCode>
                <c:ptCount val="1"/>
                <c:pt idx="0">
                  <c:v>1</c:v>
                </c:pt>
              </c:numCache>
            </c:numRef>
          </c:val>
          <c:smooth val="0"/>
          <c:extLst>
            <c:ext xmlns:c16="http://schemas.microsoft.com/office/drawing/2014/chart" uri="{C3380CC4-5D6E-409C-BE32-E72D297353CC}">
              <c16:uniqueId val="{0000001C-2D51-4C1F-84D1-061D08EED84C}"/>
            </c:ext>
          </c:extLst>
        </c:ser>
        <c:ser>
          <c:idx val="11"/>
          <c:order val="11"/>
          <c:tx>
            <c:strRef>
              <c:f>'Wind Offshore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7"/>
              <c:layout>
                <c:manualLayout>
                  <c:x val="0"/>
                  <c:y val="-2.04498977505112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Diagramme'!$L$3:$L$10</c:f>
              <c:numCache>
                <c:formatCode>0</c:formatCode>
                <c:ptCount val="8"/>
                <c:pt idx="1">
                  <c:v>3274.2779999999998</c:v>
                </c:pt>
                <c:pt idx="2">
                  <c:v>2923.4624999999996</c:v>
                </c:pt>
                <c:pt idx="3">
                  <c:v>2748.0547499999998</c:v>
                </c:pt>
                <c:pt idx="5">
                  <c:v>2572.6469999999999</c:v>
                </c:pt>
                <c:pt idx="7">
                  <c:v>2455.7084999999997</c:v>
                </c:pt>
              </c:numCache>
            </c:numRef>
          </c:val>
          <c:smooth val="0"/>
          <c:extLst>
            <c:ext xmlns:c16="http://schemas.microsoft.com/office/drawing/2014/chart" uri="{C3380CC4-5D6E-409C-BE32-E72D297353CC}">
              <c16:uniqueId val="{0000001D-2D51-4C1F-84D1-061D08EED84C}"/>
            </c:ext>
          </c:extLst>
        </c:ser>
        <c:ser>
          <c:idx val="12"/>
          <c:order val="12"/>
          <c:tx>
            <c:strRef>
              <c:f>'Wind Offshore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dLbls>
            <c:dLbl>
              <c:idx val="0"/>
              <c:layout>
                <c:manualLayout>
                  <c:x val="-5.7380143450358641E-2"/>
                  <c:y val="4.089979550102249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6A5-487A-8848-4FB2495770A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'Wind Offshore Diagramme'!$A$3:$A$10</c:f>
              <c:strCache>
                <c:ptCount val="8"/>
                <c:pt idx="0">
                  <c:v>2010 - 2018</c:v>
                </c:pt>
                <c:pt idx="1">
                  <c:v>2020</c:v>
                </c:pt>
                <c:pt idx="2">
                  <c:v>2025</c:v>
                </c:pt>
                <c:pt idx="3">
                  <c:v>2030</c:v>
                </c:pt>
                <c:pt idx="4">
                  <c:v>2035</c:v>
                </c:pt>
                <c:pt idx="5">
                  <c:v>2040</c:v>
                </c:pt>
                <c:pt idx="6">
                  <c:v>2045</c:v>
                </c:pt>
                <c:pt idx="7">
                  <c:v>2050</c:v>
                </c:pt>
              </c:strCache>
            </c:strRef>
          </c:cat>
          <c:val>
            <c:numRef>
              <c:f>'Wind Offshore Diagramme'!$M$3:$M$10</c:f>
              <c:numCache>
                <c:formatCode>0</c:formatCode>
                <c:ptCount val="8"/>
                <c:pt idx="0">
                  <c:v>3227.3109999999997</c:v>
                </c:pt>
                <c:pt idx="1">
                  <c:v>2993.2</c:v>
                </c:pt>
                <c:pt idx="2">
                  <c:v>2807.194</c:v>
                </c:pt>
                <c:pt idx="3">
                  <c:v>2666.0859999999998</c:v>
                </c:pt>
                <c:pt idx="4">
                  <c:v>2574.152</c:v>
                </c:pt>
                <c:pt idx="5">
                  <c:v>2514.288</c:v>
                </c:pt>
              </c:numCache>
            </c:numRef>
          </c:val>
          <c:smooth val="0"/>
          <c:extLst>
            <c:ext xmlns:c16="http://schemas.microsoft.com/office/drawing/2014/chart" uri="{C3380CC4-5D6E-409C-BE32-E72D297353CC}">
              <c16:uniqueId val="{0000001E-2D51-4C1F-84D1-061D08EED84C}"/>
            </c:ext>
          </c:extLst>
        </c:ser>
        <c:dLbls>
          <c:showLegendKey val="0"/>
          <c:showVal val="0"/>
          <c:showCatName val="0"/>
          <c:showSerName val="0"/>
          <c:showPercent val="0"/>
          <c:showBubbleSize val="0"/>
        </c:dLbls>
        <c:marker val="1"/>
        <c:smooth val="0"/>
        <c:axId val="90175464"/>
        <c:axId val="90180056"/>
      </c:lineChart>
      <c:scatterChart>
        <c:scatterStyle val="lineMarker"/>
        <c:varyColors val="0"/>
        <c:ser>
          <c:idx val="13"/>
          <c:order val="13"/>
          <c:tx>
            <c:v>Endpunkt Trendlinie IEA 2019</c:v>
          </c:tx>
          <c:spPr>
            <a:ln w="25400" cap="rnd">
              <a:no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Lit>
              <c:formatCode>General</c:formatCode>
              <c:ptCount val="1"/>
              <c:pt idx="0">
                <c:v>8</c:v>
              </c:pt>
            </c:numLit>
          </c:xVal>
          <c:yVal>
            <c:numLit>
              <c:formatCode>General</c:formatCode>
              <c:ptCount val="1"/>
              <c:pt idx="0">
                <c:v>1900</c:v>
              </c:pt>
            </c:numLit>
          </c:yVal>
          <c:smooth val="0"/>
          <c:extLst>
            <c:ext xmlns:c16="http://schemas.microsoft.com/office/drawing/2014/chart" uri="{C3380CC4-5D6E-409C-BE32-E72D297353CC}">
              <c16:uniqueId val="{00000004-56A5-487A-8848-4FB2495770AF}"/>
            </c:ext>
          </c:extLst>
        </c:ser>
        <c:ser>
          <c:idx val="14"/>
          <c:order val="14"/>
          <c:tx>
            <c:v>Endpunkt Trendlinie Fraunhofer ISE 2018</c:v>
          </c:tx>
          <c:spPr>
            <a:ln w="25400" cap="rnd">
              <a:no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Lit>
              <c:formatCode>General</c:formatCode>
              <c:ptCount val="1"/>
              <c:pt idx="0">
                <c:v>8</c:v>
              </c:pt>
            </c:numLit>
          </c:xVal>
          <c:yVal>
            <c:numLit>
              <c:formatCode>General</c:formatCode>
              <c:ptCount val="1"/>
              <c:pt idx="0">
                <c:v>3177</c:v>
              </c:pt>
            </c:numLit>
          </c:yVal>
          <c:smooth val="0"/>
          <c:extLst>
            <c:ext xmlns:c16="http://schemas.microsoft.com/office/drawing/2014/chart" uri="{C3380CC4-5D6E-409C-BE32-E72D297353CC}">
              <c16:uniqueId val="{00000006-56A5-487A-8848-4FB2495770AF}"/>
            </c:ext>
          </c:extLst>
        </c:ser>
        <c:dLbls>
          <c:showLegendKey val="0"/>
          <c:showVal val="0"/>
          <c:showCatName val="0"/>
          <c:showSerName val="0"/>
          <c:showPercent val="0"/>
          <c:showBubbleSize val="0"/>
        </c:dLbls>
        <c:axId val="90175464"/>
        <c:axId val="90180056"/>
      </c:scatter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4500"/>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a:t>
                </a:r>
                <a:endParaRPr lang="de-DE">
                  <a:effectLst/>
                </a:endParaRPr>
              </a:p>
            </c:rich>
          </c:tx>
          <c:layout>
            <c:manualLayout>
              <c:xMode val="edge"/>
              <c:yMode val="edge"/>
              <c:x val="1.6610041525103814E-2"/>
              <c:y val="0.2776545416485515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10"/>
        <c:delete val="1"/>
      </c:legendEntry>
      <c:legendEntry>
        <c:idx val="13"/>
        <c:delete val="1"/>
      </c:legendEntry>
      <c:legendEntry>
        <c:idx val="14"/>
        <c:delete val="1"/>
      </c:legendEntry>
      <c:layout>
        <c:manualLayout>
          <c:xMode val="edge"/>
          <c:yMode val="edge"/>
          <c:x val="4.6233434282253183E-2"/>
          <c:y val="0.76885477520955059"/>
          <c:w val="0.92693555434675989"/>
          <c:h val="0.2309720281940563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'PV Gesamt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7"/>
              <c:layout>
                <c:manualLayout>
                  <c:x val="0"/>
                  <c:y val="-6.14439225026029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50-4B04-8E77-0F39BB05855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Diagramme'!$B$3:$B$10</c:f>
              <c:numCache>
                <c:formatCode>0</c:formatCode>
                <c:ptCount val="8"/>
                <c:pt idx="7">
                  <c:v>541.25</c:v>
                </c:pt>
              </c:numCache>
            </c:numRef>
          </c:val>
          <c:smooth val="0"/>
          <c:extLst>
            <c:ext xmlns:c16="http://schemas.microsoft.com/office/drawing/2014/chart" uri="{C3380CC4-5D6E-409C-BE32-E72D297353CC}">
              <c16:uniqueId val="{00000000-2F58-446A-B087-D00659F764CD}"/>
            </c:ext>
          </c:extLst>
        </c:ser>
        <c:ser>
          <c:idx val="1"/>
          <c:order val="1"/>
          <c:tx>
            <c:strRef>
              <c:f>'PV Gesamt Diagramme'!$C$2</c:f>
              <c:strCache>
                <c:ptCount val="1"/>
                <c:pt idx="0">
                  <c:v>Baum et al. 2018</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Diagramme'!$C$3:$C$10</c:f>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1-2F58-446A-B087-D00659F764CD}"/>
            </c:ext>
          </c:extLst>
        </c:ser>
        <c:ser>
          <c:idx val="2"/>
          <c:order val="2"/>
          <c:tx>
            <c:strRef>
              <c:f>'PV Gesamt Diagramme'!$D$2</c:f>
              <c:strCache>
                <c:ptCount val="1"/>
                <c:pt idx="0">
                  <c:v>DIW 2015</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Diagramme'!$D$3:$D$10</c:f>
              <c:numCache>
                <c:formatCode>0</c:formatCode>
                <c:ptCount val="8"/>
                <c:pt idx="0">
                  <c:v>1513</c:v>
                </c:pt>
                <c:pt idx="1">
                  <c:v>1113.0944</c:v>
                </c:pt>
                <c:pt idx="3">
                  <c:v>1047.3727999999999</c:v>
                </c:pt>
                <c:pt idx="5">
                  <c:v>1018.1632</c:v>
                </c:pt>
                <c:pt idx="7">
                  <c:v>987.91039999999998</c:v>
                </c:pt>
              </c:numCache>
            </c:numRef>
          </c:val>
          <c:smooth val="0"/>
          <c:extLst>
            <c:ext xmlns:c16="http://schemas.microsoft.com/office/drawing/2014/chart" uri="{C3380CC4-5D6E-409C-BE32-E72D297353CC}">
              <c16:uniqueId val="{00000002-2F58-446A-B087-D00659F764CD}"/>
            </c:ext>
          </c:extLst>
        </c:ser>
        <c:ser>
          <c:idx val="3"/>
          <c:order val="3"/>
          <c:tx>
            <c:strRef>
              <c:f>'PV Gesamt Diagramme'!$E$2</c:f>
              <c:strCache>
                <c:ptCount val="1"/>
                <c:pt idx="0">
                  <c:v>DIW 2013</c:v>
                </c:pt>
              </c:strCache>
            </c:strRef>
          </c:tx>
          <c:spPr>
            <a:ln w="22225" cap="rnd">
              <a:solidFill>
                <a:schemeClr val="accent4"/>
              </a:solidFill>
              <a:round/>
            </a:ln>
            <a:effectLst/>
          </c:spPr>
          <c:marker>
            <c:symbol val="triangle"/>
            <c:size val="6"/>
            <c:spPr>
              <a:noFill/>
              <a:ln w="9525">
                <a:solidFill>
                  <a:schemeClr val="accent4"/>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Diagramme'!$E$3:$E$10</c:f>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c:ext xmlns:c16="http://schemas.microsoft.com/office/drawing/2014/chart" uri="{C3380CC4-5D6E-409C-BE32-E72D297353CC}">
              <c16:uniqueId val="{00000003-2F58-446A-B087-D00659F764CD}"/>
            </c:ext>
          </c:extLst>
        </c:ser>
        <c:ser>
          <c:idx val="4"/>
          <c:order val="4"/>
          <c:tx>
            <c:strRef>
              <c:f>'PV Gesamt Diagramme'!$F$2</c:f>
              <c:strCache>
                <c:ptCount val="1"/>
                <c:pt idx="0">
                  <c:v>DLR, IWES, IfnE 2012</c:v>
                </c:pt>
              </c:strCache>
            </c:strRef>
          </c:tx>
          <c:spPr>
            <a:ln w="22225" cap="rnd">
              <a:solidFill>
                <a:schemeClr val="accent5"/>
              </a:solidFill>
              <a:round/>
            </a:ln>
            <a:effectLst/>
          </c:spPr>
          <c:marker>
            <c:symbol val="x"/>
            <c:size val="6"/>
            <c:spPr>
              <a:noFill/>
              <a:ln w="9525">
                <a:solidFill>
                  <a:schemeClr val="accent5"/>
                </a:solidFill>
                <a:round/>
              </a:ln>
              <a:effectLst/>
            </c:spPr>
          </c:marker>
          <c:dLbls>
            <c:dLbl>
              <c:idx val="0"/>
              <c:layout>
                <c:manualLayout>
                  <c:x val="-5.1515151515151528E-2"/>
                  <c:y val="2.0481307500867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B8A-41D9-B5D5-EF49182D68CD}"/>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Diagramme'!$F$3:$F$10</c:f>
              <c:numCache>
                <c:formatCode>0</c:formatCode>
                <c:ptCount val="8"/>
                <c:pt idx="0">
                  <c:v>2394.54</c:v>
                </c:pt>
                <c:pt idx="1">
                  <c:v>1344.105</c:v>
                </c:pt>
                <c:pt idx="3">
                  <c:v>1106.9099999999999</c:v>
                </c:pt>
                <c:pt idx="5">
                  <c:v>1039.1399999999999</c:v>
                </c:pt>
                <c:pt idx="7">
                  <c:v>993.95999999999992</c:v>
                </c:pt>
              </c:numCache>
            </c:numRef>
          </c:val>
          <c:smooth val="0"/>
          <c:extLst>
            <c:ext xmlns:c16="http://schemas.microsoft.com/office/drawing/2014/chart" uri="{C3380CC4-5D6E-409C-BE32-E72D297353CC}">
              <c16:uniqueId val="{00000004-2F58-446A-B087-D00659F764CD}"/>
            </c:ext>
          </c:extLst>
        </c:ser>
        <c:ser>
          <c:idx val="5"/>
          <c:order val="5"/>
          <c:tx>
            <c:strRef>
              <c:f>'PV Gesamt Diagramme'!$G$2</c:f>
              <c:strCache>
                <c:ptCount val="1"/>
                <c:pt idx="0">
                  <c:v>Fraunhofer ISE 2015</c:v>
                </c:pt>
              </c:strCache>
            </c:strRef>
          </c:tx>
          <c:spPr>
            <a:ln w="22225" cap="rnd">
              <a:solidFill>
                <a:schemeClr val="accent6"/>
              </a:solidFill>
              <a:round/>
            </a:ln>
            <a:effectLst/>
          </c:spPr>
          <c:marker>
            <c:symbol val="star"/>
            <c:size val="6"/>
            <c:spPr>
              <a:solidFill>
                <a:schemeClr val="accent6"/>
              </a:solidFill>
              <a:ln w="9525">
                <a:solidFill>
                  <a:schemeClr val="accent6"/>
                </a:solidFill>
                <a:round/>
              </a:ln>
              <a:effectLst/>
            </c:spPr>
          </c:marker>
          <c:dLbls>
            <c:dLbl>
              <c:idx val="7"/>
              <c:layout>
                <c:manualLayout>
                  <c:x val="-3.0769350072499691E-3"/>
                  <c:y val="-6.2435231133861537E-3"/>
                </c:manualLayout>
              </c:layout>
              <c:showLegendKey val="0"/>
              <c:showVal val="1"/>
              <c:showCatName val="0"/>
              <c:showSerName val="0"/>
              <c:showPercent val="0"/>
              <c:showBubbleSize val="0"/>
              <c:extLst>
                <c:ext xmlns:c15="http://schemas.microsoft.com/office/drawing/2012/chart" uri="{CE6537A1-D6FC-4f65-9D91-7224C49458BB}">
                  <c15:layout>
                    <c:manualLayout>
                      <c:w val="3.7994791035735914E-2"/>
                      <c:h val="3.3410732714138282E-2"/>
                    </c:manualLayout>
                  </c15:layout>
                </c:ext>
                <c:ext xmlns:c16="http://schemas.microsoft.com/office/drawing/2014/chart" uri="{C3380CC4-5D6E-409C-BE32-E72D297353CC}">
                  <c16:uniqueId val="{00000020-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Diagramme'!$G$3:$G$10</c:f>
              <c:numCache>
                <c:formatCode>0</c:formatCode>
                <c:ptCount val="8"/>
                <c:pt idx="0">
                  <c:v>1340.53</c:v>
                </c:pt>
                <c:pt idx="7">
                  <c:v>610.4</c:v>
                </c:pt>
              </c:numCache>
            </c:numRef>
          </c:val>
          <c:smooth val="0"/>
          <c:extLst>
            <c:ext xmlns:c16="http://schemas.microsoft.com/office/drawing/2014/chart" uri="{C3380CC4-5D6E-409C-BE32-E72D297353CC}">
              <c16:uniqueId val="{00000005-2F58-446A-B087-D00659F764CD}"/>
            </c:ext>
          </c:extLst>
        </c:ser>
        <c:ser>
          <c:idx val="6"/>
          <c:order val="6"/>
          <c:tx>
            <c:strRef>
              <c:f>'PV Gesamt Diagramme'!$H$2</c:f>
              <c:strCache>
                <c:ptCount val="1"/>
                <c:pt idx="0">
                  <c:v>Fraunhofer ISE 2018</c:v>
                </c:pt>
              </c:strCache>
            </c:strRef>
          </c:tx>
          <c:spPr>
            <a:ln w="22225" cap="rnd">
              <a:solidFill>
                <a:schemeClr val="accent1">
                  <a:lumMod val="60000"/>
                </a:schemeClr>
              </a:solidFill>
              <a:round/>
            </a:ln>
            <a:effectLst/>
          </c:spPr>
          <c:marker>
            <c:symbol val="circle"/>
            <c:size val="6"/>
            <c:spPr>
              <a:noFill/>
              <a:ln w="9525">
                <a:solidFill>
                  <a:schemeClr val="accent1">
                    <a:lumMod val="6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Diagramme'!$H$3:$H$10</c:f>
              <c:numCache>
                <c:formatCode>0</c:formatCode>
                <c:ptCount val="8"/>
                <c:pt idx="0">
                  <c:v>1063.5</c:v>
                </c:pt>
                <c:pt idx="1">
                  <c:v>973.25</c:v>
                </c:pt>
                <c:pt idx="2">
                  <c:v>801.5</c:v>
                </c:pt>
                <c:pt idx="3">
                  <c:v>694.75</c:v>
                </c:pt>
                <c:pt idx="4">
                  <c:v>621.25</c:v>
                </c:pt>
              </c:numCache>
            </c:numRef>
          </c:val>
          <c:smooth val="0"/>
          <c:extLst>
            <c:ext xmlns:c16="http://schemas.microsoft.com/office/drawing/2014/chart" uri="{C3380CC4-5D6E-409C-BE32-E72D297353CC}">
              <c16:uniqueId val="{00000006-2F58-446A-B087-D00659F764CD}"/>
            </c:ext>
          </c:extLst>
        </c:ser>
        <c:ser>
          <c:idx val="7"/>
          <c:order val="7"/>
          <c:tx>
            <c:strRef>
              <c:f>'PV Gesamt Diagramme'!$I$2</c:f>
              <c:strCache>
                <c:ptCount val="1"/>
                <c:pt idx="0">
                  <c:v>Greenpeace 2017</c:v>
                </c:pt>
              </c:strCache>
            </c:strRef>
          </c:tx>
          <c:spPr>
            <a:ln w="22225" cap="rnd">
              <a:solidFill>
                <a:schemeClr val="accent2">
                  <a:lumMod val="60000"/>
                </a:schemeClr>
              </a:solidFill>
              <a:round/>
            </a:ln>
            <a:effectLst/>
          </c:spPr>
          <c:marker>
            <c:symbol val="plus"/>
            <c:size val="6"/>
            <c:spPr>
              <a:solidFill>
                <a:schemeClr val="accent2">
                  <a:lumMod val="60000"/>
                </a:schemeClr>
              </a:solidFill>
              <a:ln w="9525">
                <a:solidFill>
                  <a:schemeClr val="accent2">
                    <a:lumMod val="6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Diagramme'!$I$3:$I$10</c:f>
              <c:numCache>
                <c:formatCode>0</c:formatCode>
                <c:ptCount val="8"/>
                <c:pt idx="0">
                  <c:v>1073</c:v>
                </c:pt>
                <c:pt idx="3">
                  <c:v>814.75</c:v>
                </c:pt>
              </c:numCache>
            </c:numRef>
          </c:val>
          <c:smooth val="0"/>
          <c:extLst>
            <c:ext xmlns:c16="http://schemas.microsoft.com/office/drawing/2014/chart" uri="{C3380CC4-5D6E-409C-BE32-E72D297353CC}">
              <c16:uniqueId val="{00000007-2F58-446A-B087-D00659F764CD}"/>
            </c:ext>
          </c:extLst>
        </c:ser>
        <c:ser>
          <c:idx val="8"/>
          <c:order val="8"/>
          <c:tx>
            <c:strRef>
              <c:f>'PV Gesamt Diagramme'!$J$2</c:f>
              <c:strCache>
                <c:ptCount val="1"/>
                <c:pt idx="0">
                  <c:v>Greenpeace International 2015</c:v>
                </c:pt>
              </c:strCache>
            </c:strRef>
          </c:tx>
          <c:spPr>
            <a:ln w="22225" cap="rnd">
              <a:solidFill>
                <a:schemeClr val="accent3">
                  <a:lumMod val="60000"/>
                </a:schemeClr>
              </a:solidFill>
              <a:round/>
            </a:ln>
            <a:effectLst/>
          </c:spPr>
          <c:marker>
            <c:symbol val="dot"/>
            <c:size val="6"/>
            <c:spPr>
              <a:solidFill>
                <a:schemeClr val="accent3">
                  <a:lumMod val="60000"/>
                </a:schemeClr>
              </a:solidFill>
              <a:ln w="9525">
                <a:solidFill>
                  <a:schemeClr val="accent3">
                    <a:lumMod val="6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Diagramme'!$J$3:$J$10</c:f>
              <c:numCache>
                <c:formatCode>0</c:formatCode>
                <c:ptCount val="8"/>
                <c:pt idx="0">
                  <c:v>2001.7908</c:v>
                </c:pt>
                <c:pt idx="1">
                  <c:v>1320.3533</c:v>
                </c:pt>
                <c:pt idx="3">
                  <c:v>987.81180000000006</c:v>
                </c:pt>
                <c:pt idx="5">
                  <c:v>783.92570000000001</c:v>
                </c:pt>
                <c:pt idx="7">
                  <c:v>578.94929999999999</c:v>
                </c:pt>
              </c:numCache>
            </c:numRef>
          </c:val>
          <c:smooth val="0"/>
          <c:extLst>
            <c:ext xmlns:c16="http://schemas.microsoft.com/office/drawing/2014/chart" uri="{C3380CC4-5D6E-409C-BE32-E72D297353CC}">
              <c16:uniqueId val="{00000015-1B8A-41D9-B5D5-EF49182D68CD}"/>
            </c:ext>
          </c:extLst>
        </c:ser>
        <c:ser>
          <c:idx val="9"/>
          <c:order val="9"/>
          <c:tx>
            <c:strRef>
              <c:f>'PV Gesamt Diagramme'!$K$2</c:f>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0"/>
              <c:layout>
                <c:manualLayout>
                  <c:x val="-4.545454545454547E-2"/>
                  <c:y val="1.43369152506073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Diagramme'!$K$3:$K$10</c:f>
              <c:numCache>
                <c:formatCode>0</c:formatCode>
                <c:ptCount val="8"/>
                <c:pt idx="0">
                  <c:v>940.31</c:v>
                </c:pt>
                <c:pt idx="5">
                  <c:v>526.12</c:v>
                </c:pt>
              </c:numCache>
            </c:numRef>
          </c:val>
          <c:smooth val="0"/>
          <c:extLst>
            <c:ext xmlns:c16="http://schemas.microsoft.com/office/drawing/2014/chart" uri="{C3380CC4-5D6E-409C-BE32-E72D297353CC}">
              <c16:uniqueId val="{00000016-1B8A-41D9-B5D5-EF49182D68CD}"/>
            </c:ext>
          </c:extLst>
        </c:ser>
        <c:ser>
          <c:idx val="10"/>
          <c:order val="10"/>
          <c:tx>
            <c:strRef>
              <c:f>'PV Gesamt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Diagramme'!#REF!</c:f>
              <c:numCache>
                <c:formatCode>General</c:formatCode>
                <c:ptCount val="1"/>
                <c:pt idx="0">
                  <c:v>1</c:v>
                </c:pt>
              </c:numCache>
            </c:numRef>
          </c:val>
          <c:smooth val="0"/>
          <c:extLst>
            <c:ext xmlns:c16="http://schemas.microsoft.com/office/drawing/2014/chart" uri="{C3380CC4-5D6E-409C-BE32-E72D297353CC}">
              <c16:uniqueId val="{00000017-1B8A-41D9-B5D5-EF49182D68CD}"/>
            </c:ext>
          </c:extLst>
        </c:ser>
        <c:ser>
          <c:idx val="11"/>
          <c:order val="11"/>
          <c:tx>
            <c:strRef>
              <c:f>'PV Gesamt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B8A-41D9-B5D5-EF49182D68C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Diagramme'!$L$3:$L$10</c:f>
              <c:numCache>
                <c:formatCode>0</c:formatCode>
                <c:ptCount val="8"/>
                <c:pt idx="0">
                  <c:v>1726.2349999999999</c:v>
                </c:pt>
                <c:pt idx="1">
                  <c:v>1319.7345</c:v>
                </c:pt>
                <c:pt idx="2">
                  <c:v>1104.7903999999999</c:v>
                </c:pt>
                <c:pt idx="3">
                  <c:v>957.78199999999993</c:v>
                </c:pt>
                <c:pt idx="5">
                  <c:v>807.43249999999989</c:v>
                </c:pt>
                <c:pt idx="7">
                  <c:v>733.92830000000004</c:v>
                </c:pt>
              </c:numCache>
            </c:numRef>
          </c:val>
          <c:smooth val="0"/>
          <c:extLst>
            <c:ext xmlns:c16="http://schemas.microsoft.com/office/drawing/2014/chart" uri="{C3380CC4-5D6E-409C-BE32-E72D297353CC}">
              <c16:uniqueId val="{00000018-1B8A-41D9-B5D5-EF49182D68CD}"/>
            </c:ext>
          </c:extLst>
        </c:ser>
        <c:ser>
          <c:idx val="12"/>
          <c:order val="12"/>
          <c:tx>
            <c:strRef>
              <c:f>'PV Gesamt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cat>
            <c:strRef>
              <c:f>'PV Gesamt Diagramme'!$A$3:$A$10</c:f>
              <c:strCache>
                <c:ptCount val="8"/>
                <c:pt idx="0">
                  <c:v>2010 - 2018</c:v>
                </c:pt>
                <c:pt idx="1">
                  <c:v>2020</c:v>
                </c:pt>
                <c:pt idx="2">
                  <c:v>2025</c:v>
                </c:pt>
                <c:pt idx="3">
                  <c:v>2030</c:v>
                </c:pt>
                <c:pt idx="4">
                  <c:v>2035</c:v>
                </c:pt>
                <c:pt idx="5">
                  <c:v>2040</c:v>
                </c:pt>
                <c:pt idx="6">
                  <c:v>2045</c:v>
                </c:pt>
                <c:pt idx="7">
                  <c:v>2050</c:v>
                </c:pt>
              </c:strCache>
            </c:strRef>
          </c:cat>
          <c:val>
            <c:numRef>
              <c:f>'PV Gesamt Diagramme'!$M$3:$M$10</c:f>
              <c:numCache>
                <c:formatCode>0</c:formatCode>
                <c:ptCount val="8"/>
                <c:pt idx="0">
                  <c:v>1216.5219999999999</c:v>
                </c:pt>
                <c:pt idx="1">
                  <c:v>1024.6364999999998</c:v>
                </c:pt>
                <c:pt idx="2">
                  <c:v>910.78800000000001</c:v>
                </c:pt>
                <c:pt idx="3">
                  <c:v>827.40599999999995</c:v>
                </c:pt>
                <c:pt idx="4">
                  <c:v>770.74899999999991</c:v>
                </c:pt>
                <c:pt idx="5">
                  <c:v>730.12699999999995</c:v>
                </c:pt>
              </c:numCache>
            </c:numRef>
          </c:val>
          <c:smooth val="0"/>
          <c:extLst>
            <c:ext xmlns:c16="http://schemas.microsoft.com/office/drawing/2014/chart" uri="{C3380CC4-5D6E-409C-BE32-E72D297353CC}">
              <c16:uniqueId val="{00000019-1B8A-41D9-B5D5-EF49182D68CD}"/>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2400"/>
          <c:min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a:t>Investitionskosten in €</a:t>
                </a:r>
                <a:r>
                  <a:rPr lang="de-DE" baseline="-25000"/>
                  <a:t>2019</a:t>
                </a:r>
                <a:r>
                  <a:rPr lang="de-DE"/>
                  <a:t> /kW</a:t>
                </a: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10"/>
        <c:delete val="1"/>
      </c:legendEntry>
      <c:layout>
        <c:manualLayout>
          <c:xMode val="edge"/>
          <c:yMode val="edge"/>
          <c:x val="8.2300644237652112E-2"/>
          <c:y val="0.86011654025238127"/>
          <c:w val="0.89600465282748742"/>
          <c:h val="0.1275946752470981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t>spezifische Investitionskosten (Mittelwerte) - PV Dach</a:t>
            </a:r>
            <a:br>
              <a:rPr lang="de-DE" sz="1100" b="0" i="0" cap="none" baseline="0"/>
            </a:br>
            <a:r>
              <a:rPr lang="de-DE" sz="1100" b="0" i="0" cap="none" baseline="0"/>
              <a:t>(auch Studien ohne diese Differenzierung)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8.1219995227869241E-2"/>
          <c:y val="6.6871468990332819E-2"/>
          <c:w val="0.90211333810546412"/>
          <c:h val="0.65261057648268539"/>
        </c:manualLayout>
      </c:layout>
      <c:lineChart>
        <c:grouping val="standard"/>
        <c:varyColors val="0"/>
        <c:ser>
          <c:idx val="0"/>
          <c:order val="0"/>
          <c:tx>
            <c:strRef>
              <c:f>'PV Dach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Diagramme'!$B$3:$B$10</c:f>
              <c:numCache>
                <c:formatCode>0</c:formatCode>
                <c:ptCount val="8"/>
                <c:pt idx="7">
                  <c:v>602.45000000000005</c:v>
                </c:pt>
              </c:numCache>
            </c:numRef>
          </c:val>
          <c:smooth val="0"/>
          <c:extLst>
            <c:ext xmlns:c16="http://schemas.microsoft.com/office/drawing/2014/chart" uri="{C3380CC4-5D6E-409C-BE32-E72D297353CC}">
              <c16:uniqueId val="{00000000-2F58-446A-B087-D00659F764CD}"/>
            </c:ext>
          </c:extLst>
        </c:ser>
        <c:ser>
          <c:idx val="1"/>
          <c:order val="1"/>
          <c:tx>
            <c:strRef>
              <c:f>'PV Dach Diagramme'!$C$2</c:f>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Diagramme'!$C$3:$C$10</c:f>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1-2F58-446A-B087-D00659F764CD}"/>
            </c:ext>
          </c:extLst>
        </c:ser>
        <c:ser>
          <c:idx val="2"/>
          <c:order val="2"/>
          <c:tx>
            <c:strRef>
              <c:f>'PV Dach Diagramme'!$D$2</c:f>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Diagramme'!$D$3:$D$10</c:f>
              <c:numCache>
                <c:formatCode>0</c:formatCode>
                <c:ptCount val="8"/>
                <c:pt idx="1">
                  <c:v>1113.0944</c:v>
                </c:pt>
                <c:pt idx="3">
                  <c:v>1047.3727999999999</c:v>
                </c:pt>
                <c:pt idx="5">
                  <c:v>1018.1632</c:v>
                </c:pt>
                <c:pt idx="7">
                  <c:v>987.91039999999998</c:v>
                </c:pt>
              </c:numCache>
            </c:numRef>
          </c:val>
          <c:smooth val="0"/>
          <c:extLst>
            <c:ext xmlns:c16="http://schemas.microsoft.com/office/drawing/2014/chart" uri="{C3380CC4-5D6E-409C-BE32-E72D297353CC}">
              <c16:uniqueId val="{00000002-2F58-446A-B087-D00659F764CD}"/>
            </c:ext>
          </c:extLst>
        </c:ser>
        <c:ser>
          <c:idx val="3"/>
          <c:order val="3"/>
          <c:tx>
            <c:strRef>
              <c:f>'PV Dach Diagramme'!$E$2</c:f>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Diagramme'!$E$3:$E$10</c:f>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c:ext xmlns:c16="http://schemas.microsoft.com/office/drawing/2014/chart" uri="{C3380CC4-5D6E-409C-BE32-E72D297353CC}">
              <c16:uniqueId val="{00000003-2F58-446A-B087-D00659F764CD}"/>
            </c:ext>
          </c:extLst>
        </c:ser>
        <c:ser>
          <c:idx val="4"/>
          <c:order val="4"/>
          <c:tx>
            <c:strRef>
              <c:f>'PV Dach Diagramme'!$F$2</c:f>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AE8-4AA3-BB50-45B291E4D2C2}"/>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Diagramme'!$F$3:$F$10</c:f>
              <c:numCache>
                <c:formatCode>0</c:formatCode>
                <c:ptCount val="8"/>
                <c:pt idx="0">
                  <c:v>2394.54</c:v>
                </c:pt>
                <c:pt idx="1">
                  <c:v>1344.105</c:v>
                </c:pt>
                <c:pt idx="3">
                  <c:v>1106.9099999999999</c:v>
                </c:pt>
                <c:pt idx="5">
                  <c:v>1039.1399999999999</c:v>
                </c:pt>
                <c:pt idx="7">
                  <c:v>993.95999999999992</c:v>
                </c:pt>
              </c:numCache>
            </c:numRef>
          </c:val>
          <c:smooth val="0"/>
          <c:extLst>
            <c:ext xmlns:c16="http://schemas.microsoft.com/office/drawing/2014/chart" uri="{C3380CC4-5D6E-409C-BE32-E72D297353CC}">
              <c16:uniqueId val="{00000004-2F58-446A-B087-D00659F764CD}"/>
            </c:ext>
          </c:extLst>
        </c:ser>
        <c:ser>
          <c:idx val="5"/>
          <c:order val="5"/>
          <c:tx>
            <c:strRef>
              <c:f>'PV Dach Diagramme'!$G$2</c:f>
              <c:strCache>
                <c:ptCount val="1"/>
                <c:pt idx="0">
                  <c:v>Fraunhofer ISE 2015</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layout>
                <c:manualLayout>
                  <c:x val="0"/>
                  <c:y val="-2.2529438250954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Diagramme'!$G$3:$G$10</c:f>
              <c:numCache>
                <c:formatCode>0</c:formatCode>
                <c:ptCount val="8"/>
                <c:pt idx="0">
                  <c:v>1340.53</c:v>
                </c:pt>
                <c:pt idx="7">
                  <c:v>610.4</c:v>
                </c:pt>
              </c:numCache>
            </c:numRef>
          </c:val>
          <c:smooth val="0"/>
          <c:extLst>
            <c:ext xmlns:c16="http://schemas.microsoft.com/office/drawing/2014/chart" uri="{C3380CC4-5D6E-409C-BE32-E72D297353CC}">
              <c16:uniqueId val="{00000005-2F58-446A-B087-D00659F764CD}"/>
            </c:ext>
          </c:extLst>
        </c:ser>
        <c:ser>
          <c:idx val="6"/>
          <c:order val="6"/>
          <c:tx>
            <c:strRef>
              <c:f>'PV Dach Diagramme'!$H$2</c:f>
              <c:strCache>
                <c:ptCount val="1"/>
                <c:pt idx="0">
                  <c:v>Fraunhofer ISE 2018</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trendline>
            <c:name>Trendlinie Fraunhofer ISE 2018</c:name>
            <c:spPr>
              <a:ln w="19050" cap="rnd">
                <a:solidFill>
                  <a:srgbClr val="4472C4">
                    <a:lumMod val="75000"/>
                    <a:alpha val="40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Diagramme'!$H$3:$H$10</c:f>
              <c:numCache>
                <c:formatCode>0</c:formatCode>
                <c:ptCount val="8"/>
                <c:pt idx="0">
                  <c:v>1322.88</c:v>
                </c:pt>
                <c:pt idx="1">
                  <c:v>1205.1242229934728</c:v>
                </c:pt>
                <c:pt idx="2">
                  <c:v>992.47620100329323</c:v>
                </c:pt>
                <c:pt idx="3">
                  <c:v>860.06862202610523</c:v>
                </c:pt>
                <c:pt idx="4">
                  <c:v>769.10717804540855</c:v>
                </c:pt>
              </c:numCache>
            </c:numRef>
          </c:val>
          <c:smooth val="0"/>
          <c:extLst>
            <c:ext xmlns:c16="http://schemas.microsoft.com/office/drawing/2014/chart" uri="{C3380CC4-5D6E-409C-BE32-E72D297353CC}">
              <c16:uniqueId val="{00000006-2F58-446A-B087-D00659F764CD}"/>
            </c:ext>
          </c:extLst>
        </c:ser>
        <c:ser>
          <c:idx val="7"/>
          <c:order val="7"/>
          <c:tx>
            <c:strRef>
              <c:f>'PV Dach Diagramme'!$I$2</c:f>
              <c:strCache>
                <c:ptCount val="1"/>
                <c:pt idx="0">
                  <c:v>Greenpeace 2017</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Diagramme'!$I$3:$I$10</c:f>
              <c:numCache>
                <c:formatCode>0</c:formatCode>
                <c:ptCount val="8"/>
                <c:pt idx="0">
                  <c:v>1340.374736842105</c:v>
                </c:pt>
                <c:pt idx="3">
                  <c:v>1034.5469305263155</c:v>
                </c:pt>
              </c:numCache>
            </c:numRef>
          </c:val>
          <c:smooth val="0"/>
          <c:extLst>
            <c:ext xmlns:c16="http://schemas.microsoft.com/office/drawing/2014/chart" uri="{C3380CC4-5D6E-409C-BE32-E72D297353CC}">
              <c16:uniqueId val="{00000007-2F58-446A-B087-D00659F764CD}"/>
            </c:ext>
          </c:extLst>
        </c:ser>
        <c:ser>
          <c:idx val="8"/>
          <c:order val="8"/>
          <c:tx>
            <c:strRef>
              <c:f>'PV Dach Diagramme'!$J$2</c:f>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Diagramme'!$J$3:$J$10</c:f>
              <c:numCache>
                <c:formatCode>0</c:formatCode>
                <c:ptCount val="8"/>
                <c:pt idx="0">
                  <c:v>2001.7908</c:v>
                </c:pt>
                <c:pt idx="1">
                  <c:v>1320.3533</c:v>
                </c:pt>
                <c:pt idx="3">
                  <c:v>987.81180000000006</c:v>
                </c:pt>
                <c:pt idx="5">
                  <c:v>783.92570000000001</c:v>
                </c:pt>
                <c:pt idx="7">
                  <c:v>578.94929999999999</c:v>
                </c:pt>
              </c:numCache>
            </c:numRef>
          </c:val>
          <c:smooth val="0"/>
          <c:extLst>
            <c:ext xmlns:c16="http://schemas.microsoft.com/office/drawing/2014/chart" uri="{C3380CC4-5D6E-409C-BE32-E72D297353CC}">
              <c16:uniqueId val="{00000015-BAE8-4AA3-BB50-45B291E4D2C2}"/>
            </c:ext>
          </c:extLst>
        </c:ser>
        <c:ser>
          <c:idx val="9"/>
          <c:order val="9"/>
          <c:tx>
            <c:strRef>
              <c:f>'PV Dach Diagramme'!$K$2</c:f>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0"/>
              <c:layout>
                <c:manualLayout>
                  <c:x val="-1.2121212121212121E-2"/>
                  <c:y val="3.4818222751474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AE8-4AA3-BB50-45B291E4D2C2}"/>
                </c:ext>
              </c:extLst>
            </c:dLbl>
            <c:dLbl>
              <c:idx val="5"/>
              <c:delete val="1"/>
              <c:extLst>
                <c:ext xmlns:c15="http://schemas.microsoft.com/office/drawing/2012/chart" uri="{CE6537A1-D6FC-4f65-9D91-7224C49458BB}"/>
                <c:ext xmlns:c16="http://schemas.microsoft.com/office/drawing/2014/chart" uri="{C3380CC4-5D6E-409C-BE32-E72D297353CC}">
                  <c16:uniqueId val="{00000022-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IEA 2019</c:name>
            <c:spPr>
              <a:ln w="19050" cap="rnd">
                <a:solidFill>
                  <a:srgbClr val="FFC000">
                    <a:lumMod val="60000"/>
                    <a:alpha val="40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Diagramme'!$K$3:$K$10</c:f>
              <c:numCache>
                <c:formatCode>0</c:formatCode>
                <c:ptCount val="8"/>
                <c:pt idx="0">
                  <c:v>940.31</c:v>
                </c:pt>
                <c:pt idx="5">
                  <c:v>526.12</c:v>
                </c:pt>
              </c:numCache>
            </c:numRef>
          </c:val>
          <c:smooth val="0"/>
          <c:extLst>
            <c:ext xmlns:c16="http://schemas.microsoft.com/office/drawing/2014/chart" uri="{C3380CC4-5D6E-409C-BE32-E72D297353CC}">
              <c16:uniqueId val="{00000016-BAE8-4AA3-BB50-45B291E4D2C2}"/>
            </c:ext>
          </c:extLst>
        </c:ser>
        <c:ser>
          <c:idx val="10"/>
          <c:order val="10"/>
          <c:tx>
            <c:strRef>
              <c:f>'PV Dach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Diagramme'!#REF!</c:f>
              <c:numCache>
                <c:formatCode>General</c:formatCode>
                <c:ptCount val="1"/>
                <c:pt idx="0">
                  <c:v>1</c:v>
                </c:pt>
              </c:numCache>
            </c:numRef>
          </c:val>
          <c:smooth val="0"/>
          <c:extLst>
            <c:ext xmlns:c16="http://schemas.microsoft.com/office/drawing/2014/chart" uri="{C3380CC4-5D6E-409C-BE32-E72D297353CC}">
              <c16:uniqueId val="{00000017-BAE8-4AA3-BB50-45B291E4D2C2}"/>
            </c:ext>
          </c:extLst>
        </c:ser>
        <c:ser>
          <c:idx val="11"/>
          <c:order val="11"/>
          <c:tx>
            <c:strRef>
              <c:f>'PV Dach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AE8-4AA3-BB50-45B291E4D2C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Diagramme'!$L$3:$L$10</c:f>
              <c:numCache>
                <c:formatCode>0</c:formatCode>
                <c:ptCount val="8"/>
                <c:pt idx="0">
                  <c:v>1781.9199999999998</c:v>
                </c:pt>
                <c:pt idx="1">
                  <c:v>1403.2619999999999</c:v>
                </c:pt>
                <c:pt idx="2">
                  <c:v>1188.3179</c:v>
                </c:pt>
                <c:pt idx="3">
                  <c:v>1041.3094999999998</c:v>
                </c:pt>
                <c:pt idx="5">
                  <c:v>890.95999999999992</c:v>
                </c:pt>
                <c:pt idx="7">
                  <c:v>817.45579999999995</c:v>
                </c:pt>
              </c:numCache>
            </c:numRef>
          </c:val>
          <c:smooth val="0"/>
          <c:extLst>
            <c:ext xmlns:c16="http://schemas.microsoft.com/office/drawing/2014/chart" uri="{C3380CC4-5D6E-409C-BE32-E72D297353CC}">
              <c16:uniqueId val="{00000018-BAE8-4AA3-BB50-45B291E4D2C2}"/>
            </c:ext>
          </c:extLst>
        </c:ser>
        <c:ser>
          <c:idx val="12"/>
          <c:order val="12"/>
          <c:tx>
            <c:strRef>
              <c:f>'PV Dach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Diagramme'!$M$3:$M$10</c:f>
              <c:numCache>
                <c:formatCode>0</c:formatCode>
                <c:ptCount val="8"/>
                <c:pt idx="0">
                  <c:v>1403.597</c:v>
                </c:pt>
                <c:pt idx="1">
                  <c:v>1182.3139999999999</c:v>
                </c:pt>
                <c:pt idx="2">
                  <c:v>1050.827</c:v>
                </c:pt>
                <c:pt idx="3">
                  <c:v>954.61699999999996</c:v>
                </c:pt>
                <c:pt idx="4">
                  <c:v>889.4079999999999</c:v>
                </c:pt>
                <c:pt idx="5">
                  <c:v>842.37199999999996</c:v>
                </c:pt>
              </c:numCache>
            </c:numRef>
          </c:val>
          <c:smooth val="0"/>
          <c:extLst>
            <c:ext xmlns:c16="http://schemas.microsoft.com/office/drawing/2014/chart" uri="{C3380CC4-5D6E-409C-BE32-E72D297353CC}">
              <c16:uniqueId val="{00000019-BAE8-4AA3-BB50-45B291E4D2C2}"/>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25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10"/>
        <c:delete val="1"/>
      </c:legendEntry>
      <c:layout>
        <c:manualLayout>
          <c:xMode val="edge"/>
          <c:yMode val="edge"/>
          <c:x val="5.5119661178716292E-2"/>
          <c:y val="0.78884546063266925"/>
          <c:w val="0.91551825340014314"/>
          <c:h val="0.1988657548668102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spezifische Investitionskosten (Mittelwerte)  - PV Dach</a:t>
            </a:r>
          </a:p>
          <a:p>
            <a:pPr>
              <a:defRPr/>
            </a:pPr>
            <a:r>
              <a:rPr lang="de-DE" sz="1100" b="0" i="0" cap="none" baseline="0">
                <a:solidFill>
                  <a:sysClr val="windowText" lastClr="000000"/>
                </a:solidFill>
              </a:rPr>
              <a:t>(nur Studien mit dieser Differenzierung)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7.8189692197566232E-2"/>
          <c:y val="6.6871468990332819E-2"/>
          <c:w val="0.90211333810546412"/>
          <c:h val="0.65261057648268539"/>
        </c:manualLayout>
      </c:layout>
      <c:lineChart>
        <c:grouping val="standard"/>
        <c:varyColors val="0"/>
        <c:ser>
          <c:idx val="0"/>
          <c:order val="0"/>
          <c:tx>
            <c:strRef>
              <c:f>'PV Dach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Diagramme'!$B$3:$B$10</c:f>
              <c:numCache>
                <c:formatCode>0</c:formatCode>
                <c:ptCount val="8"/>
                <c:pt idx="7">
                  <c:v>602.45000000000005</c:v>
                </c:pt>
              </c:numCache>
            </c:numRef>
          </c:val>
          <c:smooth val="0"/>
          <c:extLst>
            <c:ext xmlns:c16="http://schemas.microsoft.com/office/drawing/2014/chart" uri="{C3380CC4-5D6E-409C-BE32-E72D297353CC}">
              <c16:uniqueId val="{00000000-909A-4B63-8B75-E2E1CED33423}"/>
            </c:ext>
          </c:extLst>
        </c:ser>
        <c:ser>
          <c:idx val="6"/>
          <c:order val="6"/>
          <c:tx>
            <c:strRef>
              <c:f>'PV Dach Diagramme'!$H$2</c:f>
              <c:strCache>
                <c:ptCount val="1"/>
                <c:pt idx="0">
                  <c:v>Fraunhofer ISE 2018</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dLbls>
            <c:dLbl>
              <c:idx val="0"/>
              <c:layout>
                <c:manualLayout>
                  <c:x val="-2.2727272727272756E-2"/>
                  <c:y val="3.27700920013882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09A-4B63-8B75-E2E1CED33423}"/>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Fraunhofer ISE 2018</c:name>
            <c:spPr>
              <a:ln w="19050" cap="rnd">
                <a:solidFill>
                  <a:srgbClr val="4472C4">
                    <a:lumMod val="75000"/>
                    <a:alpha val="40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Diagramme'!$H$3:$H$10</c:f>
              <c:numCache>
                <c:formatCode>0</c:formatCode>
                <c:ptCount val="8"/>
                <c:pt idx="0">
                  <c:v>1322.88</c:v>
                </c:pt>
                <c:pt idx="1">
                  <c:v>1205.1242229934728</c:v>
                </c:pt>
                <c:pt idx="2">
                  <c:v>992.47620100329323</c:v>
                </c:pt>
                <c:pt idx="3">
                  <c:v>860.06862202610523</c:v>
                </c:pt>
                <c:pt idx="4">
                  <c:v>769.10717804540855</c:v>
                </c:pt>
              </c:numCache>
            </c:numRef>
          </c:val>
          <c:smooth val="0"/>
          <c:extLst>
            <c:ext xmlns:c16="http://schemas.microsoft.com/office/drawing/2014/chart" uri="{C3380CC4-5D6E-409C-BE32-E72D297353CC}">
              <c16:uniqueId val="{0000000A-909A-4B63-8B75-E2E1CED33423}"/>
            </c:ext>
          </c:extLst>
        </c:ser>
        <c:ser>
          <c:idx val="7"/>
          <c:order val="7"/>
          <c:tx>
            <c:strRef>
              <c:f>'PV Dach Diagramme'!$I$2</c:f>
              <c:strCache>
                <c:ptCount val="1"/>
                <c:pt idx="0">
                  <c:v>Greenpeace 2017</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Greenpeace 2017</c:name>
            <c:spPr>
              <a:ln w="19050" cap="rnd">
                <a:solidFill>
                  <a:srgbClr val="ED7D31">
                    <a:lumMod val="50000"/>
                    <a:alpha val="38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Diagramme'!$I$3:$I$10</c:f>
              <c:numCache>
                <c:formatCode>0</c:formatCode>
                <c:ptCount val="8"/>
                <c:pt idx="0">
                  <c:v>1340.374736842105</c:v>
                </c:pt>
                <c:pt idx="3">
                  <c:v>1034.5469305263155</c:v>
                </c:pt>
              </c:numCache>
            </c:numRef>
          </c:val>
          <c:smooth val="0"/>
          <c:extLst>
            <c:ext xmlns:c16="http://schemas.microsoft.com/office/drawing/2014/chart" uri="{C3380CC4-5D6E-409C-BE32-E72D297353CC}">
              <c16:uniqueId val="{0000000B-909A-4B63-8B75-E2E1CED33423}"/>
            </c:ext>
          </c:extLst>
        </c:ser>
        <c:ser>
          <c:idx val="10"/>
          <c:order val="10"/>
          <c:tx>
            <c:strRef>
              <c:f>'PV Dach Diagramme'!#REF!</c:f>
              <c:strCache>
                <c:ptCount val="1"/>
                <c:pt idx="0">
                  <c:v>#REF!</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Diagramme'!#REF!</c:f>
              <c:numCache>
                <c:formatCode>General</c:formatCode>
                <c:ptCount val="1"/>
                <c:pt idx="0">
                  <c:v>1</c:v>
                </c:pt>
              </c:numCache>
            </c:numRef>
          </c:val>
          <c:smooth val="0"/>
          <c:extLst>
            <c:ext xmlns:c16="http://schemas.microsoft.com/office/drawing/2014/chart" uri="{C3380CC4-5D6E-409C-BE32-E72D297353CC}">
              <c16:uniqueId val="{00000013-909A-4B63-8B75-E2E1CED33423}"/>
            </c:ext>
          </c:extLst>
        </c:ser>
        <c:ser>
          <c:idx val="11"/>
          <c:order val="11"/>
          <c:tx>
            <c:strRef>
              <c:f>'PV Dach Diagramme'!$L$2</c:f>
              <c:strCache>
                <c:ptCount val="1"/>
                <c:pt idx="0">
                  <c:v>Prognos, EWI, GWS 2014</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0"/>
              <c:layout>
                <c:manualLayout>
                  <c:x val="-2.4242424242424256E-2"/>
                  <c:y val="-2.86738305012147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09A-4B63-8B75-E2E1CED33423}"/>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09A-4B63-8B75-E2E1CED33423}"/>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Diagramme'!$L$3:$L$10</c:f>
              <c:numCache>
                <c:formatCode>0</c:formatCode>
                <c:ptCount val="8"/>
                <c:pt idx="0">
                  <c:v>1781.9199999999998</c:v>
                </c:pt>
                <c:pt idx="1">
                  <c:v>1403.2619999999999</c:v>
                </c:pt>
                <c:pt idx="2">
                  <c:v>1188.3179</c:v>
                </c:pt>
                <c:pt idx="3">
                  <c:v>1041.3094999999998</c:v>
                </c:pt>
                <c:pt idx="5">
                  <c:v>890.95999999999992</c:v>
                </c:pt>
                <c:pt idx="7">
                  <c:v>817.45579999999995</c:v>
                </c:pt>
              </c:numCache>
            </c:numRef>
          </c:val>
          <c:smooth val="0"/>
          <c:extLst>
            <c:ext xmlns:c16="http://schemas.microsoft.com/office/drawing/2014/chart" uri="{C3380CC4-5D6E-409C-BE32-E72D297353CC}">
              <c16:uniqueId val="{00000015-909A-4B63-8B75-E2E1CED33423}"/>
            </c:ext>
          </c:extLst>
        </c:ser>
        <c:ser>
          <c:idx val="12"/>
          <c:order val="12"/>
          <c:tx>
            <c:strRef>
              <c:f>'PV Dach Diagramme'!$M$2</c:f>
              <c:strCache>
                <c:ptCount val="1"/>
                <c:pt idx="0">
                  <c:v>Reiner Lemoine Institut 2013</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trendline>
            <c:name>Trendlinie Reinier Lemoine Institut 2013</c:name>
            <c:spPr>
              <a:ln w="19050" cap="rnd">
                <a:solidFill>
                  <a:srgbClr val="5B9BD5">
                    <a:alpha val="41000"/>
                  </a:srgbClr>
                </a:solidFill>
                <a:prstDash val="sysDash"/>
              </a:ln>
              <a:effectLst/>
            </c:spPr>
            <c:trendlineType val="log"/>
            <c:dispRSqr val="0"/>
            <c:dispEq val="0"/>
          </c:trendline>
          <c:cat>
            <c:strRef>
              <c:f>'PV Dach Diagramme'!$A$3:$A$10</c:f>
              <c:strCache>
                <c:ptCount val="8"/>
                <c:pt idx="0">
                  <c:v>2010 - 2018</c:v>
                </c:pt>
                <c:pt idx="1">
                  <c:v>2020</c:v>
                </c:pt>
                <c:pt idx="2">
                  <c:v>2025</c:v>
                </c:pt>
                <c:pt idx="3">
                  <c:v>2030</c:v>
                </c:pt>
                <c:pt idx="4">
                  <c:v>2035</c:v>
                </c:pt>
                <c:pt idx="5">
                  <c:v>2040</c:v>
                </c:pt>
                <c:pt idx="6">
                  <c:v>2045</c:v>
                </c:pt>
                <c:pt idx="7">
                  <c:v>2050</c:v>
                </c:pt>
              </c:strCache>
            </c:strRef>
          </c:cat>
          <c:val>
            <c:numRef>
              <c:f>'PV Dach Diagramme'!$M$3:$M$10</c:f>
              <c:numCache>
                <c:formatCode>0</c:formatCode>
                <c:ptCount val="8"/>
                <c:pt idx="0">
                  <c:v>1403.597</c:v>
                </c:pt>
                <c:pt idx="1">
                  <c:v>1182.3139999999999</c:v>
                </c:pt>
                <c:pt idx="2">
                  <c:v>1050.827</c:v>
                </c:pt>
                <c:pt idx="3">
                  <c:v>954.61699999999996</c:v>
                </c:pt>
                <c:pt idx="4">
                  <c:v>889.4079999999999</c:v>
                </c:pt>
                <c:pt idx="5">
                  <c:v>842.37199999999996</c:v>
                </c:pt>
              </c:numCache>
            </c:numRef>
          </c:val>
          <c:smooth val="0"/>
          <c:extLst>
            <c:ext xmlns:c16="http://schemas.microsoft.com/office/drawing/2014/chart" uri="{C3380CC4-5D6E-409C-BE32-E72D297353CC}">
              <c16:uniqueId val="{00000016-909A-4B63-8B75-E2E1CED33423}"/>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1"/>
                <c:order val="1"/>
                <c:tx>
                  <c:strRef>
                    <c:extLst>
                      <c:ext uri="{02D57815-91ED-43cb-92C2-25804820EDAC}">
                        <c15:formulaRef>
                          <c15:sqref>'PV Dach Diagramme'!$C$2</c15:sqref>
                        </c15:formulaRef>
                      </c:ext>
                    </c:extLst>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extLst>
                      <c:ex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c:ext uri="{02D57815-91ED-43cb-92C2-25804820EDAC}">
                        <c15:formulaRef>
                          <c15:sqref>'PV Dach Diagramme'!$C$3:$C$10</c15:sqref>
                        </c15:formulaRef>
                      </c:ext>
                    </c:extLst>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1-909A-4B63-8B75-E2E1CED3342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'PV Dach Diagramme'!$D$2</c15:sqref>
                        </c15:formulaRef>
                      </c:ext>
                    </c:extLst>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Diagramme'!$D$3:$D$10</c15:sqref>
                        </c15:formulaRef>
                      </c:ext>
                    </c:extLst>
                    <c:numCache>
                      <c:formatCode>0</c:formatCode>
                      <c:ptCount val="8"/>
                      <c:pt idx="1">
                        <c:v>1113.0944</c:v>
                      </c:pt>
                      <c:pt idx="3">
                        <c:v>1047.3727999999999</c:v>
                      </c:pt>
                      <c:pt idx="5">
                        <c:v>1018.1632</c:v>
                      </c:pt>
                      <c:pt idx="7">
                        <c:v>987.91039999999998</c:v>
                      </c:pt>
                    </c:numCache>
                  </c:numRef>
                </c:val>
                <c:smooth val="0"/>
                <c:extLst xmlns:c15="http://schemas.microsoft.com/office/drawing/2012/chart">
                  <c:ext xmlns:c16="http://schemas.microsoft.com/office/drawing/2014/chart" uri="{C3380CC4-5D6E-409C-BE32-E72D297353CC}">
                    <c16:uniqueId val="{00000002-909A-4B63-8B75-E2E1CED3342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'PV Dach Diagramme'!$E$2</c15:sqref>
                        </c15:formulaRef>
                      </c:ext>
                    </c:extLst>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Diagramme'!$E$3:$E$10</c15:sqref>
                        </c15:formulaRef>
                      </c:ext>
                    </c:extLst>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xmlns:c15="http://schemas.microsoft.com/office/drawing/2012/chart">
                  <c:ext xmlns:c16="http://schemas.microsoft.com/office/drawing/2014/chart" uri="{C3380CC4-5D6E-409C-BE32-E72D297353CC}">
                    <c16:uniqueId val="{00000003-909A-4B63-8B75-E2E1CED3342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'PV Dach Diagramme'!$F$2</c15:sqref>
                        </c15:formulaRef>
                      </c:ext>
                    </c:extLst>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0"/>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4-909A-4B63-8B75-E2E1CED33423}"/>
                      </c:ext>
                    </c:extLst>
                  </c:dLbl>
                  <c:dLbl>
                    <c:idx val="7"/>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5-909A-4B63-8B75-E2E1CED334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Diagramme'!$F$3:$F$10</c15:sqref>
                        </c15:formulaRef>
                      </c:ext>
                    </c:extLst>
                    <c:numCache>
                      <c:formatCode>0</c:formatCode>
                      <c:ptCount val="8"/>
                      <c:pt idx="0">
                        <c:v>2394.54</c:v>
                      </c:pt>
                      <c:pt idx="1">
                        <c:v>1344.105</c:v>
                      </c:pt>
                      <c:pt idx="3">
                        <c:v>1106.9099999999999</c:v>
                      </c:pt>
                      <c:pt idx="5">
                        <c:v>1039.1399999999999</c:v>
                      </c:pt>
                      <c:pt idx="7">
                        <c:v>993.95999999999992</c:v>
                      </c:pt>
                    </c:numCache>
                  </c:numRef>
                </c:val>
                <c:smooth val="0"/>
                <c:extLst xmlns:c15="http://schemas.microsoft.com/office/drawing/2012/chart">
                  <c:ext xmlns:c16="http://schemas.microsoft.com/office/drawing/2014/chart" uri="{C3380CC4-5D6E-409C-BE32-E72D297353CC}">
                    <c16:uniqueId val="{00000006-909A-4B63-8B75-E2E1CED3342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'PV Dach Diagramme'!$G$2</c15:sqref>
                        </c15:formulaRef>
                      </c:ext>
                    </c:extLst>
                    <c:strCache>
                      <c:ptCount val="1"/>
                      <c:pt idx="0">
                        <c:v>Fraunhofer ISE 2015</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7"/>
                    <c:layout>
                      <c:manualLayout>
                        <c:x val="0"/>
                        <c:y val="-2.2529438250954395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09A-4B63-8B75-E2E1CED334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Diagramme'!$G$3:$G$10</c15:sqref>
                        </c15:formulaRef>
                      </c:ext>
                    </c:extLst>
                    <c:numCache>
                      <c:formatCode>0</c:formatCode>
                      <c:ptCount val="8"/>
                      <c:pt idx="0">
                        <c:v>1340.53</c:v>
                      </c:pt>
                      <c:pt idx="7">
                        <c:v>610.4</c:v>
                      </c:pt>
                    </c:numCache>
                  </c:numRef>
                </c:val>
                <c:smooth val="0"/>
                <c:extLst xmlns:c15="http://schemas.microsoft.com/office/drawing/2012/chart">
                  <c:ext xmlns:c16="http://schemas.microsoft.com/office/drawing/2014/chart" uri="{C3380CC4-5D6E-409C-BE32-E72D297353CC}">
                    <c16:uniqueId val="{00000008-909A-4B63-8B75-E2E1CED33423}"/>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'PV Dach Diagramme'!$J$2</c15:sqref>
                        </c15:formulaRef>
                      </c:ext>
                    </c:extLst>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7"/>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C-909A-4B63-8B75-E2E1CED334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Diagramme'!$J$3:$J$10</c15:sqref>
                        </c15:formulaRef>
                      </c:ext>
                    </c:extLst>
                    <c:numCache>
                      <c:formatCode>0</c:formatCode>
                      <c:ptCount val="8"/>
                      <c:pt idx="0">
                        <c:v>2001.7908</c:v>
                      </c:pt>
                      <c:pt idx="1">
                        <c:v>1320.3533</c:v>
                      </c:pt>
                      <c:pt idx="3">
                        <c:v>987.81180000000006</c:v>
                      </c:pt>
                      <c:pt idx="5">
                        <c:v>783.92570000000001</c:v>
                      </c:pt>
                      <c:pt idx="7">
                        <c:v>578.94929999999999</c:v>
                      </c:pt>
                    </c:numCache>
                  </c:numRef>
                </c:val>
                <c:smooth val="0"/>
                <c:extLst xmlns:c15="http://schemas.microsoft.com/office/drawing/2012/chart">
                  <c:ext xmlns:c16="http://schemas.microsoft.com/office/drawing/2014/chart" uri="{C3380CC4-5D6E-409C-BE32-E72D297353CC}">
                    <c16:uniqueId val="{0000000D-909A-4B63-8B75-E2E1CED33423}"/>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'PV Dach Diagramme'!$K$2</c15:sqref>
                        </c15:formulaRef>
                      </c:ext>
                    </c:extLst>
                    <c:strCache>
                      <c:ptCount val="1"/>
                      <c:pt idx="0">
                        <c:v>IEA 2019</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0"/>
                    <c:layout>
                      <c:manualLayout>
                        <c:x val="-1.2121212121212121E-2"/>
                        <c:y val="3.48182227514748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E-909A-4B63-8B75-E2E1CED33423}"/>
                      </c:ext>
                    </c:extLst>
                  </c:dLbl>
                  <c:dLbl>
                    <c:idx val="5"/>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F-909A-4B63-8B75-E2E1CED334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IEA 2019</c:name>
                  <c:spPr>
                    <a:ln w="19050" cap="rnd">
                      <a:solidFill>
                        <a:srgbClr val="FFC000">
                          <a:lumMod val="60000"/>
                          <a:alpha val="40000"/>
                        </a:srgbClr>
                      </a:solidFill>
                      <a:prstDash val="sysDash"/>
                    </a:ln>
                    <a:effectLst/>
                  </c:spPr>
                  <c:trendlineType val="log"/>
                  <c:dispRSqr val="0"/>
                  <c:dispEq val="0"/>
                </c:trendline>
                <c:cat>
                  <c:strRef>
                    <c:extLst xmlns:c15="http://schemas.microsoft.com/office/drawing/2012/chart">
                      <c:ext xmlns:c15="http://schemas.microsoft.com/office/drawing/2012/chart" uri="{02D57815-91ED-43cb-92C2-25804820EDAC}">
                        <c15:formulaRef>
                          <c15:sqref>'PV Dach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Dach Diagramme'!$K$3:$K$10</c15:sqref>
                        </c15:formulaRef>
                      </c:ext>
                    </c:extLst>
                    <c:numCache>
                      <c:formatCode>0</c:formatCode>
                      <c:ptCount val="8"/>
                      <c:pt idx="0">
                        <c:v>940.31</c:v>
                      </c:pt>
                      <c:pt idx="5">
                        <c:v>526.12</c:v>
                      </c:pt>
                    </c:numCache>
                  </c:numRef>
                </c:val>
                <c:smooth val="0"/>
                <c:extLst xmlns:c15="http://schemas.microsoft.com/office/drawing/2012/chart">
                  <c:ext xmlns:c16="http://schemas.microsoft.com/office/drawing/2014/chart" uri="{C3380CC4-5D6E-409C-BE32-E72D297353CC}">
                    <c16:uniqueId val="{00000011-909A-4B63-8B75-E2E1CED33423}"/>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25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sz="900" b="0" i="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3"/>
        <c:delete val="1"/>
      </c:legendEntry>
      <c:layout>
        <c:manualLayout>
          <c:xMode val="edge"/>
          <c:yMode val="edge"/>
          <c:x val="6.8756024815079919E-2"/>
          <c:y val="0.83390433713457801"/>
          <c:w val="0.92915461703650681"/>
          <c:h val="0.1517587476148146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t>spezifische Investitionskosten (Mittelwerte) - PV Freifläche</a:t>
            </a:r>
            <a:br>
              <a:rPr lang="de-DE" sz="1100" b="0" i="0" cap="none" baseline="0"/>
            </a:br>
            <a:r>
              <a:rPr lang="de-DE" sz="1100" b="0" i="0" cap="none" baseline="0"/>
              <a:t>(auch Studien ohne diese Differenzierung)</a:t>
            </a:r>
          </a:p>
        </c:rich>
      </c:tx>
      <c:layout>
        <c:manualLayout>
          <c:xMode val="edge"/>
          <c:yMode val="edge"/>
          <c:x val="0.23493712717728468"/>
          <c:y val="1.2718571468888969E-2"/>
        </c:manualLayout>
      </c:layout>
      <c:overlay val="0"/>
      <c:spPr>
        <a:noFill/>
        <a:ln>
          <a:noFill/>
        </a:ln>
        <a:effectLst/>
      </c:spPr>
      <c:txPr>
        <a:bodyPr rot="0" spcFirstLastPara="1" vertOverflow="ellipsis" vert="horz" wrap="square" anchor="ctr" anchorCtr="1"/>
        <a:lstStyle/>
        <a:p>
          <a:pPr>
            <a:defRPr sz="108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8.1219995227869241E-2"/>
          <c:y val="7.5986828984177884E-2"/>
          <c:w val="0.90211333810546412"/>
          <c:h val="0.61503086307759913"/>
        </c:manualLayout>
      </c:layout>
      <c:lineChart>
        <c:grouping val="standard"/>
        <c:varyColors val="0"/>
        <c:ser>
          <c:idx val="0"/>
          <c:order val="0"/>
          <c:tx>
            <c:strRef>
              <c:f>'PV Freifläche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Diagramme'!$B$3:$B$10</c:f>
              <c:numCache>
                <c:formatCode>0</c:formatCode>
                <c:ptCount val="8"/>
                <c:pt idx="7">
                  <c:v>479.875</c:v>
                </c:pt>
              </c:numCache>
            </c:numRef>
          </c:val>
          <c:smooth val="0"/>
          <c:extLst>
            <c:ext xmlns:c16="http://schemas.microsoft.com/office/drawing/2014/chart" uri="{C3380CC4-5D6E-409C-BE32-E72D297353CC}">
              <c16:uniqueId val="{00000000-2F58-446A-B087-D00659F764CD}"/>
            </c:ext>
          </c:extLst>
        </c:ser>
        <c:ser>
          <c:idx val="1"/>
          <c:order val="1"/>
          <c:tx>
            <c:strRef>
              <c:f>'PV Freifläche Diagramme'!$C$2</c:f>
              <c:strCache>
                <c:ptCount val="1"/>
                <c:pt idx="0">
                  <c:v>Agora 2015</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Diagramme'!$C$3:$C$10</c:f>
              <c:numCache>
                <c:formatCode>0</c:formatCode>
                <c:ptCount val="8"/>
                <c:pt idx="0">
                  <c:v>1048.5310000000002</c:v>
                </c:pt>
                <c:pt idx="1">
                  <c:v>867.27740000000006</c:v>
                </c:pt>
                <c:pt idx="2">
                  <c:v>762.95120000000009</c:v>
                </c:pt>
                <c:pt idx="3">
                  <c:v>686.02380000000005</c:v>
                </c:pt>
                <c:pt idx="4">
                  <c:v>614.36540000000002</c:v>
                </c:pt>
                <c:pt idx="5">
                  <c:v>554.29880000000003</c:v>
                </c:pt>
                <c:pt idx="6">
                  <c:v>504.77020000000005</c:v>
                </c:pt>
                <c:pt idx="7">
                  <c:v>459.45680000000004</c:v>
                </c:pt>
              </c:numCache>
            </c:numRef>
          </c:val>
          <c:smooth val="0"/>
          <c:extLst>
            <c:ext xmlns:c16="http://schemas.microsoft.com/office/drawing/2014/chart" uri="{C3380CC4-5D6E-409C-BE32-E72D297353CC}">
              <c16:uniqueId val="{00000001-2F58-446A-B087-D00659F764CD}"/>
            </c:ext>
          </c:extLst>
        </c:ser>
        <c:ser>
          <c:idx val="2"/>
          <c:order val="2"/>
          <c:tx>
            <c:strRef>
              <c:f>'PV Freifläche Diagramme'!$D$2</c:f>
              <c:strCache>
                <c:ptCount val="1"/>
                <c:pt idx="0">
                  <c:v>Baum et al. 2018</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Diagramme'!$D$3:$D$10</c:f>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2-2F58-446A-B087-D00659F764CD}"/>
            </c:ext>
          </c:extLst>
        </c:ser>
        <c:ser>
          <c:idx val="3"/>
          <c:order val="3"/>
          <c:tx>
            <c:strRef>
              <c:f>'PV Freifläche Diagramme'!$E$2</c:f>
              <c:strCache>
                <c:ptCount val="1"/>
                <c:pt idx="0">
                  <c:v>DIW 2015</c:v>
                </c:pt>
              </c:strCache>
            </c:strRef>
          </c:tx>
          <c:spPr>
            <a:ln w="22225" cap="rnd">
              <a:solidFill>
                <a:schemeClr val="accent4"/>
              </a:solidFill>
              <a:round/>
            </a:ln>
            <a:effectLst/>
          </c:spPr>
          <c:marker>
            <c:symbol val="x"/>
            <c:size val="6"/>
            <c:spPr>
              <a:noFill/>
              <a:ln w="9525">
                <a:solidFill>
                  <a:schemeClr val="accent4"/>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Diagramme'!$E$3:$E$10</c:f>
              <c:numCache>
                <c:formatCode>0</c:formatCode>
                <c:ptCount val="8"/>
                <c:pt idx="1">
                  <c:v>1113.0944</c:v>
                </c:pt>
                <c:pt idx="3">
                  <c:v>1047.3727999999999</c:v>
                </c:pt>
                <c:pt idx="5">
                  <c:v>1018.1632</c:v>
                </c:pt>
                <c:pt idx="7">
                  <c:v>987.91039999999998</c:v>
                </c:pt>
              </c:numCache>
            </c:numRef>
          </c:val>
          <c:smooth val="0"/>
          <c:extLst>
            <c:ext xmlns:c16="http://schemas.microsoft.com/office/drawing/2014/chart" uri="{C3380CC4-5D6E-409C-BE32-E72D297353CC}">
              <c16:uniqueId val="{00000003-2F58-446A-B087-D00659F764CD}"/>
            </c:ext>
          </c:extLst>
        </c:ser>
        <c:ser>
          <c:idx val="4"/>
          <c:order val="4"/>
          <c:tx>
            <c:strRef>
              <c:f>'PV Freifläche Diagramme'!$F$2</c:f>
              <c:strCache>
                <c:ptCount val="1"/>
                <c:pt idx="0">
                  <c:v>DIW 2013</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Diagramme'!$F$3:$F$10</c:f>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c:ext xmlns:c16="http://schemas.microsoft.com/office/drawing/2014/chart" uri="{C3380CC4-5D6E-409C-BE32-E72D297353CC}">
              <c16:uniqueId val="{00000004-2F58-446A-B087-D00659F764CD}"/>
            </c:ext>
          </c:extLst>
        </c:ser>
        <c:ser>
          <c:idx val="5"/>
          <c:order val="5"/>
          <c:tx>
            <c:strRef>
              <c:f>'PV Freifläche Diagramme'!$G$2</c:f>
              <c:strCache>
                <c:ptCount val="1"/>
                <c:pt idx="0">
                  <c:v>DLR, IWES, IfnE 2012</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538-4DAE-A30C-9319CBC298E9}"/>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Diagramme'!$G$3:$G$10</c:f>
              <c:numCache>
                <c:formatCode>0</c:formatCode>
                <c:ptCount val="8"/>
                <c:pt idx="0">
                  <c:v>2394.54</c:v>
                </c:pt>
                <c:pt idx="1">
                  <c:v>1344.105</c:v>
                </c:pt>
                <c:pt idx="3">
                  <c:v>1106.9099999999999</c:v>
                </c:pt>
                <c:pt idx="5">
                  <c:v>1039.1399999999999</c:v>
                </c:pt>
                <c:pt idx="7">
                  <c:v>993.95999999999992</c:v>
                </c:pt>
              </c:numCache>
            </c:numRef>
          </c:val>
          <c:smooth val="0"/>
          <c:extLst>
            <c:ext xmlns:c16="http://schemas.microsoft.com/office/drawing/2014/chart" uri="{C3380CC4-5D6E-409C-BE32-E72D297353CC}">
              <c16:uniqueId val="{00000005-2F58-446A-B087-D00659F764CD}"/>
            </c:ext>
          </c:extLst>
        </c:ser>
        <c:ser>
          <c:idx val="6"/>
          <c:order val="6"/>
          <c:tx>
            <c:strRef>
              <c:f>'PV Freifläche Diagramme'!$H$2</c:f>
              <c:strCache>
                <c:ptCount val="1"/>
                <c:pt idx="0">
                  <c:v>Fraunhofer ISE 2015</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Diagramme'!$H$3:$H$10</c:f>
              <c:numCache>
                <c:formatCode>0</c:formatCode>
                <c:ptCount val="8"/>
                <c:pt idx="0">
                  <c:v>1340.53</c:v>
                </c:pt>
                <c:pt idx="7">
                  <c:v>610.4</c:v>
                </c:pt>
              </c:numCache>
            </c:numRef>
          </c:val>
          <c:smooth val="0"/>
          <c:extLst>
            <c:ext xmlns:c16="http://schemas.microsoft.com/office/drawing/2014/chart" uri="{C3380CC4-5D6E-409C-BE32-E72D297353CC}">
              <c16:uniqueId val="{00000006-2F58-446A-B087-D00659F764CD}"/>
            </c:ext>
          </c:extLst>
        </c:ser>
        <c:ser>
          <c:idx val="7"/>
          <c:order val="7"/>
          <c:tx>
            <c:strRef>
              <c:f>'PV Freifläche Diagramme'!$I$2</c:f>
              <c:strCache>
                <c:ptCount val="1"/>
                <c:pt idx="0">
                  <c:v>Fraunhofer ISE 2018</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Fraunhofer 2018</c:name>
            <c:spPr>
              <a:ln w="19050" cap="rnd">
                <a:solidFill>
                  <a:srgbClr val="ED7D31">
                    <a:lumMod val="50000"/>
                    <a:alpha val="40000"/>
                  </a:srgb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Diagramme'!$I$3:$I$10</c:f>
              <c:numCache>
                <c:formatCode>0</c:formatCode>
                <c:ptCount val="8"/>
                <c:pt idx="0">
                  <c:v>804</c:v>
                </c:pt>
                <c:pt idx="1">
                  <c:v>741.64558992157072</c:v>
                </c:pt>
                <c:pt idx="2">
                  <c:v>610.75458523279588</c:v>
                </c:pt>
                <c:pt idx="3">
                  <c:v>529.27299816991081</c:v>
                </c:pt>
                <c:pt idx="4">
                  <c:v>473.29672495102068</c:v>
                </c:pt>
              </c:numCache>
            </c:numRef>
          </c:val>
          <c:smooth val="0"/>
          <c:extLst>
            <c:ext xmlns:c16="http://schemas.microsoft.com/office/drawing/2014/chart" uri="{C3380CC4-5D6E-409C-BE32-E72D297353CC}">
              <c16:uniqueId val="{00000007-2F58-446A-B087-D00659F764CD}"/>
            </c:ext>
          </c:extLst>
        </c:ser>
        <c:ser>
          <c:idx val="8"/>
          <c:order val="8"/>
          <c:tx>
            <c:strRef>
              <c:f>'PV Freifläche Diagramme'!$J$2</c:f>
              <c:strCache>
                <c:ptCount val="1"/>
                <c:pt idx="0">
                  <c:v>Greenpeace 2017</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layout>
                <c:manualLayout>
                  <c:x val="-1.3100436681222707E-2"/>
                  <c:y val="3.6036030021234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Greenpeace 2017</c:name>
            <c:spPr>
              <a:ln w="19050" cap="rnd">
                <a:solidFill>
                  <a:sysClr val="windowText" lastClr="000000">
                    <a:lumMod val="65000"/>
                    <a:lumOff val="35000"/>
                    <a:alpha val="40000"/>
                  </a:sys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Diagramme'!$J$3:$J$10</c:f>
              <c:numCache>
                <c:formatCode>0</c:formatCode>
                <c:ptCount val="8"/>
                <c:pt idx="0">
                  <c:v>806.40499999999997</c:v>
                </c:pt>
                <c:pt idx="3">
                  <c:v>595.15499999999997</c:v>
                </c:pt>
              </c:numCache>
            </c:numRef>
          </c:val>
          <c:smooth val="0"/>
          <c:extLst>
            <c:ext xmlns:c16="http://schemas.microsoft.com/office/drawing/2014/chart" uri="{C3380CC4-5D6E-409C-BE32-E72D297353CC}">
              <c16:uniqueId val="{00000015-F538-4DAE-A30C-9319CBC298E9}"/>
            </c:ext>
          </c:extLst>
        </c:ser>
        <c:ser>
          <c:idx val="9"/>
          <c:order val="9"/>
          <c:tx>
            <c:strRef>
              <c:f>'PV Freifläche Diagramme'!$K$2</c:f>
              <c:strCache>
                <c:ptCount val="1"/>
                <c:pt idx="0">
                  <c:v>Greenpeace International 2015</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7"/>
              <c:layout>
                <c:manualLayout>
                  <c:x val="1.455604075691412E-3"/>
                  <c:y val="4.2396163990475405E-3"/>
                </c:manualLayout>
              </c:layout>
              <c:showLegendKey val="0"/>
              <c:showVal val="1"/>
              <c:showCatName val="0"/>
              <c:showSerName val="0"/>
              <c:showPercent val="0"/>
              <c:showBubbleSize val="0"/>
              <c:extLst>
                <c:ext xmlns:c15="http://schemas.microsoft.com/office/drawing/2012/chart" uri="{CE6537A1-D6FC-4f65-9D91-7224C49458BB}">
                  <c15:layout>
                    <c:manualLayout>
                      <c:w val="3.0589576957902095E-2"/>
                      <c:h val="3.6767432909391155E-2"/>
                    </c:manualLayout>
                  </c15:layout>
                </c:ext>
                <c:ext xmlns:c16="http://schemas.microsoft.com/office/drawing/2014/chart" uri="{C3380CC4-5D6E-409C-BE32-E72D297353CC}">
                  <c16:uniqueId val="{00000023-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Diagramme'!$K$3:$K$10</c:f>
              <c:numCache>
                <c:formatCode>0</c:formatCode>
                <c:ptCount val="8"/>
                <c:pt idx="0">
                  <c:v>2001.7908</c:v>
                </c:pt>
                <c:pt idx="1">
                  <c:v>1320.3533</c:v>
                </c:pt>
                <c:pt idx="3">
                  <c:v>987.81180000000006</c:v>
                </c:pt>
                <c:pt idx="5">
                  <c:v>783.92570000000001</c:v>
                </c:pt>
                <c:pt idx="7">
                  <c:v>578.94929999999999</c:v>
                </c:pt>
              </c:numCache>
            </c:numRef>
          </c:val>
          <c:smooth val="0"/>
          <c:extLst>
            <c:ext xmlns:c16="http://schemas.microsoft.com/office/drawing/2014/chart" uri="{C3380CC4-5D6E-409C-BE32-E72D297353CC}">
              <c16:uniqueId val="{00000016-F538-4DAE-A30C-9319CBC298E9}"/>
            </c:ext>
          </c:extLst>
        </c:ser>
        <c:ser>
          <c:idx val="10"/>
          <c:order val="10"/>
          <c:tx>
            <c:strRef>
              <c:f>'PV Freifläche Diagramme'!$L$2</c:f>
              <c:strCache>
                <c:ptCount val="1"/>
                <c:pt idx="0">
                  <c:v>IEA 2019</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Diagramme'!$L$3:$L$10</c:f>
              <c:numCache>
                <c:formatCode>0</c:formatCode>
                <c:ptCount val="8"/>
                <c:pt idx="0">
                  <c:v>940.31</c:v>
                </c:pt>
                <c:pt idx="5">
                  <c:v>526.12</c:v>
                </c:pt>
              </c:numCache>
            </c:numRef>
          </c:val>
          <c:smooth val="0"/>
          <c:extLst>
            <c:ext xmlns:c16="http://schemas.microsoft.com/office/drawing/2014/chart" uri="{C3380CC4-5D6E-409C-BE32-E72D297353CC}">
              <c16:uniqueId val="{00000017-F538-4DAE-A30C-9319CBC298E9}"/>
            </c:ext>
          </c:extLst>
        </c:ser>
        <c:ser>
          <c:idx val="11"/>
          <c:order val="11"/>
          <c:tx>
            <c:strRef>
              <c:f>'PV Freifläche Diagramme'!#REF!</c:f>
              <c:strCache>
                <c:ptCount val="1"/>
                <c:pt idx="0">
                  <c:v>#REF!</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Diagramme'!#REF!</c:f>
              <c:numCache>
                <c:formatCode>General</c:formatCode>
                <c:ptCount val="1"/>
                <c:pt idx="0">
                  <c:v>1</c:v>
                </c:pt>
              </c:numCache>
            </c:numRef>
          </c:val>
          <c:smooth val="0"/>
          <c:extLst>
            <c:ext xmlns:c16="http://schemas.microsoft.com/office/drawing/2014/chart" uri="{C3380CC4-5D6E-409C-BE32-E72D297353CC}">
              <c16:uniqueId val="{00000018-F538-4DAE-A30C-9319CBC298E9}"/>
            </c:ext>
          </c:extLst>
        </c:ser>
        <c:ser>
          <c:idx val="12"/>
          <c:order val="12"/>
          <c:tx>
            <c:strRef>
              <c:f>'PV Freifläche Diagramme'!$M$2</c:f>
              <c:strCache>
                <c:ptCount val="1"/>
                <c:pt idx="0">
                  <c:v>Prognos, EWI, GWS 2014</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538-4DAE-A30C-9319CBC298E9}"/>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Diagramme'!$M$3:$M$10</c:f>
              <c:numCache>
                <c:formatCode>0</c:formatCode>
                <c:ptCount val="8"/>
                <c:pt idx="0">
                  <c:v>1670.55</c:v>
                </c:pt>
                <c:pt idx="1">
                  <c:v>1236.2069999999999</c:v>
                </c:pt>
                <c:pt idx="2">
                  <c:v>1021.2628999999999</c:v>
                </c:pt>
                <c:pt idx="3">
                  <c:v>874.25449999999989</c:v>
                </c:pt>
                <c:pt idx="5">
                  <c:v>723.90499999999997</c:v>
                </c:pt>
                <c:pt idx="7">
                  <c:v>650.4008</c:v>
                </c:pt>
              </c:numCache>
            </c:numRef>
          </c:val>
          <c:smooth val="0"/>
          <c:extLst>
            <c:ext xmlns:c16="http://schemas.microsoft.com/office/drawing/2014/chart" uri="{C3380CC4-5D6E-409C-BE32-E72D297353CC}">
              <c16:uniqueId val="{00000019-F538-4DAE-A30C-9319CBC298E9}"/>
            </c:ext>
          </c:extLst>
        </c:ser>
        <c:ser>
          <c:idx val="13"/>
          <c:order val="13"/>
          <c:tx>
            <c:strRef>
              <c:f>'PV Freifläche Diagramme'!$N$2</c:f>
              <c:strCache>
                <c:ptCount val="1"/>
                <c:pt idx="0">
                  <c:v>Reiner Lemoine Institut 2013</c:v>
                </c:pt>
              </c:strCache>
            </c:strRef>
          </c:tx>
          <c:spPr>
            <a:ln w="22225" cap="rnd">
              <a:solidFill>
                <a:schemeClr val="accent2">
                  <a:lumMod val="80000"/>
                  <a:lumOff val="20000"/>
                </a:schemeClr>
              </a:solidFill>
              <a:round/>
            </a:ln>
            <a:effectLst/>
          </c:spPr>
          <c:marker>
            <c:symbol val="star"/>
            <c:size val="6"/>
            <c:spPr>
              <a:noFill/>
              <a:ln w="9525">
                <a:solidFill>
                  <a:schemeClr val="accent2">
                    <a:lumMod val="80000"/>
                    <a:lumOff val="20000"/>
                  </a:schemeClr>
                </a:solidFill>
                <a:round/>
              </a:ln>
              <a:effectLst/>
            </c:spPr>
          </c:marker>
          <c:trendline>
            <c:name>Trendlinie Reinier Lemoine Institut 2013</c:name>
            <c:spPr>
              <a:ln w="19050" cap="rnd">
                <a:solidFill>
                  <a:srgbClr val="ED7D31">
                    <a:alpha val="39000"/>
                  </a:srgb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Diagramme'!$N$3:$N$10</c:f>
              <c:numCache>
                <c:formatCode>0</c:formatCode>
                <c:ptCount val="8"/>
                <c:pt idx="0">
                  <c:v>1029.4469999999999</c:v>
                </c:pt>
                <c:pt idx="1">
                  <c:v>866.95899999999995</c:v>
                </c:pt>
                <c:pt idx="2">
                  <c:v>770.74899999999991</c:v>
                </c:pt>
                <c:pt idx="3">
                  <c:v>700.19499999999994</c:v>
                </c:pt>
                <c:pt idx="4">
                  <c:v>652.08999999999992</c:v>
                </c:pt>
                <c:pt idx="5">
                  <c:v>617.88199999999995</c:v>
                </c:pt>
              </c:numCache>
            </c:numRef>
          </c:val>
          <c:smooth val="0"/>
          <c:extLst>
            <c:ext xmlns:c16="http://schemas.microsoft.com/office/drawing/2014/chart" uri="{C3380CC4-5D6E-409C-BE32-E72D297353CC}">
              <c16:uniqueId val="{0000001A-F538-4DAE-A30C-9319CBC298E9}"/>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250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11"/>
        <c:delete val="1"/>
      </c:legendEntry>
      <c:layout>
        <c:manualLayout>
          <c:xMode val="edge"/>
          <c:yMode val="edge"/>
          <c:x val="2.1786327845382959E-2"/>
          <c:y val="0.77064899145671306"/>
          <c:w val="0.95794249582438551"/>
          <c:h val="0.2105082026037067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sz="900"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spezifische Investitionskosten (Mittelwerte) - PV Freifläche</a:t>
            </a:r>
          </a:p>
          <a:p>
            <a:pPr>
              <a:defRPr/>
            </a:pPr>
            <a:r>
              <a:rPr lang="de-DE" sz="1100" b="0" i="0" cap="none" baseline="0">
                <a:solidFill>
                  <a:sysClr val="windowText" lastClr="000000"/>
                </a:solidFill>
              </a:rPr>
              <a:t>(nur Studien mit dieser Differenzierung)</a:t>
            </a:r>
          </a:p>
        </c:rich>
      </c:tx>
      <c:overlay val="0"/>
      <c:spPr>
        <a:noFill/>
        <a:ln>
          <a:noFill/>
        </a:ln>
        <a:effectLst/>
      </c:spPr>
      <c:txPr>
        <a:bodyPr rot="0" spcFirstLastPara="1" vertOverflow="ellipsis" vert="horz" wrap="square" anchor="ctr" anchorCtr="1"/>
        <a:lstStyle/>
        <a:p>
          <a:pPr>
            <a:defRPr sz="108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8.1219995227869241E-2"/>
          <c:y val="7.5986828984177884E-2"/>
          <c:w val="0.90211333810546412"/>
          <c:h val="0.61503086307759913"/>
        </c:manualLayout>
      </c:layout>
      <c:lineChart>
        <c:grouping val="standard"/>
        <c:varyColors val="0"/>
        <c:ser>
          <c:idx val="0"/>
          <c:order val="0"/>
          <c:tx>
            <c:strRef>
              <c:f>'PV Freifläche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Diagramme'!$B$3:$B$10</c:f>
              <c:numCache>
                <c:formatCode>0</c:formatCode>
                <c:ptCount val="8"/>
                <c:pt idx="7">
                  <c:v>479.875</c:v>
                </c:pt>
              </c:numCache>
            </c:numRef>
          </c:val>
          <c:smooth val="0"/>
          <c:extLst>
            <c:ext xmlns:c16="http://schemas.microsoft.com/office/drawing/2014/chart" uri="{C3380CC4-5D6E-409C-BE32-E72D297353CC}">
              <c16:uniqueId val="{00000000-5B11-402A-A299-29C5C8E7613F}"/>
            </c:ext>
          </c:extLst>
        </c:ser>
        <c:ser>
          <c:idx val="1"/>
          <c:order val="1"/>
          <c:tx>
            <c:strRef>
              <c:f>'PV Freifläche Diagramme'!$C$2</c:f>
              <c:strCache>
                <c:ptCount val="1"/>
                <c:pt idx="0">
                  <c:v>Agora 2015</c:v>
                </c:pt>
              </c:strCache>
            </c:strRef>
          </c:tx>
          <c:spPr>
            <a:ln w="22225" cap="rnd">
              <a:solidFill>
                <a:srgbClr val="70AD47"/>
              </a:solidFill>
              <a:round/>
            </a:ln>
            <a:effectLst/>
          </c:spPr>
          <c:marker>
            <c:symbol val="square"/>
            <c:size val="6"/>
            <c:spPr>
              <a:solidFill>
                <a:srgbClr val="70AD47"/>
              </a:solidFill>
              <a:ln w="9525">
                <a:solidFill>
                  <a:srgbClr val="70AD47"/>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B11-402A-A299-29C5C8E7613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Diagramme'!$C$3:$C$10</c:f>
              <c:numCache>
                <c:formatCode>0</c:formatCode>
                <c:ptCount val="8"/>
                <c:pt idx="0">
                  <c:v>1048.5310000000002</c:v>
                </c:pt>
                <c:pt idx="1">
                  <c:v>867.27740000000006</c:v>
                </c:pt>
                <c:pt idx="2">
                  <c:v>762.95120000000009</c:v>
                </c:pt>
                <c:pt idx="3">
                  <c:v>686.02380000000005</c:v>
                </c:pt>
                <c:pt idx="4">
                  <c:v>614.36540000000002</c:v>
                </c:pt>
                <c:pt idx="5">
                  <c:v>554.29880000000003</c:v>
                </c:pt>
                <c:pt idx="6">
                  <c:v>504.77020000000005</c:v>
                </c:pt>
                <c:pt idx="7">
                  <c:v>459.45680000000004</c:v>
                </c:pt>
              </c:numCache>
            </c:numRef>
          </c:val>
          <c:smooth val="0"/>
          <c:extLst>
            <c:ext xmlns:c16="http://schemas.microsoft.com/office/drawing/2014/chart" uri="{C3380CC4-5D6E-409C-BE32-E72D297353CC}">
              <c16:uniqueId val="{00000001-5B11-402A-A299-29C5C8E7613F}"/>
            </c:ext>
          </c:extLst>
        </c:ser>
        <c:ser>
          <c:idx val="7"/>
          <c:order val="7"/>
          <c:tx>
            <c:strRef>
              <c:f>'PV Freifläche Diagramme'!$I$2</c:f>
              <c:strCache>
                <c:ptCount val="1"/>
                <c:pt idx="0">
                  <c:v>Fraunhofer ISE 2018</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trendline>
            <c:name>Trendlinie Fraunhofer 2018</c:name>
            <c:spPr>
              <a:ln w="19050" cap="rnd">
                <a:solidFill>
                  <a:srgbClr val="ED7D31">
                    <a:lumMod val="50000"/>
                    <a:alpha val="40000"/>
                  </a:srgb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Diagramme'!$I$3:$I$10</c:f>
              <c:numCache>
                <c:formatCode>0</c:formatCode>
                <c:ptCount val="8"/>
                <c:pt idx="0">
                  <c:v>804</c:v>
                </c:pt>
                <c:pt idx="1">
                  <c:v>741.64558992157072</c:v>
                </c:pt>
                <c:pt idx="2">
                  <c:v>610.75458523279588</c:v>
                </c:pt>
                <c:pt idx="3">
                  <c:v>529.27299816991081</c:v>
                </c:pt>
                <c:pt idx="4">
                  <c:v>473.29672495102068</c:v>
                </c:pt>
              </c:numCache>
            </c:numRef>
          </c:val>
          <c:smooth val="0"/>
          <c:extLst>
            <c:ext xmlns:c16="http://schemas.microsoft.com/office/drawing/2014/chart" uri="{C3380CC4-5D6E-409C-BE32-E72D297353CC}">
              <c16:uniqueId val="{0000000B-5B11-402A-A299-29C5C8E7613F}"/>
            </c:ext>
          </c:extLst>
        </c:ser>
        <c:ser>
          <c:idx val="8"/>
          <c:order val="8"/>
          <c:tx>
            <c:strRef>
              <c:f>'PV Freifläche Diagramme'!$J$2</c:f>
              <c:strCache>
                <c:ptCount val="1"/>
                <c:pt idx="0">
                  <c:v>Greenpeace 2017</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0"/>
              <c:layout>
                <c:manualLayout>
                  <c:x val="-1.3100436681222707E-2"/>
                  <c:y val="3.6036030021234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B11-402A-A299-29C5C8E7613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name>Trendlinie Greenpeace 2017</c:name>
            <c:spPr>
              <a:ln w="19050" cap="rnd">
                <a:solidFill>
                  <a:sysClr val="windowText" lastClr="000000">
                    <a:lumMod val="65000"/>
                    <a:lumOff val="35000"/>
                    <a:alpha val="40000"/>
                  </a:sys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Diagramme'!$J$3:$J$10</c:f>
              <c:numCache>
                <c:formatCode>0</c:formatCode>
                <c:ptCount val="8"/>
                <c:pt idx="0">
                  <c:v>806.40499999999997</c:v>
                </c:pt>
                <c:pt idx="3">
                  <c:v>595.15499999999997</c:v>
                </c:pt>
              </c:numCache>
            </c:numRef>
          </c:val>
          <c:smooth val="0"/>
          <c:extLst>
            <c:ext xmlns:c16="http://schemas.microsoft.com/office/drawing/2014/chart" uri="{C3380CC4-5D6E-409C-BE32-E72D297353CC}">
              <c16:uniqueId val="{0000000E-5B11-402A-A299-29C5C8E7613F}"/>
            </c:ext>
          </c:extLst>
        </c:ser>
        <c:ser>
          <c:idx val="11"/>
          <c:order val="11"/>
          <c:tx>
            <c:strRef>
              <c:f>'PV Freifläche Diagramme'!#REF!</c:f>
              <c:strCache>
                <c:ptCount val="1"/>
                <c:pt idx="0">
                  <c:v>#REF!</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Diagramme'!#REF!</c:f>
              <c:numCache>
                <c:formatCode>General</c:formatCode>
                <c:ptCount val="1"/>
                <c:pt idx="0">
                  <c:v>1</c:v>
                </c:pt>
              </c:numCache>
            </c:numRef>
          </c:val>
          <c:smooth val="0"/>
          <c:extLst>
            <c:ext xmlns:c16="http://schemas.microsoft.com/office/drawing/2014/chart" uri="{C3380CC4-5D6E-409C-BE32-E72D297353CC}">
              <c16:uniqueId val="{00000013-5B11-402A-A299-29C5C8E7613F}"/>
            </c:ext>
          </c:extLst>
        </c:ser>
        <c:ser>
          <c:idx val="12"/>
          <c:order val="12"/>
          <c:tx>
            <c:strRef>
              <c:f>'PV Freifläche Diagramme'!$M$2</c:f>
              <c:strCache>
                <c:ptCount val="1"/>
                <c:pt idx="0">
                  <c:v>Prognos, EWI, GWS 2014</c:v>
                </c:pt>
              </c:strCache>
            </c:strRef>
          </c:tx>
          <c:spPr>
            <a:ln w="22225" cap="rnd">
              <a:solidFill>
                <a:schemeClr val="accent1">
                  <a:lumMod val="80000"/>
                  <a:lumOff val="20000"/>
                </a:schemeClr>
              </a:solidFill>
              <a:round/>
            </a:ln>
            <a:effectLst/>
          </c:spPr>
          <c:marker>
            <c:symbol val="x"/>
            <c:size val="6"/>
            <c:spPr>
              <a:noFill/>
              <a:ln w="9525">
                <a:solidFill>
                  <a:schemeClr val="accent1">
                    <a:lumMod val="80000"/>
                    <a:lumOff val="20000"/>
                  </a:schemeClr>
                </a:solidFill>
                <a:round/>
              </a:ln>
              <a:effectLst/>
            </c:spPr>
          </c:marker>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B11-402A-A299-29C5C8E7613F}"/>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B11-402A-A299-29C5C8E7613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Diagramme'!$M$3:$M$10</c:f>
              <c:numCache>
                <c:formatCode>0</c:formatCode>
                <c:ptCount val="8"/>
                <c:pt idx="0">
                  <c:v>1670.55</c:v>
                </c:pt>
                <c:pt idx="1">
                  <c:v>1236.2069999999999</c:v>
                </c:pt>
                <c:pt idx="2">
                  <c:v>1021.2628999999999</c:v>
                </c:pt>
                <c:pt idx="3">
                  <c:v>874.25449999999989</c:v>
                </c:pt>
                <c:pt idx="5">
                  <c:v>723.90499999999997</c:v>
                </c:pt>
                <c:pt idx="7">
                  <c:v>650.4008</c:v>
                </c:pt>
              </c:numCache>
            </c:numRef>
          </c:val>
          <c:smooth val="0"/>
          <c:extLst>
            <c:ext xmlns:c16="http://schemas.microsoft.com/office/drawing/2014/chart" uri="{C3380CC4-5D6E-409C-BE32-E72D297353CC}">
              <c16:uniqueId val="{00000015-5B11-402A-A299-29C5C8E7613F}"/>
            </c:ext>
          </c:extLst>
        </c:ser>
        <c:ser>
          <c:idx val="13"/>
          <c:order val="13"/>
          <c:tx>
            <c:strRef>
              <c:f>'PV Freifläche Diagramme'!$N$2</c:f>
              <c:strCache>
                <c:ptCount val="1"/>
                <c:pt idx="0">
                  <c:v>Reiner Lemoine Institut 2013</c:v>
                </c:pt>
              </c:strCache>
            </c:strRef>
          </c:tx>
          <c:spPr>
            <a:ln w="22225" cap="rnd">
              <a:solidFill>
                <a:schemeClr val="accent2">
                  <a:lumMod val="80000"/>
                  <a:lumOff val="20000"/>
                </a:schemeClr>
              </a:solidFill>
              <a:round/>
            </a:ln>
            <a:effectLst/>
          </c:spPr>
          <c:marker>
            <c:symbol val="star"/>
            <c:size val="6"/>
            <c:spPr>
              <a:noFill/>
              <a:ln w="9525">
                <a:solidFill>
                  <a:schemeClr val="accent2">
                    <a:lumMod val="80000"/>
                    <a:lumOff val="20000"/>
                  </a:schemeClr>
                </a:solidFill>
                <a:round/>
              </a:ln>
              <a:effectLst/>
            </c:spPr>
          </c:marker>
          <c:trendline>
            <c:name>Trendlinie Reinier Lemoine Institut 2013</c:name>
            <c:spPr>
              <a:ln w="19050" cap="rnd">
                <a:solidFill>
                  <a:srgbClr val="ED7D31">
                    <a:alpha val="39000"/>
                  </a:srgbClr>
                </a:solidFill>
                <a:prstDash val="sysDash"/>
              </a:ln>
              <a:effectLst/>
            </c:spPr>
            <c:trendlineType val="log"/>
            <c:dispRSqr val="0"/>
            <c:dispEq val="0"/>
          </c:trendline>
          <c:cat>
            <c:strRef>
              <c:f>'PV Freifläche Diagramme'!$A$3:$A$10</c:f>
              <c:strCache>
                <c:ptCount val="8"/>
                <c:pt idx="0">
                  <c:v>2010 - 2018</c:v>
                </c:pt>
                <c:pt idx="1">
                  <c:v>2020</c:v>
                </c:pt>
                <c:pt idx="2">
                  <c:v>2025</c:v>
                </c:pt>
                <c:pt idx="3">
                  <c:v>2030</c:v>
                </c:pt>
                <c:pt idx="4">
                  <c:v>2035</c:v>
                </c:pt>
                <c:pt idx="5">
                  <c:v>2040</c:v>
                </c:pt>
                <c:pt idx="6">
                  <c:v>2045</c:v>
                </c:pt>
                <c:pt idx="7">
                  <c:v>2050</c:v>
                </c:pt>
              </c:strCache>
            </c:strRef>
          </c:cat>
          <c:val>
            <c:numRef>
              <c:f>'PV Freifläche Diagramme'!$N$3:$N$10</c:f>
              <c:numCache>
                <c:formatCode>0</c:formatCode>
                <c:ptCount val="8"/>
                <c:pt idx="0">
                  <c:v>1029.4469999999999</c:v>
                </c:pt>
                <c:pt idx="1">
                  <c:v>866.95899999999995</c:v>
                </c:pt>
                <c:pt idx="2">
                  <c:v>770.74899999999991</c:v>
                </c:pt>
                <c:pt idx="3">
                  <c:v>700.19499999999994</c:v>
                </c:pt>
                <c:pt idx="4">
                  <c:v>652.08999999999992</c:v>
                </c:pt>
                <c:pt idx="5">
                  <c:v>617.88199999999995</c:v>
                </c:pt>
              </c:numCache>
            </c:numRef>
          </c:val>
          <c:smooth val="0"/>
          <c:extLst>
            <c:ext xmlns:c16="http://schemas.microsoft.com/office/drawing/2014/chart" uri="{C3380CC4-5D6E-409C-BE32-E72D297353CC}">
              <c16:uniqueId val="{00000017-5B11-402A-A299-29C5C8E7613F}"/>
            </c:ext>
          </c:extLst>
        </c:ser>
        <c:dLbls>
          <c:showLegendKey val="0"/>
          <c:showVal val="0"/>
          <c:showCatName val="0"/>
          <c:showSerName val="0"/>
          <c:showPercent val="0"/>
          <c:showBubbleSize val="0"/>
        </c:dLbls>
        <c:marker val="1"/>
        <c:smooth val="0"/>
        <c:axId val="90175464"/>
        <c:axId val="90180056"/>
        <c:extLst>
          <c:ext xmlns:c15="http://schemas.microsoft.com/office/drawing/2012/chart" uri="{02D57815-91ED-43cb-92C2-25804820EDAC}">
            <c15:filteredLineSeries>
              <c15:ser>
                <c:idx val="2"/>
                <c:order val="2"/>
                <c:tx>
                  <c:strRef>
                    <c:extLst>
                      <c:ext uri="{02D57815-91ED-43cb-92C2-25804820EDAC}">
                        <c15:formulaRef>
                          <c15:sqref>'PV Freifläche Diagramme'!$D$2</c15:sqref>
                        </c15:formulaRef>
                      </c:ext>
                    </c:extLst>
                    <c:strCache>
                      <c:ptCount val="1"/>
                      <c:pt idx="0">
                        <c:v>Baum et al. 2018</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extLst>
                      <c:ex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c:ext uri="{02D57815-91ED-43cb-92C2-25804820EDAC}">
                        <c15:formulaRef>
                          <c15:sqref>'PV Freifläche Diagramme'!$D$3:$D$10</c15:sqref>
                        </c15:formulaRef>
                      </c:ext>
                    </c:extLst>
                    <c:numCache>
                      <c:formatCode>0</c:formatCode>
                      <c:ptCount val="8"/>
                      <c:pt idx="0">
                        <c:v>1503.7567999999999</c:v>
                      </c:pt>
                      <c:pt idx="3">
                        <c:v>854.12559999999996</c:v>
                      </c:pt>
                      <c:pt idx="7">
                        <c:v>586.63040000000001</c:v>
                      </c:pt>
                    </c:numCache>
                  </c:numRef>
                </c:val>
                <c:smooth val="0"/>
                <c:extLst>
                  <c:ext xmlns:c16="http://schemas.microsoft.com/office/drawing/2014/chart" uri="{C3380CC4-5D6E-409C-BE32-E72D297353CC}">
                    <c16:uniqueId val="{00000002-5B11-402A-A299-29C5C8E7613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'PV Freifläche Diagramme'!$E$2</c15:sqref>
                        </c15:formulaRef>
                      </c:ext>
                    </c:extLst>
                    <c:strCache>
                      <c:ptCount val="1"/>
                      <c:pt idx="0">
                        <c:v>DIW 2015</c:v>
                      </c:pt>
                    </c:strCache>
                  </c:strRef>
                </c:tx>
                <c:spPr>
                  <a:ln w="22225" cap="rnd">
                    <a:solidFill>
                      <a:schemeClr val="accent4"/>
                    </a:solidFill>
                    <a:round/>
                  </a:ln>
                  <a:effectLst/>
                </c:spPr>
                <c:marker>
                  <c:symbol val="x"/>
                  <c:size val="6"/>
                  <c:spPr>
                    <a:noFill/>
                    <a:ln w="9525">
                      <a:solidFill>
                        <a:schemeClr val="accent4"/>
                      </a:solidFill>
                      <a:round/>
                    </a:ln>
                    <a:effectLst/>
                  </c:spPr>
                </c:marker>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Diagramme'!$E$3:$E$10</c15:sqref>
                        </c15:formulaRef>
                      </c:ext>
                    </c:extLst>
                    <c:numCache>
                      <c:formatCode>0</c:formatCode>
                      <c:ptCount val="8"/>
                      <c:pt idx="1">
                        <c:v>1113.0944</c:v>
                      </c:pt>
                      <c:pt idx="3">
                        <c:v>1047.3727999999999</c:v>
                      </c:pt>
                      <c:pt idx="5">
                        <c:v>1018.1632</c:v>
                      </c:pt>
                      <c:pt idx="7">
                        <c:v>987.91039999999998</c:v>
                      </c:pt>
                    </c:numCache>
                  </c:numRef>
                </c:val>
                <c:smooth val="0"/>
                <c:extLst xmlns:c15="http://schemas.microsoft.com/office/drawing/2012/chart">
                  <c:ext xmlns:c16="http://schemas.microsoft.com/office/drawing/2014/chart" uri="{C3380CC4-5D6E-409C-BE32-E72D297353CC}">
                    <c16:uniqueId val="{00000003-5B11-402A-A299-29C5C8E7613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'PV Freifläche Diagramme'!$F$2</c15:sqref>
                        </c15:formulaRef>
                      </c:ext>
                    </c:extLst>
                    <c:strCache>
                      <c:ptCount val="1"/>
                      <c:pt idx="0">
                        <c:v>DIW 2013</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4-5B11-402A-A299-29C5C8E761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Diagramme'!$F$3:$F$10</c15:sqref>
                        </c15:formulaRef>
                      </c:ext>
                    </c:extLst>
                    <c:numCache>
                      <c:formatCode>0</c:formatCode>
                      <c:ptCount val="8"/>
                      <c:pt idx="0">
                        <c:v>1412.8789999999999</c:v>
                      </c:pt>
                      <c:pt idx="1">
                        <c:v>844.34999999999991</c:v>
                      </c:pt>
                      <c:pt idx="2">
                        <c:v>759.91499999999996</c:v>
                      </c:pt>
                      <c:pt idx="3">
                        <c:v>675.4799999999999</c:v>
                      </c:pt>
                      <c:pt idx="4">
                        <c:v>624.81899999999996</c:v>
                      </c:pt>
                      <c:pt idx="5">
                        <c:v>531.37759999999992</c:v>
                      </c:pt>
                      <c:pt idx="6">
                        <c:v>504.35839999999996</c:v>
                      </c:pt>
                      <c:pt idx="7">
                        <c:v>478.46499999999997</c:v>
                      </c:pt>
                    </c:numCache>
                  </c:numRef>
                </c:val>
                <c:smooth val="0"/>
                <c:extLst xmlns:c15="http://schemas.microsoft.com/office/drawing/2012/chart">
                  <c:ext xmlns:c16="http://schemas.microsoft.com/office/drawing/2014/chart" uri="{C3380CC4-5D6E-409C-BE32-E72D297353CC}">
                    <c16:uniqueId val="{00000005-5B11-402A-A299-29C5C8E7613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'PV Freifläche Diagramme'!$G$2</c15:sqref>
                        </c15:formulaRef>
                      </c:ext>
                    </c:extLst>
                    <c:strCache>
                      <c:ptCount val="1"/>
                      <c:pt idx="0">
                        <c:v>DLR, IWES, IfnE 2012</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dLbls>
                  <c:dLbl>
                    <c:idx val="0"/>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6-5B11-402A-A299-29C5C8E7613F}"/>
                      </c:ext>
                    </c:extLst>
                  </c:dLbl>
                  <c:dLbl>
                    <c:idx val="7"/>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5B11-402A-A299-29C5C8E761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Diagramme'!$G$3:$G$10</c15:sqref>
                        </c15:formulaRef>
                      </c:ext>
                    </c:extLst>
                    <c:numCache>
                      <c:formatCode>0</c:formatCode>
                      <c:ptCount val="8"/>
                      <c:pt idx="0">
                        <c:v>2394.54</c:v>
                      </c:pt>
                      <c:pt idx="1">
                        <c:v>1344.105</c:v>
                      </c:pt>
                      <c:pt idx="3">
                        <c:v>1106.9099999999999</c:v>
                      </c:pt>
                      <c:pt idx="5">
                        <c:v>1039.1399999999999</c:v>
                      </c:pt>
                      <c:pt idx="7">
                        <c:v>993.95999999999992</c:v>
                      </c:pt>
                    </c:numCache>
                  </c:numRef>
                </c:val>
                <c:smooth val="0"/>
                <c:extLst xmlns:c15="http://schemas.microsoft.com/office/drawing/2012/chart">
                  <c:ext xmlns:c16="http://schemas.microsoft.com/office/drawing/2014/chart" uri="{C3380CC4-5D6E-409C-BE32-E72D297353CC}">
                    <c16:uniqueId val="{00000008-5B11-402A-A299-29C5C8E7613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'PV Freifläche Diagramme'!$H$2</c15:sqref>
                        </c15:formulaRef>
                      </c:ext>
                    </c:extLst>
                    <c:strCache>
                      <c:ptCount val="1"/>
                      <c:pt idx="0">
                        <c:v>Fraunhofer ISE 2015</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Diagramme'!$H$3:$H$10</c15:sqref>
                        </c15:formulaRef>
                      </c:ext>
                    </c:extLst>
                    <c:numCache>
                      <c:formatCode>0</c:formatCode>
                      <c:ptCount val="8"/>
                      <c:pt idx="0">
                        <c:v>1340.53</c:v>
                      </c:pt>
                      <c:pt idx="7">
                        <c:v>610.4</c:v>
                      </c:pt>
                    </c:numCache>
                  </c:numRef>
                </c:val>
                <c:smooth val="0"/>
                <c:extLst xmlns:c15="http://schemas.microsoft.com/office/drawing/2012/chart">
                  <c:ext xmlns:c16="http://schemas.microsoft.com/office/drawing/2014/chart" uri="{C3380CC4-5D6E-409C-BE32-E72D297353CC}">
                    <c16:uniqueId val="{00000009-5B11-402A-A299-29C5C8E7613F}"/>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'PV Freifläche Diagramme'!$K$2</c15:sqref>
                        </c15:formulaRef>
                      </c:ext>
                    </c:extLst>
                    <c:strCache>
                      <c:ptCount val="1"/>
                      <c:pt idx="0">
                        <c:v>Greenpeace International 2015</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dLbls>
                  <c:dLbl>
                    <c:idx val="7"/>
                    <c:layout>
                      <c:manualLayout>
                        <c:x val="1.455604075691412E-3"/>
                        <c:y val="4.239616399047540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extLst xmlns:c15="http://schemas.microsoft.com/office/drawing/2012/chart">
                      <c:ext xmlns:c15="http://schemas.microsoft.com/office/drawing/2012/chart" uri="{CE6537A1-D6FC-4f65-9D91-7224C49458BB}">
                        <c15:layout>
                          <c:manualLayout>
                            <c:w val="3.0589576957902095E-2"/>
                            <c:h val="3.6767432909391155E-2"/>
                          </c:manualLayout>
                        </c15:layout>
                      </c:ext>
                      <c:ext xmlns:c16="http://schemas.microsoft.com/office/drawing/2014/chart" uri="{C3380CC4-5D6E-409C-BE32-E72D297353CC}">
                        <c16:uniqueId val="{0000000F-5B11-402A-A299-29C5C8E761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Diagramme'!$K$3:$K$10</c15:sqref>
                        </c15:formulaRef>
                      </c:ext>
                    </c:extLst>
                    <c:numCache>
                      <c:formatCode>0</c:formatCode>
                      <c:ptCount val="8"/>
                      <c:pt idx="0">
                        <c:v>2001.7908</c:v>
                      </c:pt>
                      <c:pt idx="1">
                        <c:v>1320.3533</c:v>
                      </c:pt>
                      <c:pt idx="3">
                        <c:v>987.81180000000006</c:v>
                      </c:pt>
                      <c:pt idx="5">
                        <c:v>783.92570000000001</c:v>
                      </c:pt>
                      <c:pt idx="7">
                        <c:v>578.94929999999999</c:v>
                      </c:pt>
                    </c:numCache>
                  </c:numRef>
                </c:val>
                <c:smooth val="0"/>
                <c:extLst xmlns:c15="http://schemas.microsoft.com/office/drawing/2012/chart">
                  <c:ext xmlns:c16="http://schemas.microsoft.com/office/drawing/2014/chart" uri="{C3380CC4-5D6E-409C-BE32-E72D297353CC}">
                    <c16:uniqueId val="{00000010-5B11-402A-A299-29C5C8E7613F}"/>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'PV Freifläche Diagramme'!$L$2</c15:sqref>
                        </c15:formulaRef>
                      </c:ext>
                    </c:extLst>
                    <c:strCache>
                      <c:ptCount val="1"/>
                      <c:pt idx="0">
                        <c:v>IEA 2019</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cat>
                  <c:strRef>
                    <c:extLst xmlns:c15="http://schemas.microsoft.com/office/drawing/2012/chart">
                      <c:ext xmlns:c15="http://schemas.microsoft.com/office/drawing/2012/chart" uri="{02D57815-91ED-43cb-92C2-25804820EDAC}">
                        <c15:formulaRef>
                          <c15:sqref>'PV Freifläche Diagramme'!$A$3:$A$10</c15:sqref>
                        </c15:formulaRef>
                      </c:ext>
                    </c:extLst>
                    <c:strCache>
                      <c:ptCount val="8"/>
                      <c:pt idx="0">
                        <c:v>2010 - 2018</c:v>
                      </c:pt>
                      <c:pt idx="1">
                        <c:v>2020</c:v>
                      </c:pt>
                      <c:pt idx="2">
                        <c:v>2025</c:v>
                      </c:pt>
                      <c:pt idx="3">
                        <c:v>2030</c:v>
                      </c:pt>
                      <c:pt idx="4">
                        <c:v>2035</c:v>
                      </c:pt>
                      <c:pt idx="5">
                        <c:v>2040</c:v>
                      </c:pt>
                      <c:pt idx="6">
                        <c:v>2045</c:v>
                      </c:pt>
                      <c:pt idx="7">
                        <c:v>2050</c:v>
                      </c:pt>
                    </c:strCache>
                  </c:strRef>
                </c:cat>
                <c:val>
                  <c:numRef>
                    <c:extLst xmlns:c15="http://schemas.microsoft.com/office/drawing/2012/chart">
                      <c:ext xmlns:c15="http://schemas.microsoft.com/office/drawing/2012/chart" uri="{02D57815-91ED-43cb-92C2-25804820EDAC}">
                        <c15:formulaRef>
                          <c15:sqref>'PV Freifläche Diagramme'!$L$3:$L$10</c15:sqref>
                        </c15:formulaRef>
                      </c:ext>
                    </c:extLst>
                    <c:numCache>
                      <c:formatCode>0</c:formatCode>
                      <c:ptCount val="8"/>
                      <c:pt idx="0">
                        <c:v>940.31</c:v>
                      </c:pt>
                      <c:pt idx="5">
                        <c:v>526.12</c:v>
                      </c:pt>
                    </c:numCache>
                  </c:numRef>
                </c:val>
                <c:smooth val="0"/>
                <c:extLst xmlns:c15="http://schemas.microsoft.com/office/drawing/2012/chart">
                  <c:ext xmlns:c16="http://schemas.microsoft.com/office/drawing/2014/chart" uri="{C3380CC4-5D6E-409C-BE32-E72D297353CC}">
                    <c16:uniqueId val="{00000011-5B11-402A-A299-29C5C8E7613F}"/>
                  </c:ext>
                </c:extLst>
              </c15:ser>
            </c15:filteredLineSeries>
          </c:ext>
        </c:extLst>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250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4"/>
        <c:delete val="1"/>
      </c:legendEntry>
      <c:layout>
        <c:manualLayout>
          <c:xMode val="edge"/>
          <c:yMode val="edge"/>
          <c:x val="2.9362085421140539E-2"/>
          <c:y val="0.80751535090371773"/>
          <c:w val="0.93370007158196133"/>
          <c:h val="0.1797862363978696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sz="900"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r>
              <a:rPr lang="de-DE" sz="1100" b="0" i="0" cap="none" baseline="0">
                <a:solidFill>
                  <a:sysClr val="windowText" lastClr="000000"/>
                </a:solidFill>
              </a:rPr>
              <a:t>spezifische Investitionskosten (Mittelwerte) - Biomasse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Arial" panose="020B0604020202020204" pitchFamily="34" charset="0"/>
              <a:ea typeface="+mn-ea"/>
              <a:cs typeface="+mn-cs"/>
            </a:defRPr>
          </a:pPr>
          <a:endParaRPr lang="en-US"/>
        </a:p>
      </c:txPr>
    </c:title>
    <c:autoTitleDeleted val="0"/>
    <c:plotArea>
      <c:layout/>
      <c:lineChart>
        <c:grouping val="standard"/>
        <c:varyColors val="0"/>
        <c:ser>
          <c:idx val="0"/>
          <c:order val="0"/>
          <c:tx>
            <c:strRef>
              <c:f>'Biomasse Diagramme'!$B$2</c:f>
              <c:strCache>
                <c:ptCount val="1"/>
                <c:pt idx="0">
                  <c:v>Acatech, Leopoldina, Akademieunion 2015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Diagramme'!$B$3:$B$10</c:f>
              <c:numCache>
                <c:formatCode>0</c:formatCode>
                <c:ptCount val="8"/>
                <c:pt idx="7">
                  <c:v>4089.4049999999997</c:v>
                </c:pt>
              </c:numCache>
            </c:numRef>
          </c:val>
          <c:smooth val="0"/>
          <c:extLst>
            <c:ext xmlns:c16="http://schemas.microsoft.com/office/drawing/2014/chart" uri="{C3380CC4-5D6E-409C-BE32-E72D297353CC}">
              <c16:uniqueId val="{00000000-2F58-446A-B087-D00659F764CD}"/>
            </c:ext>
          </c:extLst>
        </c:ser>
        <c:ser>
          <c:idx val="1"/>
          <c:order val="1"/>
          <c:tx>
            <c:strRef>
              <c:f>'Biomasse Diagramme'!$C$2</c:f>
              <c:strCache>
                <c:ptCount val="1"/>
                <c:pt idx="0">
                  <c:v>Baum et al. 2018</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0"/>
              <c:layout>
                <c:manualLayout>
                  <c:x val="-3.0337508363716639E-2"/>
                  <c:y val="-2.86501327693312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03E-4F57-8EBE-70003B2B4DCC}"/>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Diagramme'!$C$3:$C$10</c:f>
              <c:numCache>
                <c:formatCode>0</c:formatCode>
                <c:ptCount val="8"/>
                <c:pt idx="0">
                  <c:v>3759.52</c:v>
                </c:pt>
                <c:pt idx="3">
                  <c:v>3759.52</c:v>
                </c:pt>
                <c:pt idx="7">
                  <c:v>3759.52</c:v>
                </c:pt>
              </c:numCache>
            </c:numRef>
          </c:val>
          <c:smooth val="0"/>
          <c:extLst>
            <c:ext xmlns:c16="http://schemas.microsoft.com/office/drawing/2014/chart" uri="{C3380CC4-5D6E-409C-BE32-E72D297353CC}">
              <c16:uniqueId val="{00000001-2F58-446A-B087-D00659F764CD}"/>
            </c:ext>
          </c:extLst>
        </c:ser>
        <c:ser>
          <c:idx val="2"/>
          <c:order val="2"/>
          <c:tx>
            <c:strRef>
              <c:f>'Biomasse Diagramme'!$D$2</c:f>
              <c:strCache>
                <c:ptCount val="1"/>
                <c:pt idx="0">
                  <c:v>DIW 2015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Diagramme'!$D$3:$D$10</c:f>
              <c:numCache>
                <c:formatCode>0</c:formatCode>
                <c:ptCount val="8"/>
                <c:pt idx="1">
                  <c:v>2912.6143999999999</c:v>
                </c:pt>
                <c:pt idx="3">
                  <c:v>2877.1455999999998</c:v>
                </c:pt>
                <c:pt idx="5">
                  <c:v>2860.4543999999996</c:v>
                </c:pt>
                <c:pt idx="7">
                  <c:v>2857.3247999999999</c:v>
                </c:pt>
              </c:numCache>
            </c:numRef>
          </c:val>
          <c:smooth val="0"/>
          <c:extLst>
            <c:ext xmlns:c16="http://schemas.microsoft.com/office/drawing/2014/chart" uri="{C3380CC4-5D6E-409C-BE32-E72D297353CC}">
              <c16:uniqueId val="{00000002-2F58-446A-B087-D00659F764CD}"/>
            </c:ext>
          </c:extLst>
        </c:ser>
        <c:ser>
          <c:idx val="3"/>
          <c:order val="3"/>
          <c:tx>
            <c:strRef>
              <c:f>'Biomasse Diagramme'!$E$2</c:f>
              <c:strCache>
                <c:ptCount val="1"/>
                <c:pt idx="0">
                  <c:v>DIW 2013</c:v>
                </c:pt>
              </c:strCache>
            </c:strRef>
          </c:tx>
          <c:spPr>
            <a:ln w="22225" cap="rnd">
              <a:solidFill>
                <a:schemeClr val="accent4"/>
              </a:solidFill>
              <a:round/>
            </a:ln>
            <a:effectLst/>
          </c:spPr>
          <c:marker>
            <c:symbol val="x"/>
            <c:size val="6"/>
            <c:spPr>
              <a:noFill/>
              <a:ln w="9525">
                <a:solidFill>
                  <a:schemeClr val="accent4"/>
                </a:solidFill>
                <a:round/>
              </a:ln>
              <a:effectLst/>
            </c:spPr>
          </c:marker>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Diagramme'!$E$3:$E$10</c:f>
              <c:numCache>
                <c:formatCode>0</c:formatCode>
                <c:ptCount val="8"/>
                <c:pt idx="0">
                  <c:v>2771.7345999999998</c:v>
                </c:pt>
                <c:pt idx="1">
                  <c:v>2645.6299999999997</c:v>
                </c:pt>
                <c:pt idx="2">
                  <c:v>2564.5724</c:v>
                </c:pt>
                <c:pt idx="3">
                  <c:v>2486.8921999999998</c:v>
                </c:pt>
                <c:pt idx="4">
                  <c:v>2410.3377999999998</c:v>
                </c:pt>
                <c:pt idx="5">
                  <c:v>2337.1607999999997</c:v>
                </c:pt>
                <c:pt idx="6">
                  <c:v>2266.2354</c:v>
                </c:pt>
                <c:pt idx="7">
                  <c:v>2196.4357999999997</c:v>
                </c:pt>
              </c:numCache>
            </c:numRef>
          </c:val>
          <c:smooth val="0"/>
          <c:extLst>
            <c:ext xmlns:c16="http://schemas.microsoft.com/office/drawing/2014/chart" uri="{C3380CC4-5D6E-409C-BE32-E72D297353CC}">
              <c16:uniqueId val="{00000003-2F58-446A-B087-D00659F764CD}"/>
            </c:ext>
          </c:extLst>
        </c:ser>
        <c:ser>
          <c:idx val="4"/>
          <c:order val="4"/>
          <c:tx>
            <c:strRef>
              <c:f>'Biomasse Diagramme'!$F$2</c:f>
              <c:strCache>
                <c:ptCount val="1"/>
                <c:pt idx="0">
                  <c:v>DLR, IWES, IfnE 2012</c:v>
                </c:pt>
              </c:strCache>
            </c:strRef>
          </c:tx>
          <c:spPr>
            <a:ln w="22225" cap="rnd">
              <a:solidFill>
                <a:schemeClr val="accent5"/>
              </a:solidFill>
              <a:round/>
            </a:ln>
            <a:effectLst/>
          </c:spPr>
          <c:marker>
            <c:symbol val="star"/>
            <c:size val="6"/>
            <c:spPr>
              <a:noFill/>
              <a:ln w="9525">
                <a:solidFill>
                  <a:schemeClr val="accent5"/>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Diagramme'!$F$3:$F$10</c:f>
              <c:numCache>
                <c:formatCode>0</c:formatCode>
                <c:ptCount val="8"/>
                <c:pt idx="0">
                  <c:v>1897</c:v>
                </c:pt>
                <c:pt idx="1">
                  <c:v>1711.1924999999999</c:v>
                </c:pt>
                <c:pt idx="3">
                  <c:v>1637.7749999999999</c:v>
                </c:pt>
                <c:pt idx="5">
                  <c:v>1592.595</c:v>
                </c:pt>
                <c:pt idx="7">
                  <c:v>1564.3574999999998</c:v>
                </c:pt>
              </c:numCache>
            </c:numRef>
          </c:val>
          <c:smooth val="0"/>
          <c:extLst>
            <c:ext xmlns:c16="http://schemas.microsoft.com/office/drawing/2014/chart" uri="{C3380CC4-5D6E-409C-BE32-E72D297353CC}">
              <c16:uniqueId val="{00000004-2F58-446A-B087-D00659F764CD}"/>
            </c:ext>
          </c:extLst>
        </c:ser>
        <c:ser>
          <c:idx val="5"/>
          <c:order val="5"/>
          <c:tx>
            <c:strRef>
              <c:f>'Biomasse Diagramme'!#REF!</c:f>
              <c:strCache>
                <c:ptCount val="1"/>
                <c:pt idx="0">
                  <c:v>#REF!</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Diagramme'!#REF!</c:f>
              <c:numCache>
                <c:formatCode>General</c:formatCode>
                <c:ptCount val="1"/>
                <c:pt idx="0">
                  <c:v>1</c:v>
                </c:pt>
              </c:numCache>
            </c:numRef>
          </c:val>
          <c:smooth val="0"/>
          <c:extLst>
            <c:ext xmlns:c16="http://schemas.microsoft.com/office/drawing/2014/chart" uri="{C3380CC4-5D6E-409C-BE32-E72D297353CC}">
              <c16:uniqueId val="{00000005-2F58-446A-B087-D00659F764CD}"/>
            </c:ext>
          </c:extLst>
        </c:ser>
        <c:ser>
          <c:idx val="6"/>
          <c:order val="6"/>
          <c:tx>
            <c:strRef>
              <c:f>'Biomasse Diagramme'!$G$2</c:f>
              <c:strCache>
                <c:ptCount val="1"/>
                <c:pt idx="0">
                  <c:v>Fraunhofer ISE 2015 </c:v>
                </c:pt>
              </c:strCache>
            </c:strRef>
          </c:tx>
          <c:spPr>
            <a:ln w="22225" cap="rnd">
              <a:solidFill>
                <a:schemeClr val="accent1">
                  <a:lumMod val="60000"/>
                </a:schemeClr>
              </a:solidFill>
              <a:round/>
            </a:ln>
            <a:effectLst/>
          </c:spPr>
          <c:marker>
            <c:symbol val="circle"/>
            <c:size val="6"/>
            <c:spPr>
              <a:solidFill>
                <a:schemeClr val="accent1">
                  <a:lumMod val="60000"/>
                </a:schemeClr>
              </a:solidFill>
              <a:ln w="9525">
                <a:solidFill>
                  <a:schemeClr val="accent1">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Diagramme'!$G$3:$G$10</c:f>
              <c:numCache>
                <c:formatCode>0</c:formatCode>
                <c:ptCount val="8"/>
                <c:pt idx="0">
                  <c:v>1785.8408571428572</c:v>
                </c:pt>
                <c:pt idx="7">
                  <c:v>1004.5545714285713</c:v>
                </c:pt>
              </c:numCache>
            </c:numRef>
          </c:val>
          <c:smooth val="0"/>
          <c:extLst>
            <c:ext xmlns:c16="http://schemas.microsoft.com/office/drawing/2014/chart" uri="{C3380CC4-5D6E-409C-BE32-E72D297353CC}">
              <c16:uniqueId val="{00000006-2F58-446A-B087-D00659F764CD}"/>
            </c:ext>
          </c:extLst>
        </c:ser>
        <c:ser>
          <c:idx val="7"/>
          <c:order val="7"/>
          <c:tx>
            <c:strRef>
              <c:f>'Biomasse Diagramme'!$H$2</c:f>
              <c:strCache>
                <c:ptCount val="1"/>
                <c:pt idx="0">
                  <c:v>Fraunhofer ISE 2018</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Diagramme'!$H$3:$H$10</c:f>
              <c:numCache>
                <c:formatCode>0</c:formatCode>
                <c:ptCount val="8"/>
                <c:pt idx="0">
                  <c:v>3052.895</c:v>
                </c:pt>
                <c:pt idx="1">
                  <c:v>3052.895</c:v>
                </c:pt>
                <c:pt idx="2">
                  <c:v>3052.895</c:v>
                </c:pt>
                <c:pt idx="3">
                  <c:v>3052.895</c:v>
                </c:pt>
                <c:pt idx="4">
                  <c:v>3052.895</c:v>
                </c:pt>
              </c:numCache>
            </c:numRef>
          </c:val>
          <c:smooth val="0"/>
          <c:extLst>
            <c:ext xmlns:c16="http://schemas.microsoft.com/office/drawing/2014/chart" uri="{C3380CC4-5D6E-409C-BE32-E72D297353CC}">
              <c16:uniqueId val="{00000007-2F58-446A-B087-D00659F764CD}"/>
            </c:ext>
          </c:extLst>
        </c:ser>
        <c:ser>
          <c:idx val="8"/>
          <c:order val="8"/>
          <c:tx>
            <c:strRef>
              <c:f>'Biomasse Diagramme'!$I$2</c:f>
              <c:strCache>
                <c:ptCount val="1"/>
                <c:pt idx="0">
                  <c:v>Greenpeace International 2015</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B3-564C-811E-48BC38354DC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Diagramme'!$I$3:$I$10</c:f>
              <c:numCache>
                <c:formatCode>0</c:formatCode>
                <c:ptCount val="8"/>
                <c:pt idx="0">
                  <c:v>2659.7338500000001</c:v>
                </c:pt>
                <c:pt idx="1">
                  <c:v>2560.4470459999998</c:v>
                </c:pt>
                <c:pt idx="3">
                  <c:v>2477.747746</c:v>
                </c:pt>
                <c:pt idx="5">
                  <c:v>2370.1602239999997</c:v>
                </c:pt>
                <c:pt idx="7">
                  <c:v>2258.860158</c:v>
                </c:pt>
              </c:numCache>
            </c:numRef>
          </c:val>
          <c:smooth val="0"/>
          <c:extLst>
            <c:ext xmlns:c16="http://schemas.microsoft.com/office/drawing/2014/chart" uri="{C3380CC4-5D6E-409C-BE32-E72D297353CC}">
              <c16:uniqueId val="{00000015-E03E-4F57-8EBE-70003B2B4DCC}"/>
            </c:ext>
          </c:extLst>
        </c:ser>
        <c:ser>
          <c:idx val="9"/>
          <c:order val="9"/>
          <c:tx>
            <c:strRef>
              <c:f>'Biomasse Diagramme'!#REF!</c:f>
              <c:strCache>
                <c:ptCount val="1"/>
                <c:pt idx="0">
                  <c:v>#REF!</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Diagramme'!#REF!</c:f>
              <c:numCache>
                <c:formatCode>General</c:formatCode>
                <c:ptCount val="1"/>
                <c:pt idx="0">
                  <c:v>1</c:v>
                </c:pt>
              </c:numCache>
            </c:numRef>
          </c:val>
          <c:smooth val="0"/>
          <c:extLst>
            <c:ext xmlns:c16="http://schemas.microsoft.com/office/drawing/2014/chart" uri="{C3380CC4-5D6E-409C-BE32-E72D297353CC}">
              <c16:uniqueId val="{00000016-E03E-4F57-8EBE-70003B2B4DCC}"/>
            </c:ext>
          </c:extLst>
        </c:ser>
        <c:ser>
          <c:idx val="10"/>
          <c:order val="10"/>
          <c:tx>
            <c:strRef>
              <c:f>'Biomasse Diagramme'!$J$2</c:f>
              <c:strCache>
                <c:ptCount val="1"/>
                <c:pt idx="0">
                  <c:v>Prognos, EWI, GWS 2014</c:v>
                </c:pt>
              </c:strCache>
            </c:strRef>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Diagramme'!$J$3:$J$10</c:f>
              <c:numCache>
                <c:formatCode>0</c:formatCode>
                <c:ptCount val="8"/>
                <c:pt idx="0">
                  <c:v>3285.415</c:v>
                </c:pt>
                <c:pt idx="1">
                  <c:v>3282.6307499999998</c:v>
                </c:pt>
                <c:pt idx="2">
                  <c:v>3280.4033499999996</c:v>
                </c:pt>
                <c:pt idx="3">
                  <c:v>3278.7327999999998</c:v>
                </c:pt>
                <c:pt idx="5">
                  <c:v>3275.9485499999996</c:v>
                </c:pt>
                <c:pt idx="7">
                  <c:v>3272.0506</c:v>
                </c:pt>
              </c:numCache>
            </c:numRef>
          </c:val>
          <c:smooth val="0"/>
          <c:extLst>
            <c:ext xmlns:c16="http://schemas.microsoft.com/office/drawing/2014/chart" uri="{C3380CC4-5D6E-409C-BE32-E72D297353CC}">
              <c16:uniqueId val="{00000017-E03E-4F57-8EBE-70003B2B4DCC}"/>
            </c:ext>
          </c:extLst>
        </c:ser>
        <c:ser>
          <c:idx val="11"/>
          <c:order val="11"/>
          <c:tx>
            <c:strRef>
              <c:f>'Biomasse Diagramme'!$K$2</c:f>
              <c:strCache>
                <c:ptCount val="1"/>
                <c:pt idx="0">
                  <c:v>Reiner Lemoine Institut 2013</c:v>
                </c:pt>
              </c:strCache>
            </c:strRef>
          </c:tx>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dLbls>
            <c:dLbl>
              <c:idx val="0"/>
              <c:layout>
                <c:manualLayout>
                  <c:x val="-2.7681664251685664E-2"/>
                  <c:y val="-2.8307017465652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B3-564C-811E-48BC38354DC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03E-4F57-8EBE-70003B2B4DC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'Biomasse Diagramme'!$A$3:$A$10</c:f>
              <c:strCache>
                <c:ptCount val="8"/>
                <c:pt idx="0">
                  <c:v>2010 - 2018</c:v>
                </c:pt>
                <c:pt idx="1">
                  <c:v>2020</c:v>
                </c:pt>
                <c:pt idx="2">
                  <c:v>2025</c:v>
                </c:pt>
                <c:pt idx="3">
                  <c:v>2030</c:v>
                </c:pt>
                <c:pt idx="4">
                  <c:v>2035</c:v>
                </c:pt>
                <c:pt idx="5">
                  <c:v>2040</c:v>
                </c:pt>
                <c:pt idx="6">
                  <c:v>2045</c:v>
                </c:pt>
                <c:pt idx="7">
                  <c:v>2050</c:v>
                </c:pt>
              </c:strCache>
            </c:strRef>
          </c:cat>
          <c:val>
            <c:numRef>
              <c:f>'Biomasse Diagramme'!$K$3:$K$10</c:f>
              <c:numCache>
                <c:formatCode>0</c:formatCode>
                <c:ptCount val="8"/>
                <c:pt idx="0">
                  <c:v>1111.76</c:v>
                </c:pt>
                <c:pt idx="1">
                  <c:v>1111.76</c:v>
                </c:pt>
                <c:pt idx="2">
                  <c:v>1111.76</c:v>
                </c:pt>
                <c:pt idx="3">
                  <c:v>1111.76</c:v>
                </c:pt>
                <c:pt idx="4">
                  <c:v>1111.76</c:v>
                </c:pt>
                <c:pt idx="5">
                  <c:v>1111.76</c:v>
                </c:pt>
              </c:numCache>
            </c:numRef>
          </c:val>
          <c:smooth val="0"/>
          <c:extLst>
            <c:ext xmlns:c16="http://schemas.microsoft.com/office/drawing/2014/chart" uri="{C3380CC4-5D6E-409C-BE32-E72D297353CC}">
              <c16:uniqueId val="{00000018-E03E-4F57-8EBE-70003B2B4DCC}"/>
            </c:ext>
          </c:extLst>
        </c:ser>
        <c:dLbls>
          <c:showLegendKey val="0"/>
          <c:showVal val="0"/>
          <c:showCatName val="0"/>
          <c:showSerName val="0"/>
          <c:showPercent val="0"/>
          <c:showBubbleSize val="0"/>
        </c:dLbls>
        <c:marker val="1"/>
        <c:smooth val="0"/>
        <c:axId val="90175464"/>
        <c:axId val="90180056"/>
      </c:lineChart>
      <c:catAx>
        <c:axId val="9017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90180056"/>
        <c:crosses val="autoZero"/>
        <c:auto val="1"/>
        <c:lblAlgn val="ctr"/>
        <c:lblOffset val="100"/>
        <c:noMultiLvlLbl val="0"/>
      </c:catAx>
      <c:valAx>
        <c:axId val="90180056"/>
        <c:scaling>
          <c:orientation val="minMax"/>
          <c:max val="4400"/>
          <c:min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a:effectLst/>
                </a:endParaRPr>
              </a:p>
            </c:rich>
          </c:tx>
          <c:overlay val="0"/>
          <c:spPr>
            <a:noFill/>
            <a:ln>
              <a:noFill/>
            </a:ln>
            <a:effectLst/>
          </c:spPr>
          <c:txPr>
            <a:bodyPr rot="-5400000" spcFirstLastPara="1" vertOverflow="ellipsis" vert="horz" wrap="square" anchor="ctr" anchorCtr="1"/>
            <a:lstStyle/>
            <a:p>
              <a:pPr algn="ctr" rtl="0">
                <a:defRPr sz="900" b="0" i="0" u="none" strike="noStrike" kern="1200" cap="all" baseline="0">
                  <a:solidFill>
                    <a:sysClr val="windowText" lastClr="000000"/>
                  </a:solidFill>
                  <a:latin typeface="Arial" panose="020B060402020202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90175464"/>
        <c:crosses val="autoZero"/>
        <c:crossBetween val="between"/>
      </c:valAx>
      <c:spPr>
        <a:noFill/>
        <a:ln>
          <a:noFill/>
        </a:ln>
        <a:effectLst/>
      </c:spPr>
    </c:plotArea>
    <c:legend>
      <c:legendPos val="b"/>
      <c:legendEntry>
        <c:idx val="5"/>
        <c:delete val="1"/>
      </c:legendEntry>
      <c:legendEntry>
        <c:idx val="9"/>
        <c:delete val="1"/>
      </c:legendEntry>
      <c:layout>
        <c:manualLayout>
          <c:xMode val="edge"/>
          <c:yMode val="edge"/>
          <c:x val="8.3342271352529737E-2"/>
          <c:y val="0.84828002563817007"/>
          <c:w val="0.90309160709247938"/>
          <c:h val="0.1363943065057718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span"/>
    <c:showDLblsOverMax val="0"/>
    <c:extLst/>
  </c:chart>
  <c:spPr>
    <a:solidFill>
      <a:schemeClr val="lt1"/>
    </a:solidFill>
    <a:ln w="9525" cap="flat" cmpd="sng" algn="ctr">
      <a:noFill/>
      <a:round/>
    </a:ln>
    <a:effectLst/>
  </c:spPr>
  <c:txPr>
    <a:bodyPr/>
    <a:lstStyle/>
    <a:p>
      <a:pPr>
        <a:defRPr baseline="0">
          <a:solidFill>
            <a:sysClr val="windowText" lastClr="000000"/>
          </a:solidFill>
          <a:latin typeface="Arial" panose="020B0604020202020204" pitchFamily="34" charset="0"/>
        </a:defRPr>
      </a:pPr>
      <a:endParaRPr lang="en-US"/>
    </a:p>
  </c:txPr>
  <c:printSettings>
    <c:headerFooter/>
    <c:pageMargins b="0.78740157480314965" l="0.70866141732283472" r="0.70866141732283472" t="0.78740157480314965" header="0.31496062992125984" footer="0.31496062992125984"/>
    <c:pageSetup paperSize="9" orientation="landscape"/>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Box-Plot der fixen Betriebs- und Wartungskosten - Wind onshore in % der Invest./a</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Wind onshore in % der Invest./a</a:t>
          </a:r>
        </a:p>
      </cx:txPr>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in="0.010000000000000002"/>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 dir="row">_xlchart.v1.78</cx:f>
      </cx:numDim>
    </cx:data>
    <cx:data id="1">
      <cx:numDim type="val">
        <cx:f dir="row">_xlchart.v1.79</cx:f>
      </cx:numDim>
    </cx:data>
    <cx:data id="2">
      <cx:numDim type="val">
        <cx:f dir="row">_xlchart.v1.80</cx:f>
      </cx:numDim>
    </cx:data>
    <cx:data id="3">
      <cx:numDim type="val">
        <cx:f dir="row">_xlchart.v1.81</cx:f>
      </cx:numDim>
    </cx:data>
    <cx:data id="4">
      <cx:numDim type="val">
        <cx:f dir="row">_xlchart.v1.82</cx:f>
      </cx:numDim>
    </cx:data>
    <cx:data id="5">
      <cx:numDim type="val">
        <cx:f dir="row">_xlchart.v1.83</cx:f>
      </cx:numDim>
    </cx:data>
    <cx:data id="6">
      <cx:numDim type="val">
        <cx:f dir="row">_xlchart.v1.84</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Investitionskosten - PV Freifläche</a:t>
            </a:r>
          </a:p>
          <a:p>
            <a:pPr algn="ctr" rtl="0">
              <a:defRPr/>
            </a:pPr>
            <a:r>
              <a:rPr lang="de-DE" sz="1100" b="0" i="0" u="none" strike="noStrike" baseline="0">
                <a:solidFill>
                  <a:sysClr val="windowText" lastClr="000000"/>
                </a:solidFill>
                <a:latin typeface="Arial" panose="020B0604020202020204" pitchFamily="34" charset="0"/>
              </a:rPr>
              <a:t>(nur Studien mit dieser Differenzierung)</a:t>
            </a:r>
          </a:p>
        </cx:rich>
      </cx:tx>
    </cx:title>
    <cx:plotArea>
      <cx:plotAreaRegion>
        <cx:series layoutId="boxWhisker" uniqueId="{6C2FB027-F3FC-43D9-9917-C3E70694D38D}">
          <cx:tx>
            <cx:txData>
              <cx:f>_xlchart.v1.71</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F8F4-42D5-9375-219F4D2DF33F}">
          <cx:tx>
            <cx:txData>
              <cx:f>_xlchart.v1.72</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F8F4-42D5-9375-219F4D2DF33F}">
          <cx:tx>
            <cx:txData>
              <cx:f>_xlchart.v1.73</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F8F4-42D5-9375-219F4D2DF33F}">
          <cx:tx>
            <cx:txData>
              <cx:f>_xlchart.v1.74</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4-F8F4-42D5-9375-219F4D2DF33F}">
          <cx:tx>
            <cx:txData>
              <cx:f>_xlchart.v1.75</cx:f>
              <cx:v>2035</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5-F8F4-42D5-9375-219F4D2DF33F}">
          <cx:tx>
            <cx:txData>
              <cx:f>_xlchart.v1.76</cx:f>
              <cx:v>2040</cx:v>
            </cx:txData>
          </cx:tx>
          <cx:spPr>
            <a:solidFill>
              <a:schemeClr val="accent5"/>
            </a:solidFill>
            <a:ln>
              <a:solidFill>
                <a:schemeClr val="accent5">
                  <a:lumMod val="75000"/>
                </a:schemeClr>
              </a:solidFill>
            </a:ln>
          </cx:spPr>
          <cx:dataId val="5"/>
          <cx:layoutPr>
            <cx:visibility meanMarker="0"/>
            <cx:statistics quartileMethod="inclusive"/>
          </cx:layoutPr>
        </cx:series>
        <cx:series layoutId="boxWhisker" uniqueId="{00000006-F8F4-42D5-9375-219F4D2DF33F}">
          <cx:tx>
            <cx:txData>
              <cx:f>_xlchart.v1.77</cx:f>
              <cx:v>2050</cx:v>
            </cx:txData>
          </cx:tx>
          <cx:spPr>
            <a:solidFill>
              <a:schemeClr val="accent5"/>
            </a:solidFill>
            <a:ln>
              <a:solidFill>
                <a:schemeClr val="accent5">
                  <a:lumMod val="75000"/>
                </a:schemeClr>
              </a:solidFill>
            </a:ln>
          </cx:spPr>
          <cx:dataId val="6"/>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1800" min="1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_xlchart.v1.70</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PV Freifläche</a:t>
            </a:r>
          </a:p>
          <a:p>
            <a:pPr algn="ctr" rtl="0">
              <a:defRPr/>
            </a:pPr>
            <a:r>
              <a:rPr lang="de-DE" sz="1100" b="0" i="0" u="none" strike="noStrike" baseline="0">
                <a:solidFill>
                  <a:sysClr val="windowText" lastClr="000000">
                    <a:lumMod val="65000"/>
                    <a:lumOff val="35000"/>
                  </a:sysClr>
                </a:solidFill>
                <a:latin typeface="Calibri" panose="020F0502020204030204"/>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30000000000000006" min="0.005000000000000001"/>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 dir="row">_xlchart.v1.91</cx:f>
      </cx:numDim>
    </cx:data>
    <cx:data id="1">
      <cx:numDim type="val">
        <cx:f dir="row">_xlchart.v1.92</cx:f>
      </cx:numDim>
    </cx:data>
    <cx:data id="2">
      <cx:numDim type="val">
        <cx:f dir="row">_xlchart.v1.93</cx:f>
      </cx:numDim>
    </cx:data>
    <cx:data id="3">
      <cx:numDim type="val">
        <cx:f dir="row">_xlchart.v1.94</cx:f>
      </cx:numDim>
    </cx:data>
    <cx:data id="4">
      <cx:numDim type="val">
        <cx:f dir="row">_xlchart.v1.95</cx:f>
      </cx:numDim>
    </cx:data>
    <cx:data id="5">
      <cx:numDim type="val">
        <cx:f dir="row">_xlchart.v1.96</cx:f>
      </cx:numDim>
    </cx:data>
  </cx:chartData>
  <cx:chart>
    <cx:title pos="t" align="ctr" overlay="0">
      <cx:tx>
        <cx:txData>
          <cx:v>Box-Plots der spezifischen Investitionskosten - Biomasse</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spezifischen Investitionskosten - Biomasse</a:t>
          </a:r>
        </a:p>
      </cx:txPr>
    </cx:title>
    <cx:plotArea>
      <cx:plotAreaRegion>
        <cx:series layoutId="boxWhisker" uniqueId="{6E427238-DBC4-43F8-95B2-97D7DCFABCED}" formatIdx="0">
          <cx:tx>
            <cx:txData>
              <cx:f>_xlchart.v1.85</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93BC-460E-87AC-D2BE617F4B05}" formatIdx="1">
          <cx:tx>
            <cx:txData>
              <cx:f>_xlchart.v1.86</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93BC-460E-87AC-D2BE617F4B05}" formatIdx="2">
          <cx:tx>
            <cx:txData>
              <cx:f>_xlchart.v1.87</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93BC-460E-87AC-D2BE617F4B05}" formatIdx="3">
          <cx:tx>
            <cx:txData>
              <cx:f>_xlchart.v1.88</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5-93BC-460E-87AC-D2BE617F4B05}" formatIdx="5">
          <cx:tx>
            <cx:txData>
              <cx:f>_xlchart.v1.89</cx:f>
              <cx:v>2040</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6-93BC-460E-87AC-D2BE617F4B05}" formatIdx="6">
          <cx:tx>
            <cx:txData>
              <cx:f>_xlchart.v1.90</cx:f>
              <cx:v>2050</cx:v>
            </cx:txData>
          </cx:tx>
          <cx:spPr>
            <a:solidFill>
              <a:schemeClr val="accent5"/>
            </a:solidFill>
            <a:ln>
              <a:solidFill>
                <a:schemeClr val="accent5">
                  <a:lumMod val="75000"/>
                </a:schemeClr>
              </a:solidFill>
            </a:ln>
          </cx:spPr>
          <cx:dataId val="5"/>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4800" min="1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_xlchart.v1.97</cx:f>
      </cx:numDim>
    </cx:data>
  </cx:chartData>
  <cx:chart>
    <cx:title pos="t" align="ctr" overlay="0">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 - Biomasse</a:t>
            </a:r>
          </a:p>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60000000000000012" min="0.010000000000000002"/>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 dir="row">_xlchart.v1.103</cx:f>
      </cx:numDim>
    </cx:data>
    <cx:data id="1">
      <cx:numDim type="val">
        <cx:f dir="row">_xlchart.v1.104</cx:f>
      </cx:numDim>
    </cx:data>
    <cx:data id="2">
      <cx:numDim type="val">
        <cx:f dir="row">_xlchart.v1.105</cx:f>
      </cx:numDim>
    </cx:data>
    <cx:data id="3">
      <cx:numDim type="val">
        <cx:f dir="row">_xlchart.v1.106</cx:f>
      </cx:numDim>
    </cx:data>
    <cx:data id="4">
      <cx:numDim type="val">
        <cx:f dir="row">_xlchart.v1.107</cx:f>
      </cx:numDim>
    </cx:data>
  </cx:chartData>
  <cx:chart>
    <cx:title pos="t" align="ctr" overlay="0">
      <cx:tx>
        <cx:txData>
          <cx:v>Box-Plots der spezifischen Investitionskosten - Wasserkraft</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spezifischen Investitionskosten - Wasserkraft</a:t>
          </a:r>
        </a:p>
      </cx:txPr>
    </cx:title>
    <cx:plotArea>
      <cx:plotAreaRegion>
        <cx:series layoutId="boxWhisker" uniqueId="{1133E7B8-0252-42DA-B8BF-6A243288CCC1}" formatIdx="0">
          <cx:tx>
            <cx:txData>
              <cx:f>_xlchart.v1.98</cx:f>
              <cx:v>2010 - 2017</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143B-4218-BD7F-FB6F27584116}" formatIdx="1">
          <cx:tx>
            <cx:txData>
              <cx:f>_xlchart.v1.99</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3-143B-4218-BD7F-FB6F27584116}" formatIdx="3">
          <cx:tx>
            <cx:txData>
              <cx:f>_xlchart.v1.100</cx:f>
              <cx:v>2030</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5-143B-4218-BD7F-FB6F27584116}" formatIdx="5">
          <cx:tx>
            <cx:txData>
              <cx:f>_xlchart.v1.101</cx:f>
              <cx:v>2040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6-143B-4218-BD7F-FB6F27584116}" formatIdx="6">
          <cx:tx>
            <cx:txData>
              <cx:f>_xlchart.v1.102</cx:f>
              <cx:v>2050</cx:v>
            </cx:txData>
          </cx:tx>
          <cx:spPr>
            <a:solidFill>
              <a:schemeClr val="accent5"/>
            </a:solidFill>
            <a:ln>
              <a:solidFill>
                <a:schemeClr val="accent5">
                  <a:lumMod val="75000"/>
                </a:schemeClr>
              </a:solidFill>
            </a:ln>
          </cx:spPr>
          <cx:dataId val="4"/>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r>
                <a:rPr lang="de-DE" sz="900" b="0" i="0" u="none" strike="noStrik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Calibri" panose="020F0502020204030204" pitchFamily="34" charset="0"/>
                <a:cs typeface="Calibri" panose="020F0502020204030204" pitchFamily="34" charset="0"/>
              </a:defRPr>
            </a:pPr>
            <a:endParaRPr lang="de-DE" baseline="0">
              <a:solidFill>
                <a:sysClr val="windowText" lastClr="000000"/>
              </a:solidFill>
              <a:latin typeface="Arial" panose="020B0604020202020204" pitchFamily="34" charset="0"/>
            </a:endParaRPr>
          </a:p>
        </cx:txPr>
      </cx:axis>
      <cx:axis id="1">
        <cx:valScaling min="15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_xlchart.v1.108</cx:f>
      </cx:numDim>
    </cx:data>
  </cx:chartData>
  <cx:chart>
    <cx:title pos="t" align="ctr" overlay="0">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 - Wasserkraft</a:t>
            </a:r>
          </a:p>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5000000000000001" min="0.010000000000000002"/>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 dir="row">_xlchart.v1.114</cx:f>
      </cx:numDim>
    </cx:data>
    <cx:data id="1">
      <cx:numDim type="val">
        <cx:f dir="row">_xlchart.v1.115</cx:f>
      </cx:numDim>
    </cx:data>
    <cx:data id="2">
      <cx:numDim type="val">
        <cx:f dir="row">_xlchart.v1.116</cx:f>
      </cx:numDim>
    </cx:data>
    <cx:data id="3">
      <cx:numDim type="val">
        <cx:f dir="row">_xlchart.v1.117</cx:f>
      </cx:numDim>
    </cx:data>
    <cx:data id="4">
      <cx:numDim type="val">
        <cx:f dir="row">_xlchart.v1.118</cx:f>
      </cx:numDim>
    </cx:data>
  </cx:chartData>
  <cx:chart>
    <cx:title pos="t" align="ctr" overlay="0">
      <cx:tx>
        <cx:txData>
          <cx:v>Box-Plots der spezifischen Investitionskosten - Geothermie</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spezifischen Investitionskosten - Geothermie</a:t>
          </a:r>
        </a:p>
      </cx:txPr>
    </cx:title>
    <cx:plotArea>
      <cx:plotAreaRegion>
        <cx:series layoutId="boxWhisker" uniqueId="{85ECF2BB-DA4C-443B-B5AD-B1180E429E4F}">
          <cx:tx>
            <cx:txData>
              <cx:f>_xlchart.v1.109</cx:f>
              <cx:v>2010 - 2015</cx:v>
            </cx:txData>
          </cx:tx>
          <cx:spPr>
            <a:solidFill>
              <a:schemeClr val="accent5"/>
            </a:solidFill>
            <a:ln>
              <a:solidFill>
                <a:schemeClr val="accent1"/>
              </a:solidFill>
            </a:ln>
          </cx:spPr>
          <cx:dataId val="0"/>
          <cx:layoutPr>
            <cx:visibility meanLine="0" meanMarker="0" nonoutliers="1" outliers="1"/>
            <cx:statistics quartileMethod="inclusive"/>
          </cx:layoutPr>
        </cx:series>
        <cx:series layoutId="boxWhisker" uniqueId="{00000001-2DAB-44E8-9F3C-E0E8EF5588A1}">
          <cx:tx>
            <cx:txData>
              <cx:f>_xlchart.v1.110</cx:f>
              <cx:v>2020</cx:v>
            </cx:txData>
          </cx:tx>
          <cx:spPr>
            <a:solidFill>
              <a:schemeClr val="accent5"/>
            </a:solidFill>
            <a:ln>
              <a:solidFill>
                <a:schemeClr val="accent1"/>
              </a:solidFill>
            </a:ln>
          </cx:spPr>
          <cx:dataId val="1"/>
          <cx:layoutPr>
            <cx:visibility meanMarker="0"/>
            <cx:statistics quartileMethod="inclusive"/>
          </cx:layoutPr>
        </cx:series>
        <cx:series layoutId="boxWhisker" uniqueId="{00000002-2DAB-44E8-9F3C-E0E8EF5588A1}">
          <cx:tx>
            <cx:txData>
              <cx:f>_xlchart.v1.111</cx:f>
              <cx:v>2030</cx:v>
            </cx:txData>
          </cx:tx>
          <cx:spPr>
            <a:solidFill>
              <a:schemeClr val="accent5"/>
            </a:solidFill>
            <a:ln>
              <a:solidFill>
                <a:schemeClr val="accent1"/>
              </a:solidFill>
            </a:ln>
          </cx:spPr>
          <cx:dataId val="2"/>
          <cx:layoutPr>
            <cx:visibility meanMarker="0"/>
            <cx:statistics quartileMethod="inclusive"/>
          </cx:layoutPr>
        </cx:series>
        <cx:series layoutId="boxWhisker" uniqueId="{00000003-2DAB-44E8-9F3C-E0E8EF5588A1}">
          <cx:tx>
            <cx:txData>
              <cx:f>_xlchart.v1.112</cx:f>
              <cx:v>2040</cx:v>
            </cx:txData>
          </cx:tx>
          <cx:spPr>
            <a:solidFill>
              <a:schemeClr val="accent5"/>
            </a:solidFill>
            <a:ln>
              <a:solidFill>
                <a:schemeClr val="accent1"/>
              </a:solidFill>
            </a:ln>
          </cx:spPr>
          <cx:dataId val="3"/>
          <cx:layoutPr>
            <cx:visibility meanMarker="0"/>
            <cx:statistics quartileMethod="inclusive"/>
          </cx:layoutPr>
        </cx:series>
        <cx:series layoutId="boxWhisker" uniqueId="{00000004-2DAB-44E8-9F3C-E0E8EF5588A1}">
          <cx:tx>
            <cx:txData>
              <cx:f>_xlchart.v1.113</cx:f>
              <cx:v>2050</cx:v>
            </cx:txData>
          </cx:tx>
          <cx:spPr>
            <a:solidFill>
              <a:schemeClr val="accent5"/>
            </a:solidFill>
            <a:ln>
              <a:solidFill>
                <a:schemeClr val="accent1"/>
              </a:solidFill>
            </a:ln>
          </cx:spPr>
          <cx:dataId val="4"/>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18000" min="20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de-DE" baseline="0">
              <a:solidFill>
                <a:sysClr val="windowText" lastClr="000000"/>
              </a:solidFill>
              <a:latin typeface="Arial" panose="020B0604020202020204" pitchFamily="34" charset="0"/>
              <a:cs typeface="Arial" panose="020B0604020202020204" pitchFamily="34" charset="0"/>
            </a:endParaRPr>
          </a:p>
        </cx:txPr>
      </cx:axis>
    </cx:plotArea>
  </cx:chart>
  <cx:spPr>
    <a:ln>
      <a:noFill/>
    </a:ln>
  </cx:spPr>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_xlchart.v1.119</cx:f>
      </cx:numDim>
    </cx:data>
  </cx:chartData>
  <cx:chart>
    <cx:title pos="t" align="ctr" overlay="0">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 - Geothermie</a:t>
            </a:r>
          </a:p>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5000000000000001" min="0.010000000000000002"/>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 dir="row">_xlchart.v1.125</cx:f>
      </cx:numDim>
    </cx:data>
    <cx:data id="1">
      <cx:numDim type="val">
        <cx:f dir="row">_xlchart.v1.126</cx:f>
      </cx:numDim>
    </cx:data>
    <cx:data id="2">
      <cx:numDim type="val">
        <cx:f dir="row">_xlchart.v1.127</cx:f>
      </cx:numDim>
    </cx:data>
    <cx:data id="3">
      <cx:numDim type="val">
        <cx:f dir="row">_xlchart.v1.128</cx:f>
      </cx:numDim>
    </cx:data>
    <cx:data id="4">
      <cx:numDim type="val">
        <cx:f dir="row">_xlchart.v1.129</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kapazitätsbezogenen Investitionskosten</a:t>
            </a:r>
          </a:p>
          <a:p>
            <a:pPr algn="ctr" rtl="0">
              <a:defRPr/>
            </a:pPr>
            <a:r>
              <a:rPr lang="de-DE" sz="1100" b="0" i="0" u="none" strike="noStrike" baseline="0">
                <a:solidFill>
                  <a:sysClr val="windowText" lastClr="000000"/>
                </a:solidFill>
                <a:latin typeface="Arial" panose="020B0604020202020204" pitchFamily="34" charset="0"/>
              </a:rPr>
              <a:t>Li-Io Batteriespeicher</a:t>
            </a:r>
          </a:p>
        </cx:rich>
      </cx:tx>
    </cx:title>
    <cx:plotArea>
      <cx:plotAreaRegion>
        <cx:series layoutId="boxWhisker" uniqueId="{E1D3B0F9-94EA-48D4-A477-DBE77DD46812}" formatIdx="0">
          <cx:tx>
            <cx:txData>
              <cx:f>_xlchart.v1.120</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BB88-41FC-8DF3-F894CF6DE86B}" formatIdx="1">
          <cx:tx>
            <cx:txData>
              <cx:f>_xlchart.v1.121</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BB88-41FC-8DF3-F894CF6DE86B}" formatIdx="2">
          <cx:tx>
            <cx:txData>
              <cx:f>_xlchart.v1.122</cx:f>
              <cx:v>2030</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BB88-41FC-8DF3-F894CF6DE86B}" formatIdx="3">
          <cx:tx>
            <cx:txData>
              <cx:f>_xlchart.v1.123</cx:f>
              <cx:v>2040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5-BB88-41FC-8DF3-F894CF6DE86B}">
          <cx:tx>
            <cx:txData>
              <cx:f>_xlchart.v1.124</cx:f>
              <cx:v>2050</cx:v>
            </cx:txData>
          </cx:tx>
          <cx:spPr>
            <a:solidFill>
              <a:schemeClr val="accent5"/>
            </a:solidFill>
            <a:ln>
              <a:solidFill>
                <a:schemeClr val="accent5">
                  <a:lumMod val="75000"/>
                </a:schemeClr>
              </a:solidFill>
            </a:ln>
          </cx:spPr>
          <cx:dataId val="4"/>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/kWh</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_xlchart.v1.130</cx:f>
      </cx:numDim>
    </cx:data>
  </cx:chartData>
  <cx:chart>
    <cx:title pos="t" align="ctr" overlay="0">
      <cx:tx>
        <cx:txData>
          <cx:v>Box-Plot der fixen Betriebs- und WartungskostenLi-Io Batteriespeicher in % der Investionskosten</cx:v>
        </cx:txData>
      </cx:tx>
      <cx:txPr>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a:t>
          </a:r>
          <a:br>
            <a:rPr lang="de-DE" sz="1100" b="0" i="0" u="none" strike="noStrike" baseline="0">
              <a:solidFill>
                <a:sysClr val="windowText" lastClr="000000">
                  <a:lumMod val="65000"/>
                  <a:lumOff val="35000"/>
                </a:sysClr>
              </a:solidFill>
              <a:latin typeface="Arial" panose="020B0604020202020204" pitchFamily="34" charset="0"/>
            </a:rPr>
          </a:br>
          <a:r>
            <a:rPr lang="de-DE" sz="1100" b="0" i="0" u="none" strike="noStrike" baseline="0">
              <a:solidFill>
                <a:sysClr val="windowText" lastClr="000000">
                  <a:lumMod val="65000"/>
                  <a:lumOff val="35000"/>
                </a:sysClr>
              </a:solidFill>
              <a:latin typeface="Arial" panose="020B0604020202020204" pitchFamily="34" charset="0"/>
            </a:rPr>
            <a:t>Li-Io Batteriespeicher in % der Investionskosten</a:t>
          </a:r>
        </a:p>
      </cx:txPr>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30000000000000006" min="0.005000000000000001"/>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_xlchart.v1.14</cx:f>
      </cx:numDim>
    </cx:data>
    <cx:data id="1">
      <cx:numDim type="val">
        <cx:f dir="row">_xlchart.v1.8</cx:f>
      </cx:numDim>
    </cx:data>
    <cx:data id="2">
      <cx:numDim type="val">
        <cx:f dir="row">_xlchart.v1.9</cx:f>
      </cx:numDim>
    </cx:data>
    <cx:data id="3">
      <cx:numDim type="val">
        <cx:f dir="row">_xlchart.v1.10</cx:f>
      </cx:numDim>
    </cx:data>
    <cx:data id="4">
      <cx:numDim type="val">
        <cx:f dir="row">_xlchart.v1.11</cx:f>
      </cx:numDim>
    </cx:data>
    <cx:data id="5">
      <cx:numDim type="val">
        <cx:f dir="row">_xlchart.v1.12</cx:f>
      </cx:numDim>
    </cx:data>
    <cx:data id="6">
      <cx:numDim type="val">
        <cx:f dir="row">_xlchart.v1.13</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Box-Plots der Investitonskosten im Zeitverlauf - Wind onshore</a:t>
            </a:r>
            <a:r>
              <a:rPr lang="de-DE" sz="1100" baseline="0">
                <a:solidFill>
                  <a:sysClr val="windowText" lastClr="000000"/>
                </a:solidFill>
                <a:latin typeface="Arial" panose="020B0604020202020204" pitchFamily="34" charset="0"/>
              </a:rPr>
              <a:t> </a:t>
            </a:r>
            <a:endParaRPr lang="de-DE" sz="1100" b="0" i="0" u="none" strike="noStrike" baseline="0">
              <a:solidFill>
                <a:sysClr val="windowText" lastClr="000000"/>
              </a:solidFill>
              <a:latin typeface="Arial" panose="020B0604020202020204" pitchFamily="34" charset="0"/>
            </a:endParaRPr>
          </a:p>
        </cx:rich>
      </cx:tx>
    </cx:title>
    <cx:plotArea>
      <cx:plotAreaRegion>
        <cx:series layoutId="boxWhisker" uniqueId="{D984DAA0-564D-479B-B033-216A30129E7B}" formatIdx="0">
          <cx:tx>
            <cx:txData>
              <cx:f>_xlchart.v1.1</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369B-42E1-9DD3-895D44C704B5}" formatIdx="1">
          <cx:tx>
            <cx:txData>
              <cx:f>_xlchart.v1.2</cx:f>
              <cx:v>2020</cx:v>
            </cx:txData>
          </cx:tx>
          <cx:spPr>
            <a:solidFill>
              <a:schemeClr val="accent5"/>
            </a:solidFill>
            <a:ln>
              <a:solidFill>
                <a:schemeClr val="accent5">
                  <a:lumMod val="75000"/>
                </a:schemeClr>
              </a:solidFill>
            </a:ln>
          </cx:spPr>
          <cx:dataId val="1"/>
          <cx:layoutPr>
            <cx:visibility meanLine="0" meanMarker="0" nonoutliers="1" outliers="1"/>
            <cx:statistics quartileMethod="inclusive"/>
          </cx:layoutPr>
        </cx:series>
        <cx:series layoutId="boxWhisker" uniqueId="{00000002-369B-42E1-9DD3-895D44C704B5}" formatIdx="2">
          <cx:tx>
            <cx:txData>
              <cx:f>_xlchart.v1.3</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369B-42E1-9DD3-895D44C704B5}" formatIdx="3">
          <cx:tx>
            <cx:txData>
              <cx:f>_xlchart.v1.4</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4-369B-42E1-9DD3-895D44C704B5}" formatIdx="4">
          <cx:tx>
            <cx:txData>
              <cx:f>_xlchart.v1.5</cx:f>
              <cx:v>2035</cx:v>
            </cx:txData>
          </cx:tx>
          <cx:spPr>
            <a:ln>
              <a:solidFill>
                <a:schemeClr val="accent5">
                  <a:lumMod val="75000"/>
                </a:schemeClr>
              </a:solidFill>
            </a:ln>
          </cx:spPr>
          <cx:dataId val="4"/>
          <cx:layoutPr>
            <cx:visibility meanMarker="0"/>
            <cx:statistics quartileMethod="inclusive"/>
          </cx:layoutPr>
        </cx:series>
        <cx:series layoutId="boxWhisker" uniqueId="{00000005-369B-42E1-9DD3-895D44C704B5}" formatIdx="5">
          <cx:tx>
            <cx:txData>
              <cx:f>_xlchart.v1.6</cx:f>
              <cx:v>2040</cx:v>
            </cx:txData>
          </cx:tx>
          <cx:spPr>
            <a:solidFill>
              <a:schemeClr val="accent5"/>
            </a:solidFill>
            <a:ln>
              <a:solidFill>
                <a:schemeClr val="accent5">
                  <a:lumMod val="75000"/>
                </a:schemeClr>
              </a:solidFill>
            </a:ln>
          </cx:spPr>
          <cx:dataId val="5"/>
          <cx:layoutPr>
            <cx:visibility meanMarker="0"/>
            <cx:statistics quartileMethod="inclusive"/>
          </cx:layoutPr>
        </cx:series>
        <cx:series layoutId="boxWhisker" uniqueId="{00000007-369B-42E1-9DD3-895D44C704B5}" formatIdx="7">
          <cx:tx>
            <cx:txData>
              <cx:f>_xlchart.v1.7</cx:f>
              <cx:v>2050</cx:v>
            </cx:txData>
          </cx:tx>
          <cx:spPr>
            <a:solidFill>
              <a:schemeClr val="accent5"/>
            </a:solidFill>
            <a:ln>
              <a:solidFill>
                <a:schemeClr val="accent5">
                  <a:lumMod val="75000"/>
                </a:schemeClr>
              </a:solidFill>
            </a:ln>
          </cx:spPr>
          <cx:dataId val="6"/>
          <cx:layoutPr>
            <cx:visibility meanMarker="0"/>
            <cx:statistics quartileMethod="inclusive"/>
          </cx:layoutPr>
        </cx:series>
      </cx:plotAreaRegion>
      <cx:axis id="0">
        <cx:catScaling gapWidth="0.449999988"/>
        <cx:title>
          <cx:tx>
            <cx:txData>
              <cx:v>Jahr</cx:v>
            </cx:txData>
          </cx:tx>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r>
                <a:rPr lang="de-D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de-DE" baseline="0">
              <a:solidFill>
                <a:sysClr val="windowText" lastClr="000000"/>
              </a:solidFill>
              <a:latin typeface="Arial" panose="020B0604020202020204" pitchFamily="34" charset="0"/>
              <a:cs typeface="Arial" panose="020B0604020202020204" pitchFamily="34" charset="0"/>
            </a:endParaRPr>
          </a:p>
        </cx:txPr>
      </cx:axis>
      <cx:axis id="1">
        <cx:valScaling max="2200" min="8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a:t>
                </a:r>
                <a:endParaRPr lang="de-DE" sz="900">
                  <a:effectLst/>
                </a:endParaRPr>
              </a:p>
            </cx:rich>
          </cx:tx>
        </cx:title>
        <cx:majorGridlines/>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de-DE" baseline="0">
              <a:solidFill>
                <a:sysClr val="windowText" lastClr="000000"/>
              </a:solidFill>
              <a:latin typeface="Arial" panose="020B0604020202020204" pitchFamily="34" charset="0"/>
              <a:cs typeface="Arial" panose="020B0604020202020204" pitchFamily="34" charset="0"/>
            </a:endParaRPr>
          </a:p>
        </cx:txPr>
      </cx:axis>
    </cx:plotArea>
  </cx:chart>
  <cx:spPr>
    <a:ln>
      <a:noFill/>
    </a:ln>
  </cx:spPr>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 dir="row">_xlchart.v1.132</cx:f>
      </cx:numDim>
    </cx:data>
  </cx:chartData>
  <cx:chart>
    <cx:title pos="t" align="ctr" overlay="0">
      <cx:tx>
        <cx:txData>
          <cx:v>Box-Plots der leistungsspezifischen InvestitionskostenPumpspeicher</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latin typeface="Arial" panose="020B0604020202020204" pitchFamily="34" charset="0"/>
            </a:rPr>
            <a:t>Box-Plots der leistungsspezifischen Investitionskosten</a:t>
          </a:r>
          <a:br>
            <a:rPr lang="de-DE" sz="1100" b="0" i="0" u="none" strike="noStrike" baseline="0">
              <a:solidFill>
                <a:sysClr val="windowText" lastClr="000000"/>
              </a:solidFill>
              <a:latin typeface="Arial" panose="020B0604020202020204" pitchFamily="34" charset="0"/>
            </a:rPr>
          </a:br>
          <a:r>
            <a:rPr lang="de-DE" sz="1100" b="0" i="0" u="none" strike="noStrike" baseline="0">
              <a:solidFill>
                <a:sysClr val="windowText" lastClr="000000"/>
              </a:solidFill>
              <a:latin typeface="Arial" panose="020B0604020202020204" pitchFamily="34" charset="0"/>
            </a:rPr>
            <a:t>Pumpspeicher</a:t>
          </a:r>
        </a:p>
      </cx:txPr>
    </cx:title>
    <cx:plotArea>
      <cx:plotAreaRegion>
        <cx:series layoutId="boxWhisker" uniqueId="{00000001-9B7F-404E-9948-730BFB734659}">
          <cx:tx>
            <cx:txData>
              <cx:f>_xlchart.v1.131</cx:f>
              <cx:v>2010 - 2050</cx:v>
            </cx:txData>
          </cx:tx>
          <cx:dataId val="0"/>
          <cx:layoutPr>
            <cx:visibility meanMarker="0"/>
            <cx:statistics quartileMethod="inclusive"/>
          </cx:layoutPr>
        </cx:series>
      </cx:plotAreaRegion>
      <cx:axis id="0">
        <cx:catScaling gapWidth="1"/>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2300" min="500"/>
        <cx:title>
          <cx:tx>
            <cx:rich>
              <a:bodyPr spcFirstLastPara="1" vertOverflow="ellipsis" horzOverflow="overflow" wrap="square" lIns="0" tIns="0" rIns="0" bIns="0" anchor="ctr" anchorCtr="1"/>
              <a:lstStyle/>
              <a:p>
                <a:pPr algn="ctr" rtl="0">
                  <a:spcBef>
                    <a:spcPts val="0"/>
                  </a:spcBef>
                  <a:spcAft>
                    <a:spcPts val="0"/>
                  </a:spcAft>
                  <a:defRPr baseline="0">
                    <a:solidFill>
                      <a:sysClr val="windowText" lastClr="000000"/>
                    </a:solidFill>
                  </a:defRPr>
                </a:pPr>
                <a:r>
                  <a:rPr lang="de-DE" sz="900" b="0" i="0" cap="all" baseline="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cap="all" baseline="-2500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cap="all" baseline="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 /kW</a:t>
                </a:r>
                <a:endParaRPr lang="de-DE" sz="900" cap="all" baseline="0">
                  <a:solidFill>
                    <a:sysClr val="windowText" lastClr="000000"/>
                  </a:solidFill>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_xlchart.v1.133</cx:f>
      </cx:numDim>
    </cx:data>
  </cx:chartData>
  <cx:chart>
    <cx:title pos="t" align="ctr" overlay="0">
      <cx:tx>
        <cx:txData>
          <cx:v>Box-Plot der fixen Betriebs- und WartungskostenPumpspeicher in % der Investionskosten</cx:v>
        </cx:txData>
      </cx:tx>
      <cx:txPr>
        <a:bodyPr spcFirstLastPara="1" vertOverflow="ellipsis" horzOverflow="overflow" wrap="square" lIns="0" tIns="0" rIns="0" bIns="0" anchor="ctr" anchorCtr="1"/>
        <a:lstStyle/>
        <a:p>
          <a:pPr algn="ctr" rtl="0">
            <a:defRPr baseline="0">
              <a:latin typeface="Arial" panose="020B0604020202020204" pitchFamily="34" charset="0"/>
            </a:defRPr>
          </a:pPr>
          <a:r>
            <a:rPr lang="de-DE" sz="1100" b="0" i="0" u="none" strike="noStrike" baseline="0">
              <a:solidFill>
                <a:sysClr val="windowText" lastClr="000000">
                  <a:lumMod val="65000"/>
                  <a:lumOff val="35000"/>
                </a:sysClr>
              </a:solidFill>
              <a:latin typeface="Arial" panose="020B0604020202020204" pitchFamily="34" charset="0"/>
            </a:rPr>
            <a:t>Box-Plot der fixen Betriebs- und Wartungskosten</a:t>
          </a:r>
          <a:br>
            <a:rPr lang="de-DE" sz="1100" b="0" i="0" u="none" strike="noStrike" baseline="0">
              <a:solidFill>
                <a:sysClr val="windowText" lastClr="000000">
                  <a:lumMod val="65000"/>
                  <a:lumOff val="35000"/>
                </a:sysClr>
              </a:solidFill>
              <a:latin typeface="Arial" panose="020B0604020202020204" pitchFamily="34" charset="0"/>
            </a:rPr>
          </a:br>
          <a:r>
            <a:rPr lang="de-DE" sz="1100" b="0" i="0" u="none" strike="noStrike" baseline="0">
              <a:solidFill>
                <a:sysClr val="windowText" lastClr="000000">
                  <a:lumMod val="65000"/>
                  <a:lumOff val="35000"/>
                </a:sysClr>
              </a:solidFill>
              <a:latin typeface="Arial" panose="020B0604020202020204" pitchFamily="34" charset="0"/>
            </a:rPr>
            <a:t>Pumpspeicher in % der Investionskosten</a:t>
          </a:r>
        </a:p>
      </cx:txPr>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25000000000000005" min="0"/>
        <cx:title>
          <cx:tx>
            <cx:rich>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effectLst/>
                    <a:latin typeface="Arial" panose="020B0604020202020204" pitchFamily="34" charset="0"/>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Arial" panose="020B0604020202020204" pitchFamily="34" charset="0"/>
                </a:endParaRPr>
              </a:p>
            </cx:rich>
          </cx:tx>
        </cx:title>
        <cx:majorGridlines/>
        <cx:tickLabels/>
        <cx:txPr>
          <a:bodyPr spcFirstLastPara="1" vertOverflow="ellipsis" horzOverflow="overflow" wrap="square" lIns="0" tIns="0" rIns="0" bIns="0" anchor="ctr" anchorCtr="1"/>
          <a:lstStyle/>
          <a:p>
            <a:pPr algn="ctr" rtl="0">
              <a:defRPr baseline="0">
                <a:latin typeface="Arial" panose="020B0604020202020204" pitchFamily="34" charset="0"/>
              </a:defRPr>
            </a:pPr>
            <a:endParaRPr lang="de-DE" sz="900" b="0" i="0" u="none" strike="noStrike" baseline="0">
              <a:solidFill>
                <a:sysClr val="windowText" lastClr="000000">
                  <a:lumMod val="65000"/>
                  <a:lumOff val="35000"/>
                </a:sysClr>
              </a:solidFill>
              <a:latin typeface="Arial" panose="020B0604020202020204" pitchFamily="34" charset="0"/>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Box-Plot der fixen Betriebs- und Wartungskosten - Wind offshore in % der Investionskosten</cx:v>
        </cx:txData>
      </cx:tx>
      <cx:txPr>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Wind offshore in % der Investionskosten</a:t>
          </a:r>
        </a:p>
      </cx:txPr>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in="0.010000000000000002"/>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_xlchart.v1.29</cx:f>
      </cx:numDim>
    </cx:data>
    <cx:data id="1">
      <cx:numDim type="val">
        <cx:f dir="row">_xlchart.v1.23</cx:f>
      </cx:numDim>
    </cx:data>
    <cx:data id="2">
      <cx:numDim type="val">
        <cx:f dir="row">_xlchart.v1.24</cx:f>
      </cx:numDim>
    </cx:data>
    <cx:data id="3">
      <cx:numDim type="val">
        <cx:f dir="row">_xlchart.v1.25</cx:f>
      </cx:numDim>
    </cx:data>
    <cx:data id="4">
      <cx:numDim type="val">
        <cx:f dir="row">_xlchart.v1.26</cx:f>
      </cx:numDim>
    </cx:data>
    <cx:data id="5">
      <cx:numDim type="val">
        <cx:f dir="row">_xlchart.v1.27</cx:f>
      </cx:numDim>
    </cx:data>
    <cx:data id="6">
      <cx:numDim type="val">
        <cx:f dir="row">_xlchart.v1.28</cx:f>
      </cx:numDim>
    </cx:data>
  </cx:chartData>
  <cx:chart>
    <cx:title pos="t" align="ctr" overlay="0">
      <cx:tx>
        <cx:txData>
          <cx:v>Box-Plots der Investitonskosten - Wind offshore</cx:v>
        </cx:txData>
      </cx:tx>
      <cx:txPr>
        <a:bodyPr vertOverflow="overflow" horzOverflow="overflow" wrap="square" lIns="0" tIns="0" rIns="0" bIns="0"/>
        <a:lstStyle/>
        <a:p>
          <a:pPr algn="ctr" rtl="0">
            <a:defRPr sz="1100" b="0" i="0" baseline="0">
              <a:solidFill>
                <a:srgbClr val="595959"/>
              </a:solidFill>
              <a:latin typeface="Arial" panose="020B0604020202020204" pitchFamily="34" charset="0"/>
              <a:ea typeface="Calibri" panose="020F0502020204030204" pitchFamily="34" charset="0"/>
              <a:cs typeface="Calibri" panose="020F0502020204030204" pitchFamily="34" charset="0"/>
            </a:defRPr>
          </a:pPr>
          <a:r>
            <a:rPr lang="de-DE" sz="1100" baseline="0">
              <a:latin typeface="Arial" panose="020B0604020202020204" pitchFamily="34" charset="0"/>
            </a:rPr>
            <a:t>Box-Plots der Investitonskosten - Wind offshore</a:t>
          </a:r>
        </a:p>
      </cx:txPr>
    </cx:title>
    <cx:plotArea>
      <cx:plotAreaRegion>
        <cx:series layoutId="boxWhisker" uniqueId="{DA2381D5-A7D0-456E-9556-25D6BDE53B7D}" formatIdx="0">
          <cx:tx>
            <cx:txData>
              <cx:f>_xlchart.v1.16</cx:f>
              <cx:v>2010 -2018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3775-4288-BFC9-81A6A02FA6EC}" formatIdx="1">
          <cx:tx>
            <cx:txData>
              <cx:f>_xlchart.v1.17</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3775-4288-BFC9-81A6A02FA6EC}" formatIdx="2">
          <cx:tx>
            <cx:txData>
              <cx:f>_xlchart.v1.18</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3775-4288-BFC9-81A6A02FA6EC}" formatIdx="3">
          <cx:tx>
            <cx:txData>
              <cx:f>_xlchart.v1.19</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4-3775-4288-BFC9-81A6A02FA6EC}" formatIdx="4">
          <cx:tx>
            <cx:txData>
              <cx:f>_xlchart.v1.20</cx:f>
              <cx:v>2035</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5-3775-4288-BFC9-81A6A02FA6EC}" formatIdx="5">
          <cx:tx>
            <cx:txData>
              <cx:f>_xlchart.v1.21</cx:f>
              <cx:v>2040</cx:v>
            </cx:txData>
          </cx:tx>
          <cx:spPr>
            <a:solidFill>
              <a:schemeClr val="accent5"/>
            </a:solidFill>
            <a:ln>
              <a:solidFill>
                <a:schemeClr val="accent5">
                  <a:lumMod val="75000"/>
                </a:schemeClr>
              </a:solidFill>
            </a:ln>
          </cx:spPr>
          <cx:dataId val="5"/>
          <cx:layoutPr>
            <cx:visibility meanMarker="0"/>
            <cx:statistics quartileMethod="inclusive"/>
          </cx:layoutPr>
        </cx:series>
        <cx:series layoutId="boxWhisker" uniqueId="{00000007-3775-4288-BFC9-81A6A02FA6EC}" formatIdx="7">
          <cx:tx>
            <cx:txData>
              <cx:f>_xlchart.v1.22</cx:f>
              <cx:v>2050</cx:v>
            </cx:txData>
          </cx:tx>
          <cx:spPr>
            <a:solidFill>
              <a:schemeClr val="accent5"/>
            </a:solidFill>
            <a:ln>
              <a:solidFill>
                <a:schemeClr val="accent5">
                  <a:lumMod val="75000"/>
                </a:schemeClr>
              </a:solidFill>
            </a:ln>
          </cx:spPr>
          <cx:dataId val="6"/>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latin typeface="Arial" panose="020B0604020202020204" pitchFamily="34" charset="0"/>
                </a:defRPr>
              </a:pPr>
              <a:r>
                <a:rPr lang="de-DE" sz="900" b="0" i="0" u="none" strike="noStrike" baseline="0">
                  <a:solidFill>
                    <a:sysClr val="windowText" lastClr="000000">
                      <a:lumMod val="65000"/>
                      <a:lumOff val="35000"/>
                    </a:sysClr>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rgbClr val="595959"/>
                </a:solidFill>
                <a:latin typeface="Arial" panose="020B0604020202020204" pitchFamily="34" charset="0"/>
                <a:ea typeface="Calibri" panose="020F0502020204030204" pitchFamily="34" charset="0"/>
                <a:cs typeface="Calibri" panose="020F0502020204030204" pitchFamily="34" charset="0"/>
              </a:defRPr>
            </a:pPr>
            <a:endParaRPr lang="de-DE" sz="900" baseline="0">
              <a:latin typeface="Arial" panose="020B0604020202020204" pitchFamily="34" charset="0"/>
            </a:endParaRPr>
          </a:p>
        </cx:txPr>
      </cx:axis>
      <cx:axis id="1">
        <cx:valScaling max="5100" min="1600"/>
        <cx:title>
          <cx:tx>
            <cx:txData>
              <cx:v>Investitionskosten in €/kW </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baseline="0">
                  <a:latin typeface="Arial" panose="020B0604020202020204" pitchFamily="34" charset="0"/>
                </a:defRPr>
              </a:pPr>
              <a:r>
                <a:rPr lang="de-DE" sz="900" b="0" i="0" u="none" strike="noStrike" baseline="0">
                  <a:solidFill>
                    <a:sysClr val="windowText" lastClr="000000">
                      <a:lumMod val="65000"/>
                      <a:lumOff val="35000"/>
                    </a:sysClr>
                  </a:solidFill>
                  <a:latin typeface="Arial" panose="020B0604020202020204" pitchFamily="34" charset="0"/>
                </a:rPr>
                <a:t>Investitionskosten in €/kW </a:t>
              </a:r>
            </a:p>
          </cx:txPr>
        </cx:title>
        <cx:majorGridlines/>
        <cx:tickLabels/>
        <cx:txPr>
          <a:bodyPr vertOverflow="overflow" horzOverflow="overflow" wrap="square" lIns="0" tIns="0" rIns="0" bIns="0"/>
          <a:lstStyle/>
          <a:p>
            <a:pPr algn="ctr" rtl="0">
              <a:defRPr sz="900" b="0" i="0" baseline="0">
                <a:solidFill>
                  <a:srgbClr val="595959"/>
                </a:solidFill>
                <a:latin typeface="Arial" panose="020B0604020202020204" pitchFamily="34" charset="0"/>
                <a:ea typeface="Calibri" panose="020F0502020204030204" pitchFamily="34" charset="0"/>
                <a:cs typeface="Calibri" panose="020F0502020204030204" pitchFamily="34" charset="0"/>
              </a:defRPr>
            </a:pPr>
            <a:endParaRPr lang="de-DE" sz="900" baseline="0">
              <a:latin typeface="Arial" panose="020B0604020202020204" pitchFamily="34" charset="0"/>
            </a:endParaRPr>
          </a:p>
        </cx:txPr>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 dir="row">_xlchart.v1.43</cx:f>
      </cx:numDim>
    </cx:data>
    <cx:data id="1">
      <cx:numDim type="val">
        <cx:f dir="row">_xlchart.v1.37</cx:f>
      </cx:numDim>
    </cx:data>
    <cx:data id="2">
      <cx:numDim type="val">
        <cx:f dir="row">_xlchart.v1.38</cx:f>
      </cx:numDim>
    </cx:data>
    <cx:data id="3">
      <cx:numDim type="val">
        <cx:f dir="row">_xlchart.v1.39</cx:f>
      </cx:numDim>
    </cx:data>
    <cx:data id="4">
      <cx:numDim type="val">
        <cx:f dir="row">_xlchart.v1.40</cx:f>
      </cx:numDim>
    </cx:data>
    <cx:data id="5">
      <cx:numDim type="val">
        <cx:f dir="row">_xlchart.v1.41</cx:f>
      </cx:numDim>
    </cx:data>
    <cx:data id="6">
      <cx:numDim type="val">
        <cx:f dir="row">_xlchart.v1.42</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Box-Plots der Investitonskosten - Wind Offshore</a:t>
            </a:r>
            <a:r>
              <a:rPr lang="de-DE" sz="1100" baseline="0">
                <a:solidFill>
                  <a:sysClr val="windowText" lastClr="000000"/>
                </a:solidFill>
                <a:latin typeface="Arial" panose="020B0604020202020204" pitchFamily="34" charset="0"/>
              </a:rPr>
              <a:t> </a:t>
            </a:r>
            <a:endParaRPr lang="de-DE" sz="1100" b="0" i="0" u="none" strike="noStrike" baseline="0">
              <a:solidFill>
                <a:sysClr val="windowText" lastClr="000000"/>
              </a:solidFill>
              <a:latin typeface="Arial" panose="020B0604020202020204" pitchFamily="34" charset="0"/>
            </a:endParaRPr>
          </a:p>
        </cx:rich>
      </cx:tx>
    </cx:title>
    <cx:plotArea>
      <cx:plotAreaRegion>
        <cx:series layoutId="boxWhisker" uniqueId="{DA2381D5-A7D0-456E-9556-25D6BDE53B7D}" formatIdx="0">
          <cx:tx>
            <cx:txData>
              <cx:f>_xlchart.v1.30</cx:f>
              <cx:v>2010 -2018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3775-4288-BFC9-81A6A02FA6EC}" formatIdx="1">
          <cx:tx>
            <cx:txData>
              <cx:f>_xlchart.v1.31</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3775-4288-BFC9-81A6A02FA6EC}" formatIdx="2">
          <cx:tx>
            <cx:txData>
              <cx:f>_xlchart.v1.32</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3775-4288-BFC9-81A6A02FA6EC}" formatIdx="3">
          <cx:tx>
            <cx:txData>
              <cx:f>_xlchart.v1.33</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4-3775-4288-BFC9-81A6A02FA6EC}" formatIdx="4">
          <cx:tx>
            <cx:txData>
              <cx:f>_xlchart.v1.34</cx:f>
              <cx:v>2035</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5-3775-4288-BFC9-81A6A02FA6EC}" formatIdx="5">
          <cx:tx>
            <cx:txData>
              <cx:f>_xlchart.v1.35</cx:f>
              <cx:v>2040</cx:v>
            </cx:txData>
          </cx:tx>
          <cx:spPr>
            <a:solidFill>
              <a:schemeClr val="accent5"/>
            </a:solidFill>
            <a:ln>
              <a:solidFill>
                <a:schemeClr val="accent5">
                  <a:lumMod val="75000"/>
                </a:schemeClr>
              </a:solidFill>
            </a:ln>
          </cx:spPr>
          <cx:dataId val="5"/>
          <cx:layoutPr>
            <cx:visibility meanMarker="0"/>
            <cx:statistics quartileMethod="inclusive"/>
          </cx:layoutPr>
        </cx:series>
        <cx:series layoutId="boxWhisker" uniqueId="{00000007-3775-4288-BFC9-81A6A02FA6EC}" formatIdx="7">
          <cx:tx>
            <cx:txData>
              <cx:f>_xlchart.v1.36</cx:f>
              <cx:v>2050</cx:v>
            </cx:txData>
          </cx:tx>
          <cx:spPr>
            <a:solidFill>
              <a:schemeClr val="accent5"/>
            </a:solidFill>
            <a:ln>
              <a:solidFill>
                <a:schemeClr val="accent5">
                  <a:lumMod val="75000"/>
                </a:schemeClr>
              </a:solidFill>
            </a:ln>
          </cx:spPr>
          <cx:dataId val="6"/>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Calibri" panose="020F0502020204030204" pitchFamily="34" charset="0"/>
                <a:cs typeface="Calibri" panose="020F0502020204030204" pitchFamily="34" charset="0"/>
              </a:defRPr>
            </a:pPr>
            <a:endParaRPr lang="de-DE" sz="900" baseline="0">
              <a:solidFill>
                <a:sysClr val="windowText" lastClr="000000"/>
              </a:solidFill>
              <a:latin typeface="Arial" panose="020B0604020202020204" pitchFamily="34" charset="0"/>
            </a:endParaRPr>
          </a:p>
        </cx:txPr>
      </cx:axis>
      <cx:axis id="1">
        <cx:valScaling max="5100" min="16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rPr>
                  <a:t>2019</a:t>
                </a:r>
                <a:r>
                  <a:rPr lang="de-DE" sz="900" b="0" i="0" kern="1200" cap="all" baseline="0">
                    <a:solidFill>
                      <a:srgbClr val="000000"/>
                    </a:solidFill>
                    <a:effectLst/>
                    <a:latin typeface="Arial" panose="020B0604020202020204" pitchFamily="34" charset="0"/>
                  </a:rPr>
                  <a:t> /kW</a:t>
                </a:r>
                <a:endParaRPr lang="de-DE" sz="900">
                  <a:effectLst/>
                </a:endParaRPr>
              </a:p>
            </cx:rich>
          </cx:tx>
        </cx:title>
        <cx:majorGridlines/>
        <cx:tickLabels/>
        <cx:txPr>
          <a:bodyPr vertOverflow="overflow" horzOverflow="overflow" wrap="square" lIns="0" tIns="0" rIns="0" bIns="0"/>
          <a:lstStyle/>
          <a:p>
            <a:pPr algn="ctr" rtl="0">
              <a:defRPr sz="900" b="0" i="0" baseline="0">
                <a:solidFill>
                  <a:sysClr val="windowText" lastClr="000000"/>
                </a:solidFill>
                <a:latin typeface="Arial" panose="020B0604020202020204" pitchFamily="34" charset="0"/>
                <a:ea typeface="Calibri" panose="020F0502020204030204" pitchFamily="34" charset="0"/>
                <a:cs typeface="Calibri" panose="020F0502020204030204" pitchFamily="34" charset="0"/>
              </a:defRPr>
            </a:pPr>
            <a:endParaRPr lang="de-DE" sz="900" baseline="0">
              <a:solidFill>
                <a:sysClr val="windowText" lastClr="000000"/>
              </a:solidFill>
              <a:latin typeface="Arial" panose="020B0604020202020204" pitchFamily="34" charset="0"/>
            </a:endParaRPr>
          </a:p>
        </cx:txPr>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 dir="row">_xlchart.v1.50</cx:f>
      </cx:numDim>
    </cx:data>
    <cx:data id="1">
      <cx:numDim type="val">
        <cx:f dir="row">_xlchart.v1.51</cx:f>
      </cx:numDim>
    </cx:data>
    <cx:data id="2">
      <cx:numDim type="val">
        <cx:f dir="row">_xlchart.v1.52</cx:f>
      </cx:numDim>
    </cx:data>
    <cx:data id="3">
      <cx:numDim type="val">
        <cx:f dir="row">_xlchart.v1.53</cx:f>
      </cx:numDim>
    </cx:data>
    <cx:data id="4">
      <cx:numDim type="val">
        <cx:f dir="row">_xlchart.v1.54</cx:f>
      </cx:numDim>
    </cx:data>
    <cx:data id="5">
      <cx:numDim type="val">
        <cx:f dir="row">_xlchart.v1.55</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Box-Plots der spezifischen Investitionskosten - PV Gesamt</a:t>
            </a:r>
            <a:endParaRPr lang="de-DE" sz="1100" b="0" i="0" u="none" strike="noStrike" baseline="0">
              <a:solidFill>
                <a:sysClr val="windowText" lastClr="000000"/>
              </a:solidFill>
              <a:latin typeface="Arial" panose="020B0604020202020204" pitchFamily="34" charset="0"/>
            </a:endParaRPr>
          </a:p>
        </cx:rich>
      </cx:tx>
    </cx:title>
    <cx:plotArea>
      <cx:plotAreaRegion>
        <cx:series layoutId="boxWhisker" uniqueId="{72984B26-88BA-4C58-9D34-A7E1A6857980}" formatIdx="0">
          <cx:tx>
            <cx:txData>
              <cx:f>_xlchart.v1.44</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837F-43F1-AA18-FD3C7BA4DAAF}" formatIdx="1">
          <cx:tx>
            <cx:txData>
              <cx:f>_xlchart.v1.45</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837F-43F1-AA18-FD3C7BA4DAAF}" formatIdx="2">
          <cx:tx>
            <cx:txData>
              <cx:f>_xlchart.v1.46</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837F-43F1-AA18-FD3C7BA4DAAF}" formatIdx="3">
          <cx:tx>
            <cx:txData>
              <cx:f>_xlchart.v1.47</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6-837F-43F1-AA18-FD3C7BA4DAAF}" formatIdx="5">
          <cx:tx>
            <cx:txData>
              <cx:f>_xlchart.v1.48</cx:f>
              <cx:v>2040</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7-837F-43F1-AA18-FD3C7BA4DAAF}" formatIdx="6">
          <cx:tx>
            <cx:txData>
              <cx:f>_xlchart.v1.49</cx:f>
              <cx:v>2050</cx:v>
            </cx:txData>
          </cx:tx>
          <cx:spPr>
            <a:solidFill>
              <a:schemeClr val="accent5"/>
            </a:solidFill>
            <a:ln>
              <a:solidFill>
                <a:schemeClr val="accent5">
                  <a:lumMod val="75000"/>
                </a:schemeClr>
              </a:solidFill>
            </a:ln>
          </cx:spPr>
          <cx:dataId val="5"/>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defRPr>
              </a:pPr>
              <a:r>
                <a:rPr lang="de-DE" sz="900" b="0" i="0" u="none" strike="noStrike" cap="all" baseline="0">
                  <a:solidFill>
                    <a:sysClr val="windowText" lastClr="000000"/>
                  </a:solidFill>
                  <a:latin typeface="Arial" panose="020B0604020202020204" pitchFamily="34" charset="0"/>
                  <a:cs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cx:title>
          <cx:tx>
            <cx:rich>
              <a:bodyPr spcFirstLastPara="1" vertOverflow="ellipsis" horzOverflow="overflow" wrap="square" lIns="0" tIns="0" rIns="0" bIns="0" anchor="ctr" anchorCtr="1"/>
              <a:lstStyle/>
              <a:p>
                <a:pPr algn="ctr" rtl="0">
                  <a:spcBef>
                    <a:spcPts val="0"/>
                  </a:spcBef>
                  <a:spcAft>
                    <a:spcPts val="0"/>
                  </a:spcAft>
                  <a:defRPr baseline="0">
                    <a:solidFill>
                      <a:sysClr val="windowText" lastClr="000000"/>
                    </a:solidFill>
                  </a:defRPr>
                </a:pPr>
                <a:r>
                  <a:rPr lang="de-DE" sz="900" b="0" i="0" cap="all" baseline="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cap="all" baseline="-2500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cap="all" baseline="0">
                    <a:solidFill>
                      <a:sysClr val="windowText" lastClr="000000"/>
                    </a:solidFill>
                    <a:effectLst/>
                    <a:latin typeface="Arial" panose="020B0604020202020204" pitchFamily="34" charset="0"/>
                    <a:ea typeface="Arial" panose="020B0604020202020204" pitchFamily="34" charset="0"/>
                    <a:cs typeface="Arial" panose="020B0604020202020204" pitchFamily="34" charset="0"/>
                  </a:rPr>
                  <a:t> /kW</a:t>
                </a:r>
                <a:endParaRPr lang="de-DE" sz="900" cap="all" baseline="0">
                  <a:solidFill>
                    <a:sysClr val="windowText" lastClr="000000"/>
                  </a:solidFill>
                  <a:effectLst/>
                </a:endParaRPr>
              </a:p>
            </cx:rich>
          </cx:tx>
        </cx:title>
        <cx:majorGridlines/>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plotArea>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_xlchart.v1.56</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PV Dach</a:t>
            </a:r>
          </a:p>
          <a:p>
            <a:pPr algn="ctr" rtl="0">
              <a:defRPr/>
            </a:pPr>
            <a:r>
              <a:rPr lang="de-DE" sz="1100" b="0" i="0" u="none" strike="noStrike" baseline="0">
                <a:solidFill>
                  <a:sysClr val="windowText" lastClr="000000">
                    <a:lumMod val="65000"/>
                    <a:lumOff val="35000"/>
                  </a:sysClr>
                </a:solidFill>
                <a:latin typeface="Calibri" panose="020F0502020204030204"/>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60000000000000012" min="0.005000000000000001"/>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_xlchart.v1.69</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lumMod val="65000"/>
                    <a:lumOff val="35000"/>
                  </a:sysClr>
                </a:solidFill>
                <a:latin typeface="Calibri" panose="020F0502020204030204"/>
              </a:rPr>
              <a:t>Box-Plot der fixen Betriebs- und Wartungskosten - PV Dach</a:t>
            </a:r>
          </a:p>
          <a:p>
            <a:pPr algn="ctr" rtl="0">
              <a:defRPr/>
            </a:pPr>
            <a:r>
              <a:rPr lang="de-DE" sz="1100" b="0" i="0" u="none" strike="noStrike" baseline="0">
                <a:solidFill>
                  <a:sysClr val="windowText" lastClr="000000">
                    <a:lumMod val="65000"/>
                    <a:lumOff val="35000"/>
                  </a:sysClr>
                </a:solidFill>
                <a:latin typeface="Calibri" panose="020F0502020204030204"/>
              </a:rPr>
              <a:t>in % der Investionskosten</a:t>
            </a:r>
          </a:p>
        </cx:rich>
      </cx:tx>
    </cx:title>
    <cx:plotArea>
      <cx:plotAreaRegion>
        <cx:series layoutId="boxWhisker" uniqueId="{5D2BA61D-54BB-4971-837A-00C8A5FF7E49}">
          <cx:dataLabels>
            <cx:visibility seriesName="0" categoryName="0" value="1"/>
          </cx:dataLabels>
          <cx:dataId val="0"/>
          <cx:layoutPr>
            <cx:visibility meanLine="0" meanMarker="1" nonoutliers="0" outliers="1"/>
            <cx:statistics quartileMethod="inclusive"/>
          </cx:layoutPr>
        </cx:series>
      </cx:plotAreaRegion>
      <cx:axis id="0" hidden="1">
        <cx:catScaling gapWidth="1"/>
        <cx:tickLabels/>
      </cx:axis>
      <cx:axis id="1">
        <cx:valScaling max="0.030000000000000006" min="0.005000000000000001"/>
        <cx:title>
          <cx:tx>
            <cx:rich>
              <a:bodyPr spcFirstLastPara="1" vertOverflow="ellipsis" horzOverflow="overflow" wrap="square" lIns="0" tIns="0" rIns="0" bIns="0" anchor="ctr" anchorCtr="1"/>
              <a:lstStyle/>
              <a:p>
                <a:pPr algn="ctr" rtl="0">
                  <a:defRPr/>
                </a:pPr>
                <a:r>
                  <a:rPr lang="de-DE"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der Invest./a</a:t>
                </a:r>
                <a:endParaRPr lang="de-DE"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 dir="row">_xlchart.v1.63</cx:f>
      </cx:numDim>
    </cx:data>
    <cx:data id="1">
      <cx:numDim type="val">
        <cx:f dir="row">_xlchart.v1.64</cx:f>
      </cx:numDim>
    </cx:data>
    <cx:data id="2">
      <cx:numDim type="val">
        <cx:f dir="row">_xlchart.v1.65</cx:f>
      </cx:numDim>
    </cx:data>
    <cx:data id="3">
      <cx:numDim type="val">
        <cx:f dir="row">_xlchart.v1.66</cx:f>
      </cx:numDim>
    </cx:data>
    <cx:data id="4">
      <cx:numDim type="val">
        <cx:f dir="row">_xlchart.v1.67</cx:f>
      </cx:numDim>
    </cx:data>
    <cx:data id="5">
      <cx:numDim type="val">
        <cx:f dir="row">_xlchart.v1.68</cx:f>
      </cx:numDim>
    </cx:data>
  </cx:chartData>
  <cx:chart>
    <cx:title pos="t" align="ctr" overlay="0">
      <cx:tx>
        <cx:rich>
          <a:bodyPr spcFirstLastPara="1" vertOverflow="ellipsis" horzOverflow="overflow" wrap="square" lIns="0" tIns="0" rIns="0" bIns="0" anchor="ctr" anchorCtr="1"/>
          <a:lstStyle/>
          <a:p>
            <a:pPr algn="ctr" rtl="0">
              <a:defRPr/>
            </a:pP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Box-Plots der spezifischen Investitionskosten - PV Dach</a:t>
            </a:r>
            <a:b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br>
            <a:r>
              <a:rPr lang="de-DE" sz="1100" b="0" i="0" u="none" strike="noStrike" baseline="0">
                <a:solidFill>
                  <a:sysClr val="windowText" lastClr="000000"/>
                </a:solidFill>
                <a:effectLst/>
                <a:latin typeface="Arial" panose="020B0604020202020204" pitchFamily="34" charset="0"/>
                <a:ea typeface="Calibri" panose="020F0502020204030204" pitchFamily="34" charset="0"/>
                <a:cs typeface="Calibri" panose="020F0502020204030204" pitchFamily="34" charset="0"/>
              </a:rPr>
              <a:t>(nur Studien mit dieser Differenzierung)</a:t>
            </a:r>
            <a:r>
              <a:rPr lang="de-DE" sz="1100" baseline="0">
                <a:solidFill>
                  <a:sysClr val="windowText" lastClr="000000"/>
                </a:solidFill>
                <a:latin typeface="Arial" panose="020B0604020202020204" pitchFamily="34" charset="0"/>
              </a:rPr>
              <a:t> </a:t>
            </a:r>
            <a:endParaRPr lang="de-DE" sz="1100" b="0" i="0" u="none" strike="noStrike" baseline="0">
              <a:solidFill>
                <a:sysClr val="windowText" lastClr="000000"/>
              </a:solidFill>
              <a:latin typeface="Arial" panose="020B0604020202020204" pitchFamily="34" charset="0"/>
            </a:endParaRPr>
          </a:p>
        </cx:rich>
      </cx:tx>
    </cx:title>
    <cx:plotArea>
      <cx:plotAreaRegion>
        <cx:series layoutId="boxWhisker" uniqueId="{F746D575-EAE2-4F73-BB7F-5FCE68F04399}" formatIdx="0">
          <cx:tx>
            <cx:txData>
              <cx:f>_xlchart.v1.57</cx:f>
              <cx:v>2010 - 2018</cx:v>
            </cx:txData>
          </cx:tx>
          <cx:spPr>
            <a:solidFill>
              <a:schemeClr val="accent5"/>
            </a:solidFill>
            <a:ln>
              <a:solidFill>
                <a:schemeClr val="accent5">
                  <a:lumMod val="75000"/>
                </a:schemeClr>
              </a:solidFill>
            </a:ln>
          </cx:spPr>
          <cx:dataId val="0"/>
          <cx:layoutPr>
            <cx:visibility meanLine="0" meanMarker="0" nonoutliers="1" outliers="1"/>
            <cx:statistics quartileMethod="inclusive"/>
          </cx:layoutPr>
        </cx:series>
        <cx:series layoutId="boxWhisker" uniqueId="{00000001-DDD6-435B-B1C2-271ACFF062E0}" formatIdx="1">
          <cx:tx>
            <cx:txData>
              <cx:f>_xlchart.v1.58</cx:f>
              <cx:v>2020</cx:v>
            </cx:txData>
          </cx:tx>
          <cx:spPr>
            <a:solidFill>
              <a:schemeClr val="accent5"/>
            </a:solidFill>
            <a:ln>
              <a:solidFill>
                <a:schemeClr val="accent5">
                  <a:lumMod val="75000"/>
                </a:schemeClr>
              </a:solidFill>
            </a:ln>
          </cx:spPr>
          <cx:dataId val="1"/>
          <cx:layoutPr>
            <cx:visibility meanMarker="0"/>
            <cx:statistics quartileMethod="inclusive"/>
          </cx:layoutPr>
        </cx:series>
        <cx:series layoutId="boxWhisker" uniqueId="{00000002-DDD6-435B-B1C2-271ACFF062E0}" formatIdx="2">
          <cx:tx>
            <cx:txData>
              <cx:f>_xlchart.v1.59</cx:f>
              <cx:v>2025</cx:v>
            </cx:txData>
          </cx:tx>
          <cx:spPr>
            <a:solidFill>
              <a:schemeClr val="accent5"/>
            </a:solidFill>
            <a:ln>
              <a:solidFill>
                <a:schemeClr val="accent5">
                  <a:lumMod val="75000"/>
                </a:schemeClr>
              </a:solidFill>
            </a:ln>
          </cx:spPr>
          <cx:dataId val="2"/>
          <cx:layoutPr>
            <cx:visibility meanMarker="0"/>
            <cx:statistics quartileMethod="inclusive"/>
          </cx:layoutPr>
        </cx:series>
        <cx:series layoutId="boxWhisker" uniqueId="{00000003-DDD6-435B-B1C2-271ACFF062E0}" formatIdx="3">
          <cx:tx>
            <cx:txData>
              <cx:f>_xlchart.v1.60</cx:f>
              <cx:v>2030</cx:v>
            </cx:txData>
          </cx:tx>
          <cx:spPr>
            <a:solidFill>
              <a:schemeClr val="accent5"/>
            </a:solidFill>
            <a:ln>
              <a:solidFill>
                <a:schemeClr val="accent5">
                  <a:lumMod val="75000"/>
                </a:schemeClr>
              </a:solidFill>
            </a:ln>
          </cx:spPr>
          <cx:dataId val="3"/>
          <cx:layoutPr>
            <cx:visibility meanMarker="0"/>
            <cx:statistics quartileMethod="inclusive"/>
          </cx:layoutPr>
        </cx:series>
        <cx:series layoutId="boxWhisker" uniqueId="{00000005-DDD6-435B-B1C2-271ACFF062E0}" formatIdx="5">
          <cx:tx>
            <cx:txData>
              <cx:f>_xlchart.v1.61</cx:f>
              <cx:v>2040</cx:v>
            </cx:txData>
          </cx:tx>
          <cx:spPr>
            <a:solidFill>
              <a:schemeClr val="accent5"/>
            </a:solidFill>
            <a:ln>
              <a:solidFill>
                <a:schemeClr val="accent5">
                  <a:lumMod val="75000"/>
                </a:schemeClr>
              </a:solidFill>
            </a:ln>
          </cx:spPr>
          <cx:dataId val="4"/>
          <cx:layoutPr>
            <cx:visibility meanMarker="0"/>
            <cx:statistics quartileMethod="inclusive"/>
          </cx:layoutPr>
        </cx:series>
        <cx:series layoutId="boxWhisker" uniqueId="{00000007-DDD6-435B-B1C2-271ACFF062E0}" formatIdx="7">
          <cx:tx>
            <cx:txData>
              <cx:f>_xlchart.v1.62</cx:f>
              <cx:v>2050</cx:v>
            </cx:txData>
          </cx:tx>
          <cx:spPr>
            <a:solidFill>
              <a:schemeClr val="accent5"/>
            </a:solidFill>
            <a:ln>
              <a:solidFill>
                <a:schemeClr val="accent5">
                  <a:lumMod val="75000"/>
                </a:schemeClr>
              </a:solidFill>
            </a:ln>
          </cx:spPr>
          <cx:dataId val="5"/>
          <cx:layoutPr>
            <cx:visibility meanMarker="0"/>
            <cx:statistics quartileMethod="inclusive"/>
          </cx:layoutPr>
        </cx:series>
      </cx:plotAreaRegion>
      <cx:axis id="0">
        <cx:catScaling gapWidth="0.449999988"/>
        <cx:title>
          <cx:tx>
            <cx:txData>
              <cx:v>Jahr</cx:v>
            </cx:txData>
          </cx:tx>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r>
                <a:rPr lang="de-DE" sz="900" b="0" i="0" u="none" strike="noStrike" cap="all" baseline="0">
                  <a:solidFill>
                    <a:sysClr val="windowText" lastClr="000000"/>
                  </a:solidFill>
                  <a:latin typeface="Arial" panose="020B0604020202020204" pitchFamily="34" charset="0"/>
                </a:rPr>
                <a:t>Jahr</a:t>
              </a:r>
            </a:p>
          </cx:txPr>
        </cx:title>
        <cx:tickLabels/>
        <cx:txPr>
          <a:bodyPr vertOverflow="overflow" horzOverflow="overflow" wrap="square" lIns="0" tIns="0" rIns="0" bIns="0"/>
          <a:lstStyle/>
          <a:p>
            <a:pPr algn="ctr" rtl="0">
              <a:defRPr sz="900" b="0"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de-DE" baseline="0">
              <a:solidFill>
                <a:sysClr val="windowText" lastClr="000000"/>
              </a:solidFill>
            </a:endParaRPr>
          </a:p>
        </cx:txPr>
      </cx:axis>
      <cx:axis id="1">
        <cx:valScaling max="2100" min="300"/>
        <cx:title>
          <cx:tx>
            <cx:rich>
              <a:bodyPr spcFirstLastPara="1" vertOverflow="ellipsis" horzOverflow="overflow" wrap="square" lIns="0" tIns="0" rIns="0" bIns="0" anchor="ctr" anchorCtr="1"/>
              <a:lstStyle/>
              <a:p>
                <a:pPr algn="ctr" rtl="0">
                  <a:spcBef>
                    <a:spcPts val="0"/>
                  </a:spcBef>
                  <a:spcAft>
                    <a:spcPts val="0"/>
                  </a:spcAft>
                </a:pP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Investitionskosten in €</a:t>
                </a:r>
                <a:r>
                  <a:rPr lang="de-DE" sz="900" b="0" i="0" kern="1200" cap="all" baseline="-25000">
                    <a:solidFill>
                      <a:srgbClr val="000000"/>
                    </a:solidFill>
                    <a:effectLst/>
                    <a:latin typeface="Arial" panose="020B0604020202020204" pitchFamily="34" charset="0"/>
                    <a:ea typeface="Arial" panose="020B0604020202020204" pitchFamily="34" charset="0"/>
                    <a:cs typeface="Arial" panose="020B0604020202020204" pitchFamily="34" charset="0"/>
                  </a:rPr>
                  <a:t>2019</a:t>
                </a:r>
                <a:r>
                  <a:rPr lang="de-DE" sz="900" b="0" i="0" kern="1200" cap="all" baseline="0">
                    <a:solidFill>
                      <a:srgbClr val="000000"/>
                    </a:solidFill>
                    <a:effectLst/>
                    <a:latin typeface="Arial" panose="020B0604020202020204" pitchFamily="34" charset="0"/>
                    <a:ea typeface="Arial" panose="020B0604020202020204" pitchFamily="34" charset="0"/>
                    <a:cs typeface="Arial" panose="020B0604020202020204" pitchFamily="34" charset="0"/>
                  </a:rPr>
                  <a:t> /kW</a:t>
                </a:r>
                <a:endParaRPr lang="de-DE" sz="900">
                  <a:effectLst/>
                </a:endParaRPr>
              </a:p>
            </cx:rich>
          </cx:tx>
        </cx:title>
        <cx:majorGridlines/>
        <cx:tickLabels/>
        <cx:txPr>
          <a:bodyPr spcFirstLastPara="1" vertOverflow="ellipsis" horzOverflow="overflow" wrap="square" lIns="0" tIns="0" rIns="0" bIns="0" anchor="ctr" anchorCtr="1"/>
          <a:lstStyle/>
          <a:p>
            <a:pPr algn="ctr" rtl="0">
              <a:defRPr baseline="0">
                <a:solidFill>
                  <a:sysClr val="windowText" lastClr="000000"/>
                </a:solidFill>
                <a:latin typeface="Arial" panose="020B0604020202020204" pitchFamily="34" charset="0"/>
              </a:defRPr>
            </a:pPr>
            <a:endParaRPr lang="de-DE" sz="900" b="0" i="0" u="none" strike="noStrike" baseline="0">
              <a:solidFill>
                <a:sysClr val="windowText" lastClr="000000"/>
              </a:solidFill>
              <a:latin typeface="Arial" panose="020B0604020202020204"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3" Type="http://schemas.microsoft.com/office/2014/relationships/chartEx" Target="../charts/chartEx17.xml"/><Relationship Id="rId2" Type="http://schemas.microsoft.com/office/2014/relationships/chartEx" Target="../charts/chartEx16.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microsoft.com/office/2014/relationships/chartEx" Target="../charts/chartEx18.xml"/><Relationship Id="rId2" Type="http://schemas.openxmlformats.org/officeDocument/2006/relationships/chart" Target="../charts/chart13.xml"/><Relationship Id="rId1" Type="http://schemas.openxmlformats.org/officeDocument/2006/relationships/chart" Target="../charts/chart12.xml"/><Relationship Id="rId4" Type="http://schemas.microsoft.com/office/2014/relationships/chartEx" Target="../charts/chartEx19.xml"/></Relationships>
</file>

<file path=xl/drawings/_rels/drawing12.xml.rels><?xml version="1.0" encoding="UTF-8" standalone="yes"?>
<Relationships xmlns="http://schemas.openxmlformats.org/package/2006/relationships"><Relationship Id="rId3" Type="http://schemas.microsoft.com/office/2014/relationships/chartEx" Target="../charts/chartEx20.xml"/><Relationship Id="rId2" Type="http://schemas.openxmlformats.org/officeDocument/2006/relationships/chart" Target="../charts/chart15.xml"/><Relationship Id="rId1" Type="http://schemas.openxmlformats.org/officeDocument/2006/relationships/chart" Target="../charts/chart14.xml"/><Relationship Id="rId4" Type="http://schemas.microsoft.com/office/2014/relationships/chartEx" Target="../charts/chartEx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openxmlformats.org/officeDocument/2006/relationships/chart" Target="../charts/chart3.xml"/><Relationship Id="rId4" Type="http://schemas.microsoft.com/office/2014/relationships/chartEx" Target="../charts/chartEx5.xml"/></Relationships>
</file>

<file path=xl/drawings/_rels/drawing5.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8.xml"/><Relationship Id="rId1" Type="http://schemas.openxmlformats.org/officeDocument/2006/relationships/chart" Target="../charts/chart5.xml"/><Relationship Id="rId4" Type="http://schemas.microsoft.com/office/2014/relationships/chartEx" Target="../charts/chartEx9.xml"/></Relationships>
</file>

<file path=xl/drawings/_rels/drawing7.xml.rels><?xml version="1.0" encoding="UTF-8" standalone="yes"?>
<Relationships xmlns="http://schemas.openxmlformats.org/package/2006/relationships"><Relationship Id="rId3" Type="http://schemas.microsoft.com/office/2014/relationships/chartEx" Target="../charts/chartEx11.xml"/><Relationship Id="rId2" Type="http://schemas.microsoft.com/office/2014/relationships/chartEx" Target="../charts/chartEx10.xml"/><Relationship Id="rId1" Type="http://schemas.openxmlformats.org/officeDocument/2006/relationships/chart" Target="../charts/chart7.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microsoft.com/office/2014/relationships/chartEx" Target="../charts/chartEx13.xml"/><Relationship Id="rId2" Type="http://schemas.microsoft.com/office/2014/relationships/chartEx" Target="../charts/chartEx12.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microsoft.com/office/2014/relationships/chartEx" Target="../charts/chartEx15.xml"/><Relationship Id="rId2" Type="http://schemas.microsoft.com/office/2014/relationships/chartEx" Target="../charts/chartEx14.xml"/><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7</xdr:col>
          <xdr:colOff>828675</xdr:colOff>
          <xdr:row>45</xdr:row>
          <xdr:rowOff>142875</xdr:rowOff>
        </xdr:to>
        <xdr:sp macro="" textlink="">
          <xdr:nvSpPr>
            <xdr:cNvPr id="91137" name="Object 1" hidden="1">
              <a:extLst>
                <a:ext uri="{63B3BB69-23CF-44E3-9099-C40C66FF867C}">
                  <a14:compatExt spid="_x0000_s91137"/>
                </a:ext>
                <a:ext uri="{FF2B5EF4-FFF2-40B4-BE49-F238E27FC236}">
                  <a16:creationId xmlns:a16="http://schemas.microsoft.com/office/drawing/2014/main" id="{00000000-0008-0000-0000-0000016401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0</xdr:colOff>
      <xdr:row>12</xdr:row>
      <xdr:rowOff>0</xdr:rowOff>
    </xdr:from>
    <xdr:to>
      <xdr:col>10</xdr:col>
      <xdr:colOff>0</xdr:colOff>
      <xdr:row>37</xdr:row>
      <xdr:rowOff>180976</xdr:rowOff>
    </xdr:to>
    <xdr:graphicFrame macro="">
      <xdr:nvGraphicFramePr>
        <xdr:cNvPr id="2" name="Diagramm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48</xdr:row>
      <xdr:rowOff>9525</xdr:rowOff>
    </xdr:from>
    <xdr:to>
      <xdr:col>9</xdr:col>
      <xdr:colOff>9524</xdr:colOff>
      <xdr:row>69</xdr:row>
      <xdr:rowOff>0</xdr:rowOff>
    </xdr:to>
    <xdr:grpSp>
      <xdr:nvGrpSpPr>
        <xdr:cNvPr id="9" name="Gruppieren 8">
          <a:extLst>
            <a:ext uri="{FF2B5EF4-FFF2-40B4-BE49-F238E27FC236}">
              <a16:creationId xmlns:a16="http://schemas.microsoft.com/office/drawing/2014/main" id="{00000000-0008-0000-1300-000009000000}"/>
            </a:ext>
          </a:extLst>
        </xdr:cNvPr>
        <xdr:cNvGrpSpPr/>
      </xdr:nvGrpSpPr>
      <xdr:grpSpPr>
        <a:xfrm>
          <a:off x="0" y="9620250"/>
          <a:ext cx="7553324" cy="4191000"/>
          <a:chOff x="0" y="9610725"/>
          <a:chExt cx="7553324" cy="4191000"/>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1300-000003000000}"/>
                  </a:ext>
                </a:extLst>
              </xdr:cNvPr>
              <xdr:cNvGraphicFramePr/>
            </xdr:nvGraphicFramePr>
            <xdr:xfrm>
              <a:off x="0" y="9610725"/>
              <a:ext cx="7553324" cy="41910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9610725"/>
                <a:ext cx="7553324" cy="419100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4" name="Textfeld 3">
            <a:extLst>
              <a:ext uri="{FF2B5EF4-FFF2-40B4-BE49-F238E27FC236}">
                <a16:creationId xmlns:a16="http://schemas.microsoft.com/office/drawing/2014/main" id="{00000000-0008-0000-1300-000004000000}"/>
              </a:ext>
            </a:extLst>
          </xdr:cNvPr>
          <xdr:cNvSpPr txBox="1"/>
        </xdr:nvSpPr>
        <xdr:spPr>
          <a:xfrm>
            <a:off x="5800725" y="133540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2050</a:t>
            </a:r>
          </a:p>
        </xdr:txBody>
      </xdr:sp>
      <xdr:sp macro="" textlink="">
        <xdr:nvSpPr>
          <xdr:cNvPr id="5" name="Textfeld 4">
            <a:extLst>
              <a:ext uri="{FF2B5EF4-FFF2-40B4-BE49-F238E27FC236}">
                <a16:creationId xmlns:a16="http://schemas.microsoft.com/office/drawing/2014/main" id="{00000000-0008-0000-1300-000005000000}"/>
              </a:ext>
            </a:extLst>
          </xdr:cNvPr>
          <xdr:cNvSpPr txBox="1"/>
        </xdr:nvSpPr>
        <xdr:spPr>
          <a:xfrm>
            <a:off x="1543050" y="13354050"/>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2015</a:t>
            </a:r>
          </a:p>
        </xdr:txBody>
      </xdr:sp>
      <xdr:sp macro="" textlink="">
        <xdr:nvSpPr>
          <xdr:cNvPr id="6" name="Textfeld 5">
            <a:extLst>
              <a:ext uri="{FF2B5EF4-FFF2-40B4-BE49-F238E27FC236}">
                <a16:creationId xmlns:a16="http://schemas.microsoft.com/office/drawing/2014/main" id="{00000000-0008-0000-1300-000006000000}"/>
              </a:ext>
            </a:extLst>
          </xdr:cNvPr>
          <xdr:cNvSpPr txBox="1"/>
        </xdr:nvSpPr>
        <xdr:spPr>
          <a:xfrm>
            <a:off x="2876918" y="133540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7" name="Textfeld 6">
            <a:extLst>
              <a:ext uri="{FF2B5EF4-FFF2-40B4-BE49-F238E27FC236}">
                <a16:creationId xmlns:a16="http://schemas.microsoft.com/office/drawing/2014/main" id="{00000000-0008-0000-1300-000007000000}"/>
              </a:ext>
            </a:extLst>
          </xdr:cNvPr>
          <xdr:cNvSpPr txBox="1"/>
        </xdr:nvSpPr>
        <xdr:spPr>
          <a:xfrm>
            <a:off x="3851521" y="13354050"/>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8" name="Textfeld 7">
            <a:extLst>
              <a:ext uri="{FF2B5EF4-FFF2-40B4-BE49-F238E27FC236}">
                <a16:creationId xmlns:a16="http://schemas.microsoft.com/office/drawing/2014/main" id="{00000000-0008-0000-1300-000008000000}"/>
              </a:ext>
            </a:extLst>
          </xdr:cNvPr>
          <xdr:cNvSpPr txBox="1"/>
        </xdr:nvSpPr>
        <xdr:spPr>
          <a:xfrm>
            <a:off x="4826123" y="133540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grpSp>
    <xdr:clientData/>
  </xdr:twoCellAnchor>
  <xdr:twoCellAnchor>
    <xdr:from>
      <xdr:col>0</xdr:col>
      <xdr:colOff>23811</xdr:colOff>
      <xdr:row>79</xdr:row>
      <xdr:rowOff>0</xdr:rowOff>
    </xdr:from>
    <xdr:to>
      <xdr:col>5</xdr:col>
      <xdr:colOff>200024</xdr:colOff>
      <xdr:row>93</xdr:row>
      <xdr:rowOff>0</xdr:rowOff>
    </xdr:to>
    <mc:AlternateContent xmlns:mc="http://schemas.openxmlformats.org/markup-compatibility/2006">
      <mc:Choice xmlns:cx1="http://schemas.microsoft.com/office/drawing/2015/9/8/chartex" Requires="cx1">
        <xdr:graphicFrame macro="">
          <xdr:nvGraphicFramePr>
            <xdr:cNvPr id="10" name="Diagramm 9">
              <a:extLst>
                <a:ext uri="{FF2B5EF4-FFF2-40B4-BE49-F238E27FC236}">
                  <a16:creationId xmlns:a16="http://schemas.microsoft.com/office/drawing/2014/main" id="{00000000-0008-0000-1300-00000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1" y="15811500"/>
              <a:ext cx="4367213"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15</xdr:row>
      <xdr:rowOff>9524</xdr:rowOff>
    </xdr:from>
    <xdr:to>
      <xdr:col>11</xdr:col>
      <xdr:colOff>0</xdr:colOff>
      <xdr:row>42</xdr:row>
      <xdr:rowOff>0</xdr:rowOff>
    </xdr:to>
    <xdr:graphicFrame macro="">
      <xdr:nvGraphicFramePr>
        <xdr:cNvPr id="2" name="Diagramm 1">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15</xdr:row>
      <xdr:rowOff>9524</xdr:rowOff>
    </xdr:from>
    <xdr:to>
      <xdr:col>23</xdr:col>
      <xdr:colOff>0</xdr:colOff>
      <xdr:row>42</xdr:row>
      <xdr:rowOff>0</xdr:rowOff>
    </xdr:to>
    <xdr:graphicFrame macro="">
      <xdr:nvGraphicFramePr>
        <xdr:cNvPr id="3" name="Diagramm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53</xdr:row>
      <xdr:rowOff>9524</xdr:rowOff>
    </xdr:from>
    <xdr:to>
      <xdr:col>9</xdr:col>
      <xdr:colOff>0</xdr:colOff>
      <xdr:row>78</xdr:row>
      <xdr:rowOff>190500</xdr:rowOff>
    </xdr:to>
    <xdr:grpSp>
      <xdr:nvGrpSpPr>
        <xdr:cNvPr id="11" name="Gruppieren 10">
          <a:extLst>
            <a:ext uri="{FF2B5EF4-FFF2-40B4-BE49-F238E27FC236}">
              <a16:creationId xmlns:a16="http://schemas.microsoft.com/office/drawing/2014/main" id="{00000000-0008-0000-1500-00000B000000}"/>
            </a:ext>
          </a:extLst>
        </xdr:cNvPr>
        <xdr:cNvGrpSpPr/>
      </xdr:nvGrpSpPr>
      <xdr:grpSpPr>
        <a:xfrm>
          <a:off x="0" y="10620374"/>
          <a:ext cx="7543800" cy="5257801"/>
          <a:chOff x="0" y="10610849"/>
          <a:chExt cx="6705600" cy="5181601"/>
        </a:xfrm>
      </xdr:grpSpPr>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00000000-0008-0000-1500-000004000000}"/>
                  </a:ext>
                </a:extLst>
              </xdr:cNvPr>
              <xdr:cNvGraphicFramePr/>
            </xdr:nvGraphicFramePr>
            <xdr:xfrm>
              <a:off x="0" y="10610849"/>
              <a:ext cx="6705600" cy="5181601"/>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0610849"/>
                <a:ext cx="6705600" cy="5181601"/>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grpSp>
        <xdr:nvGrpSpPr>
          <xdr:cNvPr id="10" name="Gruppieren 9">
            <a:extLst>
              <a:ext uri="{FF2B5EF4-FFF2-40B4-BE49-F238E27FC236}">
                <a16:creationId xmlns:a16="http://schemas.microsoft.com/office/drawing/2014/main" id="{00000000-0008-0000-1500-00000A000000}"/>
              </a:ext>
            </a:extLst>
          </xdr:cNvPr>
          <xdr:cNvGrpSpPr/>
        </xdr:nvGrpSpPr>
        <xdr:grpSpPr>
          <a:xfrm>
            <a:off x="1495425" y="15373349"/>
            <a:ext cx="3965653" cy="224998"/>
            <a:chOff x="1495425" y="15373349"/>
            <a:chExt cx="3965653" cy="224998"/>
          </a:xfrm>
        </xdr:grpSpPr>
        <xdr:sp macro="" textlink="">
          <xdr:nvSpPr>
            <xdr:cNvPr id="5" name="Textfeld 4">
              <a:extLst>
                <a:ext uri="{FF2B5EF4-FFF2-40B4-BE49-F238E27FC236}">
                  <a16:creationId xmlns:a16="http://schemas.microsoft.com/office/drawing/2014/main" id="{00000000-0008-0000-1500-000005000000}"/>
                </a:ext>
              </a:extLst>
            </xdr:cNvPr>
            <xdr:cNvSpPr txBox="1"/>
          </xdr:nvSpPr>
          <xdr:spPr>
            <a:xfrm>
              <a:off x="5019675" y="15373349"/>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2050</a:t>
              </a:r>
            </a:p>
          </xdr:txBody>
        </xdr:sp>
        <xdr:sp macro="" textlink="">
          <xdr:nvSpPr>
            <xdr:cNvPr id="6" name="Textfeld 5">
              <a:extLst>
                <a:ext uri="{FF2B5EF4-FFF2-40B4-BE49-F238E27FC236}">
                  <a16:creationId xmlns:a16="http://schemas.microsoft.com/office/drawing/2014/main" id="{00000000-0008-0000-1500-000006000000}"/>
                </a:ext>
              </a:extLst>
            </xdr:cNvPr>
            <xdr:cNvSpPr txBox="1"/>
          </xdr:nvSpPr>
          <xdr:spPr>
            <a:xfrm>
              <a:off x="1495425" y="15373349"/>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7" name="Textfeld 6">
              <a:extLst>
                <a:ext uri="{FF2B5EF4-FFF2-40B4-BE49-F238E27FC236}">
                  <a16:creationId xmlns:a16="http://schemas.microsoft.com/office/drawing/2014/main" id="{00000000-0008-0000-1500-000007000000}"/>
                </a:ext>
              </a:extLst>
            </xdr:cNvPr>
            <xdr:cNvSpPr txBox="1"/>
          </xdr:nvSpPr>
          <xdr:spPr>
            <a:xfrm>
              <a:off x="2534018" y="15373349"/>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8" name="Textfeld 7">
              <a:extLst>
                <a:ext uri="{FF2B5EF4-FFF2-40B4-BE49-F238E27FC236}">
                  <a16:creationId xmlns:a16="http://schemas.microsoft.com/office/drawing/2014/main" id="{00000000-0008-0000-1500-000008000000}"/>
                </a:ext>
              </a:extLst>
            </xdr:cNvPr>
            <xdr:cNvSpPr txBox="1"/>
          </xdr:nvSpPr>
          <xdr:spPr>
            <a:xfrm>
              <a:off x="3384796" y="15373349"/>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9" name="Textfeld 8">
              <a:extLst>
                <a:ext uri="{FF2B5EF4-FFF2-40B4-BE49-F238E27FC236}">
                  <a16:creationId xmlns:a16="http://schemas.microsoft.com/office/drawing/2014/main" id="{00000000-0008-0000-1500-000009000000}"/>
                </a:ext>
              </a:extLst>
            </xdr:cNvPr>
            <xdr:cNvSpPr txBox="1"/>
          </xdr:nvSpPr>
          <xdr:spPr>
            <a:xfrm>
              <a:off x="4187948" y="15373349"/>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grpSp>
    </xdr:grpSp>
    <xdr:clientData/>
  </xdr:twoCellAnchor>
  <xdr:twoCellAnchor>
    <xdr:from>
      <xdr:col>0</xdr:col>
      <xdr:colOff>23811</xdr:colOff>
      <xdr:row>89</xdr:row>
      <xdr:rowOff>0</xdr:rowOff>
    </xdr:from>
    <xdr:to>
      <xdr:col>5</xdr:col>
      <xdr:colOff>200024</xdr:colOff>
      <xdr:row>103</xdr:row>
      <xdr:rowOff>0</xdr:rowOff>
    </xdr:to>
    <mc:AlternateContent xmlns:mc="http://schemas.openxmlformats.org/markup-compatibility/2006">
      <mc:Choice xmlns:cx1="http://schemas.microsoft.com/office/drawing/2015/9/8/chartex" Requires="cx1">
        <xdr:graphicFrame macro="">
          <xdr:nvGraphicFramePr>
            <xdr:cNvPr id="12" name="Diagramm 11">
              <a:extLst>
                <a:ext uri="{FF2B5EF4-FFF2-40B4-BE49-F238E27FC236}">
                  <a16:creationId xmlns:a16="http://schemas.microsoft.com/office/drawing/2014/main" id="{00000000-0008-0000-1500-00000C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811" y="17887950"/>
              <a:ext cx="4367213"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9</xdr:row>
      <xdr:rowOff>0</xdr:rowOff>
    </xdr:from>
    <xdr:to>
      <xdr:col>10</xdr:col>
      <xdr:colOff>0</xdr:colOff>
      <xdr:row>35</xdr:row>
      <xdr:rowOff>0</xdr:rowOff>
    </xdr:to>
    <xdr:graphicFrame macro="">
      <xdr:nvGraphicFramePr>
        <xdr:cNvPr id="2" name="Diagramm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762000</xdr:colOff>
      <xdr:row>9</xdr:row>
      <xdr:rowOff>38100</xdr:rowOff>
    </xdr:from>
    <xdr:to>
      <xdr:col>20</xdr:col>
      <xdr:colOff>762000</xdr:colOff>
      <xdr:row>35</xdr:row>
      <xdr:rowOff>38100</xdr:rowOff>
    </xdr:to>
    <xdr:graphicFrame macro="">
      <xdr:nvGraphicFramePr>
        <xdr:cNvPr id="3" name="Diagramm 2">
          <a:extLst>
            <a:ext uri="{FF2B5EF4-FFF2-40B4-BE49-F238E27FC236}">
              <a16:creationId xmlns:a16="http://schemas.microsoft.com/office/drawing/2014/main" id="{00000000-0008-0000-1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42</xdr:row>
      <xdr:rowOff>57150</xdr:rowOff>
    </xdr:from>
    <xdr:to>
      <xdr:col>7</xdr:col>
      <xdr:colOff>828675</xdr:colOff>
      <xdr:row>61</xdr:row>
      <xdr:rowOff>47625</xdr:rowOff>
    </xdr:to>
    <xdr:grpSp>
      <xdr:nvGrpSpPr>
        <xdr:cNvPr id="7" name="Gruppieren 6">
          <a:extLst>
            <a:ext uri="{FF2B5EF4-FFF2-40B4-BE49-F238E27FC236}">
              <a16:creationId xmlns:a16="http://schemas.microsoft.com/office/drawing/2014/main" id="{00000000-0008-0000-1700-000007000000}"/>
            </a:ext>
          </a:extLst>
        </xdr:cNvPr>
        <xdr:cNvGrpSpPr/>
      </xdr:nvGrpSpPr>
      <xdr:grpSpPr>
        <a:xfrm>
          <a:off x="38100" y="8458200"/>
          <a:ext cx="6657975" cy="3867150"/>
          <a:chOff x="9525" y="8458200"/>
          <a:chExt cx="6657975" cy="3867150"/>
        </a:xfrm>
      </xdr:grpSpPr>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00000000-0008-0000-1700-000004000000}"/>
                  </a:ext>
                </a:extLst>
              </xdr:cNvPr>
              <xdr:cNvGraphicFramePr/>
            </xdr:nvGraphicFramePr>
            <xdr:xfrm>
              <a:off x="9525" y="8458200"/>
              <a:ext cx="6657975" cy="386715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25" y="8458200"/>
                <a:ext cx="6657975" cy="38671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5" name="Textfeld 4">
            <a:extLst>
              <a:ext uri="{FF2B5EF4-FFF2-40B4-BE49-F238E27FC236}">
                <a16:creationId xmlns:a16="http://schemas.microsoft.com/office/drawing/2014/main" id="{00000000-0008-0000-1700-000005000000}"/>
              </a:ext>
            </a:extLst>
          </xdr:cNvPr>
          <xdr:cNvSpPr txBox="1"/>
        </xdr:nvSpPr>
        <xdr:spPr>
          <a:xfrm>
            <a:off x="3248025" y="11830050"/>
            <a:ext cx="800668"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cs typeface="Arial" panose="020B0604020202020204" pitchFamily="34" charset="0"/>
              </a:rPr>
              <a:t>2010 - 2050</a:t>
            </a:r>
          </a:p>
        </xdr:txBody>
      </xdr:sp>
    </xdr:grpSp>
    <xdr:clientData/>
  </xdr:twoCellAnchor>
  <xdr:twoCellAnchor>
    <xdr:from>
      <xdr:col>0</xdr:col>
      <xdr:colOff>23811</xdr:colOff>
      <xdr:row>71</xdr:row>
      <xdr:rowOff>0</xdr:rowOff>
    </xdr:from>
    <xdr:to>
      <xdr:col>5</xdr:col>
      <xdr:colOff>200024</xdr:colOff>
      <xdr:row>85</xdr:row>
      <xdr:rowOff>0</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00000000-0008-0000-17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811" y="14277975"/>
              <a:ext cx="4367213"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14</xdr:row>
      <xdr:rowOff>0</xdr:rowOff>
    </xdr:from>
    <xdr:to>
      <xdr:col>10</xdr:col>
      <xdr:colOff>0</xdr:colOff>
      <xdr:row>40</xdr:row>
      <xdr:rowOff>190500</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10</xdr:col>
      <xdr:colOff>0</xdr:colOff>
      <xdr:row>43</xdr:row>
      <xdr:rowOff>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xdr:colOff>
      <xdr:row>88</xdr:row>
      <xdr:rowOff>0</xdr:rowOff>
    </xdr:from>
    <xdr:to>
      <xdr:col>5</xdr:col>
      <xdr:colOff>0</xdr:colOff>
      <xdr:row>102</xdr:row>
      <xdr:rowOff>0</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812" y="18411825"/>
              <a:ext cx="4167188"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oneCellAnchor>
    <xdr:from>
      <xdr:col>3</xdr:col>
      <xdr:colOff>628650</xdr:colOff>
      <xdr:row>77</xdr:row>
      <xdr:rowOff>57150</xdr:rowOff>
    </xdr:from>
    <xdr:ext cx="184731" cy="264560"/>
    <xdr:sp macro="" textlink="">
      <xdr:nvSpPr>
        <xdr:cNvPr id="10" name="Textfeld 9">
          <a:extLst>
            <a:ext uri="{FF2B5EF4-FFF2-40B4-BE49-F238E27FC236}">
              <a16:creationId xmlns:a16="http://schemas.microsoft.com/office/drawing/2014/main" id="{00000000-0008-0000-0500-00000A000000}"/>
            </a:ext>
          </a:extLst>
        </xdr:cNvPr>
        <xdr:cNvSpPr txBox="1"/>
      </xdr:nvSpPr>
      <xdr:spPr>
        <a:xfrm>
          <a:off x="3143250" y="1645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oneCellAnchor>
    <xdr:from>
      <xdr:col>3</xdr:col>
      <xdr:colOff>590550</xdr:colOff>
      <xdr:row>77</xdr:row>
      <xdr:rowOff>19050</xdr:rowOff>
    </xdr:from>
    <xdr:ext cx="184731" cy="264560"/>
    <xdr:sp macro="" textlink="">
      <xdr:nvSpPr>
        <xdr:cNvPr id="11" name="Textfeld 10">
          <a:extLst>
            <a:ext uri="{FF2B5EF4-FFF2-40B4-BE49-F238E27FC236}">
              <a16:creationId xmlns:a16="http://schemas.microsoft.com/office/drawing/2014/main" id="{00000000-0008-0000-0500-00000B000000}"/>
            </a:ext>
          </a:extLst>
        </xdr:cNvPr>
        <xdr:cNvSpPr txBox="1"/>
      </xdr:nvSpPr>
      <xdr:spPr>
        <a:xfrm>
          <a:off x="3105150" y="164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oneCellAnchor>
    <xdr:from>
      <xdr:col>5</xdr:col>
      <xdr:colOff>762000</xdr:colOff>
      <xdr:row>77</xdr:row>
      <xdr:rowOff>76200</xdr:rowOff>
    </xdr:from>
    <xdr:ext cx="184731" cy="264560"/>
    <xdr:sp macro="" textlink="">
      <xdr:nvSpPr>
        <xdr:cNvPr id="12" name="Textfeld 11">
          <a:extLst>
            <a:ext uri="{FF2B5EF4-FFF2-40B4-BE49-F238E27FC236}">
              <a16:creationId xmlns:a16="http://schemas.microsoft.com/office/drawing/2014/main" id="{00000000-0008-0000-0500-00000C000000}"/>
            </a:ext>
          </a:extLst>
        </xdr:cNvPr>
        <xdr:cNvSpPr txBox="1"/>
      </xdr:nvSpPr>
      <xdr:spPr>
        <a:xfrm>
          <a:off x="4953000" y="1647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0</xdr:col>
      <xdr:colOff>38100</xdr:colOff>
      <xdr:row>59</xdr:row>
      <xdr:rowOff>28575</xdr:rowOff>
    </xdr:from>
    <xdr:to>
      <xdr:col>8</xdr:col>
      <xdr:colOff>571500</xdr:colOff>
      <xdr:row>79</xdr:row>
      <xdr:rowOff>28575</xdr:rowOff>
    </xdr:to>
    <xdr:grpSp>
      <xdr:nvGrpSpPr>
        <xdr:cNvPr id="20" name="Gruppieren 19">
          <a:extLst>
            <a:ext uri="{FF2B5EF4-FFF2-40B4-BE49-F238E27FC236}">
              <a16:creationId xmlns:a16="http://schemas.microsoft.com/office/drawing/2014/main" id="{00000000-0008-0000-0500-000014000000}"/>
            </a:ext>
          </a:extLst>
        </xdr:cNvPr>
        <xdr:cNvGrpSpPr/>
      </xdr:nvGrpSpPr>
      <xdr:grpSpPr>
        <a:xfrm>
          <a:off x="38100" y="12639675"/>
          <a:ext cx="7239000" cy="4000500"/>
          <a:chOff x="0" y="12820650"/>
          <a:chExt cx="7239000" cy="4000500"/>
        </a:xfrm>
      </xdr:grpSpPr>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0000000-0008-0000-0500-000005000000}"/>
                  </a:ext>
                </a:extLst>
              </xdr:cNvPr>
              <xdr:cNvGraphicFramePr/>
            </xdr:nvGraphicFramePr>
            <xdr:xfrm>
              <a:off x="0" y="12820650"/>
              <a:ext cx="7239000" cy="400050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2820650"/>
                <a:ext cx="7239000" cy="400050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8" name="Textfeld 7">
            <a:extLst>
              <a:ext uri="{FF2B5EF4-FFF2-40B4-BE49-F238E27FC236}">
                <a16:creationId xmlns:a16="http://schemas.microsoft.com/office/drawing/2014/main" id="{00000000-0008-0000-0500-000008000000}"/>
              </a:ext>
            </a:extLst>
          </xdr:cNvPr>
          <xdr:cNvSpPr txBox="1"/>
        </xdr:nvSpPr>
        <xdr:spPr>
          <a:xfrm>
            <a:off x="1428750" y="16363950"/>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cs typeface="Arial" panose="020B0604020202020204" pitchFamily="34" charset="0"/>
              </a:rPr>
              <a:t>2010 - 2018</a:t>
            </a:r>
          </a:p>
        </xdr:txBody>
      </xdr:sp>
      <xdr:sp macro="" textlink="">
        <xdr:nvSpPr>
          <xdr:cNvPr id="9" name="Textfeld 8">
            <a:extLst>
              <a:ext uri="{FF2B5EF4-FFF2-40B4-BE49-F238E27FC236}">
                <a16:creationId xmlns:a16="http://schemas.microsoft.com/office/drawing/2014/main" id="{00000000-0008-0000-0500-000009000000}"/>
              </a:ext>
            </a:extLst>
          </xdr:cNvPr>
          <xdr:cNvSpPr txBox="1"/>
        </xdr:nvSpPr>
        <xdr:spPr>
          <a:xfrm>
            <a:off x="2423463"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14" name="Textfeld 13">
            <a:extLst>
              <a:ext uri="{FF2B5EF4-FFF2-40B4-BE49-F238E27FC236}">
                <a16:creationId xmlns:a16="http://schemas.microsoft.com/office/drawing/2014/main" id="{00000000-0008-0000-0500-00000E000000}"/>
              </a:ext>
            </a:extLst>
          </xdr:cNvPr>
          <xdr:cNvSpPr txBox="1"/>
        </xdr:nvSpPr>
        <xdr:spPr>
          <a:xfrm>
            <a:off x="3058911"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16" name="Textfeld 15">
            <a:extLst>
              <a:ext uri="{FF2B5EF4-FFF2-40B4-BE49-F238E27FC236}">
                <a16:creationId xmlns:a16="http://schemas.microsoft.com/office/drawing/2014/main" id="{00000000-0008-0000-0500-000010000000}"/>
              </a:ext>
            </a:extLst>
          </xdr:cNvPr>
          <xdr:cNvSpPr txBox="1"/>
        </xdr:nvSpPr>
        <xdr:spPr>
          <a:xfrm>
            <a:off x="3694359" y="16363950"/>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17" name="Textfeld 16">
            <a:extLst>
              <a:ext uri="{FF2B5EF4-FFF2-40B4-BE49-F238E27FC236}">
                <a16:creationId xmlns:a16="http://schemas.microsoft.com/office/drawing/2014/main" id="{00000000-0008-0000-0500-000011000000}"/>
              </a:ext>
            </a:extLst>
          </xdr:cNvPr>
          <xdr:cNvSpPr txBox="1"/>
        </xdr:nvSpPr>
        <xdr:spPr>
          <a:xfrm>
            <a:off x="4965255"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18" name="Textfeld 17">
            <a:extLst>
              <a:ext uri="{FF2B5EF4-FFF2-40B4-BE49-F238E27FC236}">
                <a16:creationId xmlns:a16="http://schemas.microsoft.com/office/drawing/2014/main" id="{00000000-0008-0000-0500-000012000000}"/>
              </a:ext>
            </a:extLst>
          </xdr:cNvPr>
          <xdr:cNvSpPr txBox="1"/>
        </xdr:nvSpPr>
        <xdr:spPr>
          <a:xfrm>
            <a:off x="4329807"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cs typeface="Arial" panose="020B0604020202020204" pitchFamily="34" charset="0"/>
              </a:rPr>
              <a:t>2035</a:t>
            </a:r>
          </a:p>
        </xdr:txBody>
      </xdr:sp>
      <xdr:sp macro="" textlink="">
        <xdr:nvSpPr>
          <xdr:cNvPr id="19" name="Textfeld 18">
            <a:extLst>
              <a:ext uri="{FF2B5EF4-FFF2-40B4-BE49-F238E27FC236}">
                <a16:creationId xmlns:a16="http://schemas.microsoft.com/office/drawing/2014/main" id="{00000000-0008-0000-0500-000013000000}"/>
              </a:ext>
            </a:extLst>
          </xdr:cNvPr>
          <xdr:cNvSpPr txBox="1"/>
        </xdr:nvSpPr>
        <xdr:spPr>
          <a:xfrm>
            <a:off x="5600700" y="16363950"/>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2050</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12</xdr:row>
      <xdr:rowOff>1</xdr:rowOff>
    </xdr:from>
    <xdr:to>
      <xdr:col>10</xdr:col>
      <xdr:colOff>1</xdr:colOff>
      <xdr:row>43</xdr:row>
      <xdr:rowOff>1</xdr:rowOff>
    </xdr:to>
    <xdr:graphicFrame macro="">
      <xdr:nvGraphicFramePr>
        <xdr:cNvPr id="2" name="Diagramm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xdr:colOff>
      <xdr:row>84</xdr:row>
      <xdr:rowOff>0</xdr:rowOff>
    </xdr:from>
    <xdr:to>
      <xdr:col>5</xdr:col>
      <xdr:colOff>0</xdr:colOff>
      <xdr:row>98</xdr:row>
      <xdr:rowOff>0</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812" y="16811625"/>
              <a:ext cx="4167188"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0</xdr:col>
      <xdr:colOff>0</xdr:colOff>
      <xdr:row>56</xdr:row>
      <xdr:rowOff>1</xdr:rowOff>
    </xdr:from>
    <xdr:to>
      <xdr:col>9</xdr:col>
      <xdr:colOff>0</xdr:colOff>
      <xdr:row>74</xdr:row>
      <xdr:rowOff>9526</xdr:rowOff>
    </xdr:to>
    <xdr:grpSp>
      <xdr:nvGrpSpPr>
        <xdr:cNvPr id="7" name="Gruppieren 6">
          <a:extLst>
            <a:ext uri="{FF2B5EF4-FFF2-40B4-BE49-F238E27FC236}">
              <a16:creationId xmlns:a16="http://schemas.microsoft.com/office/drawing/2014/main" id="{00000000-0008-0000-0700-000007000000}"/>
            </a:ext>
          </a:extLst>
        </xdr:cNvPr>
        <xdr:cNvGrpSpPr/>
      </xdr:nvGrpSpPr>
      <xdr:grpSpPr>
        <a:xfrm>
          <a:off x="0" y="11210926"/>
          <a:ext cx="7543800" cy="3609975"/>
          <a:chOff x="0" y="11210926"/>
          <a:chExt cx="7543800" cy="3609975"/>
        </a:xfrm>
      </xdr:grpSpPr>
      <xdr:grpSp>
        <xdr:nvGrpSpPr>
          <xdr:cNvPr id="3" name="Gruppieren 2">
            <a:extLst>
              <a:ext uri="{FF2B5EF4-FFF2-40B4-BE49-F238E27FC236}">
                <a16:creationId xmlns:a16="http://schemas.microsoft.com/office/drawing/2014/main" id="{00000000-0008-0000-0700-000003000000}"/>
              </a:ext>
            </a:extLst>
          </xdr:cNvPr>
          <xdr:cNvGrpSpPr/>
        </xdr:nvGrpSpPr>
        <xdr:grpSpPr>
          <a:xfrm>
            <a:off x="0" y="11210926"/>
            <a:ext cx="7543800" cy="3609975"/>
            <a:chOff x="0" y="11363474"/>
            <a:chExt cx="7543800" cy="3609826"/>
          </a:xfrm>
        </xdr:grpSpPr>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0000000-0008-0000-0700-000005000000}"/>
                    </a:ext>
                  </a:extLst>
                </xdr:cNvPr>
                <xdr:cNvGraphicFramePr/>
              </xdr:nvGraphicFramePr>
              <xdr:xfrm>
                <a:off x="0" y="11372850"/>
                <a:ext cx="7543800" cy="360045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1372850"/>
                  <a:ext cx="7543800" cy="36004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9" name="Textfeld 8">
              <a:extLst>
                <a:ext uri="{FF2B5EF4-FFF2-40B4-BE49-F238E27FC236}">
                  <a16:creationId xmlns:a16="http://schemas.microsoft.com/office/drawing/2014/main" id="{00000000-0008-0000-0700-000009000000}"/>
                </a:ext>
              </a:extLst>
            </xdr:cNvPr>
            <xdr:cNvSpPr txBox="1"/>
          </xdr:nvSpPr>
          <xdr:spPr>
            <a:xfrm>
              <a:off x="1552575" y="14525625"/>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2010 - 2018</a:t>
              </a:r>
            </a:p>
          </xdr:txBody>
        </xdr:sp>
        <xdr:sp macro="" textlink="">
          <xdr:nvSpPr>
            <xdr:cNvPr id="10" name="Textfeld 9">
              <a:extLst>
                <a:ext uri="{FF2B5EF4-FFF2-40B4-BE49-F238E27FC236}">
                  <a16:creationId xmlns:a16="http://schemas.microsoft.com/office/drawing/2014/main" id="{00000000-0008-0000-0700-00000A000000}"/>
                </a:ext>
              </a:extLst>
            </xdr:cNvPr>
            <xdr:cNvSpPr txBox="1"/>
          </xdr:nvSpPr>
          <xdr:spPr>
            <a:xfrm>
              <a:off x="2452038"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2020</a:t>
              </a:r>
            </a:p>
          </xdr:txBody>
        </xdr:sp>
        <xdr:sp macro="" textlink="">
          <xdr:nvSpPr>
            <xdr:cNvPr id="11" name="Textfeld 10">
              <a:extLst>
                <a:ext uri="{FF2B5EF4-FFF2-40B4-BE49-F238E27FC236}">
                  <a16:creationId xmlns:a16="http://schemas.microsoft.com/office/drawing/2014/main" id="{00000000-0008-0000-0700-00000B000000}"/>
                </a:ext>
              </a:extLst>
            </xdr:cNvPr>
            <xdr:cNvSpPr txBox="1"/>
          </xdr:nvSpPr>
          <xdr:spPr>
            <a:xfrm>
              <a:off x="3135111"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2025</a:t>
              </a:r>
            </a:p>
          </xdr:txBody>
        </xdr:sp>
        <xdr:sp macro="" textlink="">
          <xdr:nvSpPr>
            <xdr:cNvPr id="12" name="Textfeld 11">
              <a:extLst>
                <a:ext uri="{FF2B5EF4-FFF2-40B4-BE49-F238E27FC236}">
                  <a16:creationId xmlns:a16="http://schemas.microsoft.com/office/drawing/2014/main" id="{00000000-0008-0000-0700-00000C000000}"/>
                </a:ext>
              </a:extLst>
            </xdr:cNvPr>
            <xdr:cNvSpPr txBox="1"/>
          </xdr:nvSpPr>
          <xdr:spPr>
            <a:xfrm>
              <a:off x="3799134" y="14525625"/>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2030</a:t>
              </a:r>
            </a:p>
          </xdr:txBody>
        </xdr:sp>
        <xdr:sp macro="" textlink="">
          <xdr:nvSpPr>
            <xdr:cNvPr id="13" name="Textfeld 12">
              <a:extLst>
                <a:ext uri="{FF2B5EF4-FFF2-40B4-BE49-F238E27FC236}">
                  <a16:creationId xmlns:a16="http://schemas.microsoft.com/office/drawing/2014/main" id="{00000000-0008-0000-0700-00000D000000}"/>
                </a:ext>
              </a:extLst>
            </xdr:cNvPr>
            <xdr:cNvSpPr txBox="1"/>
          </xdr:nvSpPr>
          <xdr:spPr>
            <a:xfrm>
              <a:off x="5155755"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2040</a:t>
              </a:r>
            </a:p>
          </xdr:txBody>
        </xdr:sp>
        <xdr:sp macro="" textlink="">
          <xdr:nvSpPr>
            <xdr:cNvPr id="14" name="Textfeld 13">
              <a:extLst>
                <a:ext uri="{FF2B5EF4-FFF2-40B4-BE49-F238E27FC236}">
                  <a16:creationId xmlns:a16="http://schemas.microsoft.com/office/drawing/2014/main" id="{00000000-0008-0000-0700-00000E000000}"/>
                </a:ext>
              </a:extLst>
            </xdr:cNvPr>
            <xdr:cNvSpPr txBox="1"/>
          </xdr:nvSpPr>
          <xdr:spPr>
            <a:xfrm>
              <a:off x="4491732"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2035</a:t>
              </a:r>
            </a:p>
          </xdr:txBody>
        </xdr:sp>
        <xdr:sp macro="" textlink="">
          <xdr:nvSpPr>
            <xdr:cNvPr id="15" name="Textfeld 14">
              <a:extLst>
                <a:ext uri="{FF2B5EF4-FFF2-40B4-BE49-F238E27FC236}">
                  <a16:creationId xmlns:a16="http://schemas.microsoft.com/office/drawing/2014/main" id="{00000000-0008-0000-0700-00000F000000}"/>
                </a:ext>
              </a:extLst>
            </xdr:cNvPr>
            <xdr:cNvSpPr txBox="1"/>
          </xdr:nvSpPr>
          <xdr:spPr>
            <a:xfrm>
              <a:off x="5838825" y="145256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2050</a:t>
              </a:r>
            </a:p>
          </xdr:txBody>
        </xdr:sp>
        <mc:AlternateContent xmlns:mc="http://schemas.openxmlformats.org/markup-compatibility/2006">
          <mc:Choice xmlns:cx1="http://schemas.microsoft.com/office/drawing/2015/9/8/chartex" Requires="cx1">
            <xdr:graphicFrame macro="">
              <xdr:nvGraphicFramePr>
                <xdr:cNvPr id="16" name="Diagramm 15">
                  <a:extLst>
                    <a:ext uri="{FF2B5EF4-FFF2-40B4-BE49-F238E27FC236}">
                      <a16:creationId xmlns:a16="http://schemas.microsoft.com/office/drawing/2014/main" id="{00000000-0008-0000-0700-000010000000}"/>
                    </a:ext>
                  </a:extLst>
                </xdr:cNvPr>
                <xdr:cNvGraphicFramePr/>
              </xdr:nvGraphicFramePr>
              <xdr:xfrm>
                <a:off x="0" y="11363474"/>
                <a:ext cx="7543800" cy="360045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1363474"/>
                  <a:ext cx="7543800" cy="36004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grpSp>
      <xdr:grpSp>
        <xdr:nvGrpSpPr>
          <xdr:cNvPr id="4" name="Gruppieren 3">
            <a:extLst>
              <a:ext uri="{FF2B5EF4-FFF2-40B4-BE49-F238E27FC236}">
                <a16:creationId xmlns:a16="http://schemas.microsoft.com/office/drawing/2014/main" id="{00000000-0008-0000-0700-000004000000}"/>
              </a:ext>
            </a:extLst>
          </xdr:cNvPr>
          <xdr:cNvGrpSpPr/>
        </xdr:nvGrpSpPr>
        <xdr:grpSpPr>
          <a:xfrm>
            <a:off x="1533525" y="14382750"/>
            <a:ext cx="4743841" cy="223212"/>
            <a:chOff x="1533525" y="14382750"/>
            <a:chExt cx="4743841" cy="223212"/>
          </a:xfrm>
        </xdr:grpSpPr>
        <xdr:sp macro="" textlink="">
          <xdr:nvSpPr>
            <xdr:cNvPr id="17" name="Textfeld 16">
              <a:extLst>
                <a:ext uri="{FF2B5EF4-FFF2-40B4-BE49-F238E27FC236}">
                  <a16:creationId xmlns:a16="http://schemas.microsoft.com/office/drawing/2014/main" id="{00000000-0008-0000-0700-000011000000}"/>
                </a:ext>
              </a:extLst>
            </xdr:cNvPr>
            <xdr:cNvSpPr txBox="1"/>
          </xdr:nvSpPr>
          <xdr:spPr>
            <a:xfrm>
              <a:off x="1533525" y="14382750"/>
              <a:ext cx="803477"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cs typeface="Arial" panose="020B0604020202020204" pitchFamily="34" charset="0"/>
                </a:rPr>
                <a:t>2010 - 2018</a:t>
              </a:r>
            </a:p>
          </xdr:txBody>
        </xdr:sp>
        <xdr:sp macro="" textlink="">
          <xdr:nvSpPr>
            <xdr:cNvPr id="18" name="Textfeld 17">
              <a:extLst>
                <a:ext uri="{FF2B5EF4-FFF2-40B4-BE49-F238E27FC236}">
                  <a16:creationId xmlns:a16="http://schemas.microsoft.com/office/drawing/2014/main" id="{00000000-0008-0000-0700-000012000000}"/>
                </a:ext>
              </a:extLst>
            </xdr:cNvPr>
            <xdr:cNvSpPr txBox="1"/>
          </xdr:nvSpPr>
          <xdr:spPr>
            <a:xfrm>
              <a:off x="2474578"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19" name="Textfeld 18">
              <a:extLst>
                <a:ext uri="{FF2B5EF4-FFF2-40B4-BE49-F238E27FC236}">
                  <a16:creationId xmlns:a16="http://schemas.microsoft.com/office/drawing/2014/main" id="{00000000-0008-0000-0700-000013000000}"/>
                </a:ext>
              </a:extLst>
            </xdr:cNvPr>
            <xdr:cNvSpPr txBox="1"/>
          </xdr:nvSpPr>
          <xdr:spPr>
            <a:xfrm>
              <a:off x="3140831"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20" name="Textfeld 19">
              <a:extLst>
                <a:ext uri="{FF2B5EF4-FFF2-40B4-BE49-F238E27FC236}">
                  <a16:creationId xmlns:a16="http://schemas.microsoft.com/office/drawing/2014/main" id="{00000000-0008-0000-0700-000014000000}"/>
                </a:ext>
              </a:extLst>
            </xdr:cNvPr>
            <xdr:cNvSpPr txBox="1"/>
          </xdr:nvSpPr>
          <xdr:spPr>
            <a:xfrm>
              <a:off x="3797559" y="14382750"/>
              <a:ext cx="442952" cy="223212"/>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21" name="Textfeld 20">
              <a:extLst>
                <a:ext uri="{FF2B5EF4-FFF2-40B4-BE49-F238E27FC236}">
                  <a16:creationId xmlns:a16="http://schemas.microsoft.com/office/drawing/2014/main" id="{00000000-0008-0000-0700-000015000000}"/>
                </a:ext>
              </a:extLst>
            </xdr:cNvPr>
            <xdr:cNvSpPr txBox="1"/>
          </xdr:nvSpPr>
          <xdr:spPr>
            <a:xfrm>
              <a:off x="5168164"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22" name="Textfeld 21">
              <a:extLst>
                <a:ext uri="{FF2B5EF4-FFF2-40B4-BE49-F238E27FC236}">
                  <a16:creationId xmlns:a16="http://schemas.microsoft.com/office/drawing/2014/main" id="{00000000-0008-0000-0700-000016000000}"/>
                </a:ext>
              </a:extLst>
            </xdr:cNvPr>
            <xdr:cNvSpPr txBox="1"/>
          </xdr:nvSpPr>
          <xdr:spPr>
            <a:xfrm>
              <a:off x="4482861"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2035</a:t>
              </a:r>
            </a:p>
          </xdr:txBody>
        </xdr:sp>
        <xdr:sp macro="" textlink="">
          <xdr:nvSpPr>
            <xdr:cNvPr id="23" name="Textfeld 22">
              <a:extLst>
                <a:ext uri="{FF2B5EF4-FFF2-40B4-BE49-F238E27FC236}">
                  <a16:creationId xmlns:a16="http://schemas.microsoft.com/office/drawing/2014/main" id="{00000000-0008-0000-0700-000017000000}"/>
                </a:ext>
              </a:extLst>
            </xdr:cNvPr>
            <xdr:cNvSpPr txBox="1"/>
          </xdr:nvSpPr>
          <xdr:spPr>
            <a:xfrm>
              <a:off x="5834414" y="14382750"/>
              <a:ext cx="442952" cy="223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2050</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200024</xdr:rowOff>
    </xdr:from>
    <xdr:to>
      <xdr:col>10</xdr:col>
      <xdr:colOff>0</xdr:colOff>
      <xdr:row>43</xdr:row>
      <xdr:rowOff>0</xdr:rowOff>
    </xdr:to>
    <xdr:graphicFrame macro="">
      <xdr:nvGraphicFramePr>
        <xdr:cNvPr id="3" name="Diagramm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9</xdr:col>
      <xdr:colOff>0</xdr:colOff>
      <xdr:row>76</xdr:row>
      <xdr:rowOff>0</xdr:rowOff>
    </xdr:to>
    <xdr:grpSp>
      <xdr:nvGrpSpPr>
        <xdr:cNvPr id="12" name="Gruppieren 11">
          <a:extLst>
            <a:ext uri="{FF2B5EF4-FFF2-40B4-BE49-F238E27FC236}">
              <a16:creationId xmlns:a16="http://schemas.microsoft.com/office/drawing/2014/main" id="{00000000-0008-0000-0900-00000C000000}"/>
            </a:ext>
          </a:extLst>
        </xdr:cNvPr>
        <xdr:cNvGrpSpPr/>
      </xdr:nvGrpSpPr>
      <xdr:grpSpPr>
        <a:xfrm>
          <a:off x="0" y="11610975"/>
          <a:ext cx="7543800" cy="3600450"/>
          <a:chOff x="0" y="12001500"/>
          <a:chExt cx="7543800" cy="3600450"/>
        </a:xfrm>
      </xdr:grpSpPr>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00000000-0008-0000-0900-000004000000}"/>
                  </a:ext>
                </a:extLst>
              </xdr:cNvPr>
              <xdr:cNvGraphicFramePr/>
            </xdr:nvGraphicFramePr>
            <xdr:xfrm>
              <a:off x="0" y="12001500"/>
              <a:ext cx="7543800" cy="360045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12001500"/>
                <a:ext cx="7543800" cy="36004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grpSp>
        <xdr:nvGrpSpPr>
          <xdr:cNvPr id="11" name="Gruppieren 10">
            <a:extLst>
              <a:ext uri="{FF2B5EF4-FFF2-40B4-BE49-F238E27FC236}">
                <a16:creationId xmlns:a16="http://schemas.microsoft.com/office/drawing/2014/main" id="{00000000-0008-0000-0900-00000B000000}"/>
              </a:ext>
            </a:extLst>
          </xdr:cNvPr>
          <xdr:cNvGrpSpPr/>
        </xdr:nvGrpSpPr>
        <xdr:grpSpPr>
          <a:xfrm>
            <a:off x="1619250" y="15149512"/>
            <a:ext cx="4594303" cy="224998"/>
            <a:chOff x="1619250" y="15149512"/>
            <a:chExt cx="4594303" cy="224998"/>
          </a:xfrm>
          <a:solidFill>
            <a:schemeClr val="bg1"/>
          </a:solidFill>
        </xdr:grpSpPr>
        <xdr:sp macro="" textlink="">
          <xdr:nvSpPr>
            <xdr:cNvPr id="5" name="Textfeld 4">
              <a:extLst>
                <a:ext uri="{FF2B5EF4-FFF2-40B4-BE49-F238E27FC236}">
                  <a16:creationId xmlns:a16="http://schemas.microsoft.com/office/drawing/2014/main" id="{00000000-0008-0000-0900-000005000000}"/>
                </a:ext>
              </a:extLst>
            </xdr:cNvPr>
            <xdr:cNvSpPr txBox="1"/>
          </xdr:nvSpPr>
          <xdr:spPr>
            <a:xfrm>
              <a:off x="1619250" y="15149512"/>
              <a:ext cx="800668"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6" name="Textfeld 5">
              <a:extLst>
                <a:ext uri="{FF2B5EF4-FFF2-40B4-BE49-F238E27FC236}">
                  <a16:creationId xmlns:a16="http://schemas.microsoft.com/office/drawing/2014/main" id="{00000000-0008-0000-0900-000006000000}"/>
                </a:ext>
              </a:extLst>
            </xdr:cNvPr>
            <xdr:cNvSpPr txBox="1"/>
          </xdr:nvSpPr>
          <xdr:spPr>
            <a:xfrm>
              <a:off x="2613963" y="15149512"/>
              <a:ext cx="441403"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7" name="Textfeld 6">
              <a:extLst>
                <a:ext uri="{FF2B5EF4-FFF2-40B4-BE49-F238E27FC236}">
                  <a16:creationId xmlns:a16="http://schemas.microsoft.com/office/drawing/2014/main" id="{00000000-0008-0000-0900-000007000000}"/>
                </a:ext>
              </a:extLst>
            </xdr:cNvPr>
            <xdr:cNvSpPr txBox="1"/>
          </xdr:nvSpPr>
          <xdr:spPr>
            <a:xfrm>
              <a:off x="3411336" y="15149512"/>
              <a:ext cx="693939" cy="214313"/>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8" name="Textfeld 7">
              <a:extLst>
                <a:ext uri="{FF2B5EF4-FFF2-40B4-BE49-F238E27FC236}">
                  <a16:creationId xmlns:a16="http://schemas.microsoft.com/office/drawing/2014/main" id="{00000000-0008-0000-0900-000008000000}"/>
                </a:ext>
              </a:extLst>
            </xdr:cNvPr>
            <xdr:cNvSpPr txBox="1"/>
          </xdr:nvSpPr>
          <xdr:spPr>
            <a:xfrm>
              <a:off x="4180134" y="15149512"/>
              <a:ext cx="441403"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9" name="Textfeld 8">
              <a:extLst>
                <a:ext uri="{FF2B5EF4-FFF2-40B4-BE49-F238E27FC236}">
                  <a16:creationId xmlns:a16="http://schemas.microsoft.com/office/drawing/2014/main" id="{00000000-0008-0000-0900-000009000000}"/>
                </a:ext>
              </a:extLst>
            </xdr:cNvPr>
            <xdr:cNvSpPr txBox="1"/>
          </xdr:nvSpPr>
          <xdr:spPr>
            <a:xfrm>
              <a:off x="5003355" y="15149512"/>
              <a:ext cx="441403"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10" name="Textfeld 9">
              <a:extLst>
                <a:ext uri="{FF2B5EF4-FFF2-40B4-BE49-F238E27FC236}">
                  <a16:creationId xmlns:a16="http://schemas.microsoft.com/office/drawing/2014/main" id="{00000000-0008-0000-0900-00000A000000}"/>
                </a:ext>
              </a:extLst>
            </xdr:cNvPr>
            <xdr:cNvSpPr txBox="1"/>
          </xdr:nvSpPr>
          <xdr:spPr>
            <a:xfrm>
              <a:off x="5772150" y="15149512"/>
              <a:ext cx="441403" cy="22499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2050</a:t>
              </a:r>
            </a:p>
          </xdr:txBody>
        </xdr:sp>
      </xdr:grpSp>
    </xdr:grpSp>
    <xdr:clientData/>
  </xdr:twoCellAnchor>
  <xdr:twoCellAnchor>
    <xdr:from>
      <xdr:col>0</xdr:col>
      <xdr:colOff>23812</xdr:colOff>
      <xdr:row>88</xdr:row>
      <xdr:rowOff>0</xdr:rowOff>
    </xdr:from>
    <xdr:to>
      <xdr:col>5</xdr:col>
      <xdr:colOff>0</xdr:colOff>
      <xdr:row>102</xdr:row>
      <xdr:rowOff>0</xdr:rowOff>
    </xdr:to>
    <mc:AlternateContent xmlns:mc="http://schemas.openxmlformats.org/markup-compatibility/2006">
      <mc:Choice xmlns:cx1="http://schemas.microsoft.com/office/drawing/2015/9/8/chartex" Requires="cx1">
        <xdr:graphicFrame macro="">
          <xdr:nvGraphicFramePr>
            <xdr:cNvPr id="13" name="Diagramm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2" y="17611725"/>
              <a:ext cx="4167188"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12</xdr:row>
      <xdr:rowOff>0</xdr:rowOff>
    </xdr:from>
    <xdr:to>
      <xdr:col>21</xdr:col>
      <xdr:colOff>0</xdr:colOff>
      <xdr:row>43</xdr:row>
      <xdr:rowOff>1</xdr:rowOff>
    </xdr:to>
    <xdr:graphicFrame macro="">
      <xdr:nvGraphicFramePr>
        <xdr:cNvPr id="2" name="Diagramm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xdr:colOff>
      <xdr:row>89</xdr:row>
      <xdr:rowOff>0</xdr:rowOff>
    </xdr:from>
    <xdr:to>
      <xdr:col>5</xdr:col>
      <xdr:colOff>0</xdr:colOff>
      <xdr:row>103</xdr:row>
      <xdr:rowOff>0</xdr:rowOff>
    </xdr:to>
    <mc:AlternateContent xmlns:mc="http://schemas.openxmlformats.org/markup-compatibility/2006">
      <mc:Choice xmlns:cx1="http://schemas.microsoft.com/office/drawing/2015/9/8/chartex" Requires="cx1">
        <xdr:graphicFrame macro="">
          <xdr:nvGraphicFramePr>
            <xdr:cNvPr id="12" name="Diagramm 11">
              <a:extLst>
                <a:ext uri="{FF2B5EF4-FFF2-40B4-BE49-F238E27FC236}">
                  <a16:creationId xmlns:a16="http://schemas.microsoft.com/office/drawing/2014/main" id="{00000000-0008-0000-0B00-00000C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812" y="17811750"/>
              <a:ext cx="4167188"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0</xdr:col>
      <xdr:colOff>0</xdr:colOff>
      <xdr:row>12</xdr:row>
      <xdr:rowOff>0</xdr:rowOff>
    </xdr:from>
    <xdr:to>
      <xdr:col>10</xdr:col>
      <xdr:colOff>0</xdr:colOff>
      <xdr:row>43</xdr:row>
      <xdr:rowOff>1</xdr:rowOff>
    </xdr:to>
    <xdr:graphicFrame macro="">
      <xdr:nvGraphicFramePr>
        <xdr:cNvPr id="13" name="Diagramm 12">
          <a:extLst>
            <a:ext uri="{FF2B5EF4-FFF2-40B4-BE49-F238E27FC236}">
              <a16:creationId xmlns:a16="http://schemas.microsoft.com/office/drawing/2014/main" id="{00000000-0008-0000-0B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190499</xdr:rowOff>
    </xdr:from>
    <xdr:to>
      <xdr:col>9</xdr:col>
      <xdr:colOff>0</xdr:colOff>
      <xdr:row>77</xdr:row>
      <xdr:rowOff>0</xdr:rowOff>
    </xdr:to>
    <xdr:grpSp>
      <xdr:nvGrpSpPr>
        <xdr:cNvPr id="20" name="Gruppieren 19">
          <a:extLst>
            <a:ext uri="{FF2B5EF4-FFF2-40B4-BE49-F238E27FC236}">
              <a16:creationId xmlns:a16="http://schemas.microsoft.com/office/drawing/2014/main" id="{00000000-0008-0000-0B00-000014000000}"/>
            </a:ext>
          </a:extLst>
        </xdr:cNvPr>
        <xdr:cNvGrpSpPr/>
      </xdr:nvGrpSpPr>
      <xdr:grpSpPr>
        <a:xfrm>
          <a:off x="0" y="11801474"/>
          <a:ext cx="7543800" cy="3609976"/>
          <a:chOff x="0" y="12001499"/>
          <a:chExt cx="7543800" cy="3609976"/>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0B00-000003000000}"/>
                  </a:ext>
                </a:extLst>
              </xdr:cNvPr>
              <xdr:cNvGraphicFramePr/>
            </xdr:nvGraphicFramePr>
            <xdr:xfrm>
              <a:off x="0" y="12001499"/>
              <a:ext cx="7543800" cy="3609976"/>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2001499"/>
                <a:ext cx="7543800" cy="3609976"/>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14" name="Textfeld 13">
            <a:extLst>
              <a:ext uri="{FF2B5EF4-FFF2-40B4-BE49-F238E27FC236}">
                <a16:creationId xmlns:a16="http://schemas.microsoft.com/office/drawing/2014/main" id="{00000000-0008-0000-0B00-00000E000000}"/>
              </a:ext>
            </a:extLst>
          </xdr:cNvPr>
          <xdr:cNvSpPr txBox="1"/>
        </xdr:nvSpPr>
        <xdr:spPr>
          <a:xfrm>
            <a:off x="1628775" y="15163800"/>
            <a:ext cx="800668"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15" name="Textfeld 14">
            <a:extLst>
              <a:ext uri="{FF2B5EF4-FFF2-40B4-BE49-F238E27FC236}">
                <a16:creationId xmlns:a16="http://schemas.microsoft.com/office/drawing/2014/main" id="{00000000-0008-0000-0B00-00000F000000}"/>
              </a:ext>
            </a:extLst>
          </xdr:cNvPr>
          <xdr:cNvSpPr txBox="1"/>
        </xdr:nvSpPr>
        <xdr:spPr>
          <a:xfrm>
            <a:off x="2623488" y="15163800"/>
            <a:ext cx="441403"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16" name="Textfeld 15">
            <a:extLst>
              <a:ext uri="{FF2B5EF4-FFF2-40B4-BE49-F238E27FC236}">
                <a16:creationId xmlns:a16="http://schemas.microsoft.com/office/drawing/2014/main" id="{00000000-0008-0000-0B00-000010000000}"/>
              </a:ext>
            </a:extLst>
          </xdr:cNvPr>
          <xdr:cNvSpPr txBox="1"/>
        </xdr:nvSpPr>
        <xdr:spPr>
          <a:xfrm>
            <a:off x="3420861" y="15163800"/>
            <a:ext cx="693939" cy="2143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17" name="Textfeld 16">
            <a:extLst>
              <a:ext uri="{FF2B5EF4-FFF2-40B4-BE49-F238E27FC236}">
                <a16:creationId xmlns:a16="http://schemas.microsoft.com/office/drawing/2014/main" id="{00000000-0008-0000-0B00-000011000000}"/>
              </a:ext>
            </a:extLst>
          </xdr:cNvPr>
          <xdr:cNvSpPr txBox="1"/>
        </xdr:nvSpPr>
        <xdr:spPr>
          <a:xfrm>
            <a:off x="4189659" y="15163800"/>
            <a:ext cx="441403"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18" name="Textfeld 17">
            <a:extLst>
              <a:ext uri="{FF2B5EF4-FFF2-40B4-BE49-F238E27FC236}">
                <a16:creationId xmlns:a16="http://schemas.microsoft.com/office/drawing/2014/main" id="{00000000-0008-0000-0B00-000012000000}"/>
              </a:ext>
            </a:extLst>
          </xdr:cNvPr>
          <xdr:cNvSpPr txBox="1"/>
        </xdr:nvSpPr>
        <xdr:spPr>
          <a:xfrm>
            <a:off x="5012880" y="15163800"/>
            <a:ext cx="441403"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19" name="Textfeld 18">
            <a:extLst>
              <a:ext uri="{FF2B5EF4-FFF2-40B4-BE49-F238E27FC236}">
                <a16:creationId xmlns:a16="http://schemas.microsoft.com/office/drawing/2014/main" id="{00000000-0008-0000-0B00-000013000000}"/>
              </a:ext>
            </a:extLst>
          </xdr:cNvPr>
          <xdr:cNvSpPr txBox="1"/>
        </xdr:nvSpPr>
        <xdr:spPr>
          <a:xfrm>
            <a:off x="5781675" y="15163800"/>
            <a:ext cx="441403"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baseline="0">
                <a:solidFill>
                  <a:sysClr val="windowText" lastClr="000000"/>
                </a:solidFill>
                <a:latin typeface="Arial" panose="020B0604020202020204" pitchFamily="34" charset="0"/>
                <a:ea typeface="+mn-ea"/>
                <a:cs typeface="Arial" panose="020B0604020202020204" pitchFamily="34" charset="0"/>
              </a:rPr>
              <a:t>2050</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0</xdr:colOff>
      <xdr:row>12</xdr:row>
      <xdr:rowOff>0</xdr:rowOff>
    </xdr:from>
    <xdr:to>
      <xdr:col>21</xdr:col>
      <xdr:colOff>0</xdr:colOff>
      <xdr:row>43</xdr:row>
      <xdr:rowOff>0</xdr:rowOff>
    </xdr:to>
    <xdr:graphicFrame macro="">
      <xdr:nvGraphicFramePr>
        <xdr:cNvPr id="2" name="Diagramm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14286</xdr:colOff>
      <xdr:row>56</xdr:row>
      <xdr:rowOff>161925</xdr:rowOff>
    </xdr:from>
    <xdr:to>
      <xdr:col>9</xdr:col>
      <xdr:colOff>0</xdr:colOff>
      <xdr:row>76</xdr:row>
      <xdr:rowOff>9525</xdr:rowOff>
    </xdr:to>
    <xdr:grpSp>
      <xdr:nvGrpSpPr>
        <xdr:cNvPr id="11" name="Gruppieren 10">
          <a:extLst>
            <a:ext uri="{FF2B5EF4-FFF2-40B4-BE49-F238E27FC236}">
              <a16:creationId xmlns:a16="http://schemas.microsoft.com/office/drawing/2014/main" id="{00000000-0008-0000-0D00-00000B000000}"/>
            </a:ext>
          </a:extLst>
        </xdr:cNvPr>
        <xdr:cNvGrpSpPr/>
      </xdr:nvGrpSpPr>
      <xdr:grpSpPr>
        <a:xfrm>
          <a:off x="14286" y="11372850"/>
          <a:ext cx="7529514" cy="3848100"/>
          <a:chOff x="14286" y="11391900"/>
          <a:chExt cx="7529514" cy="3848100"/>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0D00-000003000000}"/>
                  </a:ext>
                </a:extLst>
              </xdr:cNvPr>
              <xdr:cNvGraphicFramePr/>
            </xdr:nvGraphicFramePr>
            <xdr:xfrm>
              <a:off x="14286" y="11391900"/>
              <a:ext cx="7529514" cy="38481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286" y="11391900"/>
                <a:ext cx="7529514" cy="384810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4" name="Textfeld 3">
            <a:extLst>
              <a:ext uri="{FF2B5EF4-FFF2-40B4-BE49-F238E27FC236}">
                <a16:creationId xmlns:a16="http://schemas.microsoft.com/office/drawing/2014/main" id="{00000000-0008-0000-0D00-000004000000}"/>
              </a:ext>
            </a:extLst>
          </xdr:cNvPr>
          <xdr:cNvSpPr txBox="1"/>
        </xdr:nvSpPr>
        <xdr:spPr>
          <a:xfrm>
            <a:off x="1590675" y="14792325"/>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2490138"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3173211"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7" name="Textfeld 6">
            <a:extLst>
              <a:ext uri="{FF2B5EF4-FFF2-40B4-BE49-F238E27FC236}">
                <a16:creationId xmlns:a16="http://schemas.microsoft.com/office/drawing/2014/main" id="{00000000-0008-0000-0D00-000007000000}"/>
              </a:ext>
            </a:extLst>
          </xdr:cNvPr>
          <xdr:cNvSpPr txBox="1"/>
        </xdr:nvSpPr>
        <xdr:spPr>
          <a:xfrm>
            <a:off x="3837234" y="14792325"/>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8" name="Textfeld 7">
            <a:extLst>
              <a:ext uri="{FF2B5EF4-FFF2-40B4-BE49-F238E27FC236}">
                <a16:creationId xmlns:a16="http://schemas.microsoft.com/office/drawing/2014/main" id="{00000000-0008-0000-0D00-000008000000}"/>
              </a:ext>
            </a:extLst>
          </xdr:cNvPr>
          <xdr:cNvSpPr txBox="1"/>
        </xdr:nvSpPr>
        <xdr:spPr>
          <a:xfrm>
            <a:off x="5193855"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9" name="Textfeld 8">
            <a:extLst>
              <a:ext uri="{FF2B5EF4-FFF2-40B4-BE49-F238E27FC236}">
                <a16:creationId xmlns:a16="http://schemas.microsoft.com/office/drawing/2014/main" id="{00000000-0008-0000-0D00-000009000000}"/>
              </a:ext>
            </a:extLst>
          </xdr:cNvPr>
          <xdr:cNvSpPr txBox="1"/>
        </xdr:nvSpPr>
        <xdr:spPr>
          <a:xfrm>
            <a:off x="4529832"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2035</a:t>
            </a:r>
          </a:p>
        </xdr:txBody>
      </xdr:sp>
      <xdr:sp macro="" textlink="">
        <xdr:nvSpPr>
          <xdr:cNvPr id="10" name="Textfeld 9">
            <a:extLst>
              <a:ext uri="{FF2B5EF4-FFF2-40B4-BE49-F238E27FC236}">
                <a16:creationId xmlns:a16="http://schemas.microsoft.com/office/drawing/2014/main" id="{00000000-0008-0000-0D00-00000A000000}"/>
              </a:ext>
            </a:extLst>
          </xdr:cNvPr>
          <xdr:cNvSpPr txBox="1"/>
        </xdr:nvSpPr>
        <xdr:spPr>
          <a:xfrm>
            <a:off x="5876925" y="147923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chemeClr val="tx1">
                    <a:lumMod val="65000"/>
                    <a:lumOff val="35000"/>
                  </a:schemeClr>
                </a:solidFill>
                <a:latin typeface="Arial" panose="020B0604020202020204" pitchFamily="34" charset="0"/>
                <a:cs typeface="Arial" panose="020B0604020202020204" pitchFamily="34" charset="0"/>
              </a:rPr>
              <a:t>2050</a:t>
            </a:r>
          </a:p>
        </xdr:txBody>
      </xdr:sp>
    </xdr:grpSp>
    <xdr:clientData/>
  </xdr:twoCellAnchor>
  <xdr:twoCellAnchor>
    <xdr:from>
      <xdr:col>0</xdr:col>
      <xdr:colOff>23812</xdr:colOff>
      <xdr:row>90</xdr:row>
      <xdr:rowOff>0</xdr:rowOff>
    </xdr:from>
    <xdr:to>
      <xdr:col>5</xdr:col>
      <xdr:colOff>0</xdr:colOff>
      <xdr:row>104</xdr:row>
      <xdr:rowOff>0</xdr:rowOff>
    </xdr:to>
    <mc:AlternateContent xmlns:mc="http://schemas.openxmlformats.org/markup-compatibility/2006">
      <mc:Choice xmlns:cx1="http://schemas.microsoft.com/office/drawing/2015/9/8/chartex" Requires="cx1">
        <xdr:graphicFrame macro="">
          <xdr:nvGraphicFramePr>
            <xdr:cNvPr id="12" name="Diagramm 11">
              <a:extLst>
                <a:ext uri="{FF2B5EF4-FFF2-40B4-BE49-F238E27FC236}">
                  <a16:creationId xmlns:a16="http://schemas.microsoft.com/office/drawing/2014/main" id="{00000000-0008-0000-0D00-00000C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2" y="18011775"/>
              <a:ext cx="4167188"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0</xdr:col>
      <xdr:colOff>0</xdr:colOff>
      <xdr:row>12</xdr:row>
      <xdr:rowOff>0</xdr:rowOff>
    </xdr:from>
    <xdr:to>
      <xdr:col>10</xdr:col>
      <xdr:colOff>0</xdr:colOff>
      <xdr:row>43</xdr:row>
      <xdr:rowOff>0</xdr:rowOff>
    </xdr:to>
    <xdr:graphicFrame macro="">
      <xdr:nvGraphicFramePr>
        <xdr:cNvPr id="13" name="Diagramm 12">
          <a:extLst>
            <a:ext uri="{FF2B5EF4-FFF2-40B4-BE49-F238E27FC236}">
              <a16:creationId xmlns:a16="http://schemas.microsoft.com/office/drawing/2014/main" id="{00000000-0008-0000-0D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11</xdr:row>
      <xdr:rowOff>200024</xdr:rowOff>
    </xdr:from>
    <xdr:to>
      <xdr:col>9</xdr:col>
      <xdr:colOff>828674</xdr:colOff>
      <xdr:row>41</xdr:row>
      <xdr:rowOff>0</xdr:rowOff>
    </xdr:to>
    <xdr:graphicFrame macro="">
      <xdr:nvGraphicFramePr>
        <xdr:cNvPr id="2" name="Diagramm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55</xdr:row>
      <xdr:rowOff>0</xdr:rowOff>
    </xdr:from>
    <xdr:to>
      <xdr:col>8</xdr:col>
      <xdr:colOff>628650</xdr:colOff>
      <xdr:row>74</xdr:row>
      <xdr:rowOff>188913</xdr:rowOff>
    </xdr:to>
    <xdr:grpSp>
      <xdr:nvGrpSpPr>
        <xdr:cNvPr id="19" name="Gruppieren 18">
          <a:extLst>
            <a:ext uri="{FF2B5EF4-FFF2-40B4-BE49-F238E27FC236}">
              <a16:creationId xmlns:a16="http://schemas.microsoft.com/office/drawing/2014/main" id="{00000000-0008-0000-0F00-000013000000}"/>
            </a:ext>
          </a:extLst>
        </xdr:cNvPr>
        <xdr:cNvGrpSpPr/>
      </xdr:nvGrpSpPr>
      <xdr:grpSpPr>
        <a:xfrm>
          <a:off x="0" y="11010900"/>
          <a:ext cx="7334250" cy="3989388"/>
          <a:chOff x="23730" y="11193398"/>
          <a:chExt cx="7334250" cy="3990975"/>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0F00-000003000000}"/>
                  </a:ext>
                </a:extLst>
              </xdr:cNvPr>
              <xdr:cNvGraphicFramePr/>
            </xdr:nvGraphicFramePr>
            <xdr:xfrm>
              <a:off x="23730" y="11193398"/>
              <a:ext cx="7334250" cy="3990975"/>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730" y="11193398"/>
                <a:ext cx="7334250" cy="3990975"/>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sp macro="" textlink="">
        <xdr:nvSpPr>
          <xdr:cNvPr id="12" name="Textfeld 11">
            <a:extLst>
              <a:ext uri="{FF2B5EF4-FFF2-40B4-BE49-F238E27FC236}">
                <a16:creationId xmlns:a16="http://schemas.microsoft.com/office/drawing/2014/main" id="{00000000-0008-0000-0F00-00000C000000}"/>
              </a:ext>
            </a:extLst>
          </xdr:cNvPr>
          <xdr:cNvSpPr txBox="1"/>
        </xdr:nvSpPr>
        <xdr:spPr>
          <a:xfrm>
            <a:off x="1492195" y="14730222"/>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13" name="Textfeld 12">
            <a:extLst>
              <a:ext uri="{FF2B5EF4-FFF2-40B4-BE49-F238E27FC236}">
                <a16:creationId xmlns:a16="http://schemas.microsoft.com/office/drawing/2014/main" id="{00000000-0008-0000-0F00-00000D000000}"/>
              </a:ext>
            </a:extLst>
          </xdr:cNvPr>
          <xdr:cNvSpPr txBox="1"/>
        </xdr:nvSpPr>
        <xdr:spPr>
          <a:xfrm>
            <a:off x="2534040" y="14730222"/>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14" name="Textfeld 13">
            <a:extLst>
              <a:ext uri="{FF2B5EF4-FFF2-40B4-BE49-F238E27FC236}">
                <a16:creationId xmlns:a16="http://schemas.microsoft.com/office/drawing/2014/main" id="{00000000-0008-0000-0F00-00000E000000}"/>
              </a:ext>
            </a:extLst>
          </xdr:cNvPr>
          <xdr:cNvSpPr txBox="1"/>
        </xdr:nvSpPr>
        <xdr:spPr>
          <a:xfrm>
            <a:off x="3335763" y="14730222"/>
            <a:ext cx="714210" cy="22499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2025</a:t>
            </a:r>
          </a:p>
        </xdr:txBody>
      </xdr:sp>
      <xdr:sp macro="" textlink="">
        <xdr:nvSpPr>
          <xdr:cNvPr id="16" name="Textfeld 15">
            <a:extLst>
              <a:ext uri="{FF2B5EF4-FFF2-40B4-BE49-F238E27FC236}">
                <a16:creationId xmlns:a16="http://schemas.microsoft.com/office/drawing/2014/main" id="{00000000-0008-0000-0F00-000010000000}"/>
              </a:ext>
            </a:extLst>
          </xdr:cNvPr>
          <xdr:cNvSpPr txBox="1"/>
        </xdr:nvSpPr>
        <xdr:spPr>
          <a:xfrm>
            <a:off x="4865982" y="14730222"/>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sp macro="" textlink="">
        <xdr:nvSpPr>
          <xdr:cNvPr id="18" name="Textfeld 17">
            <a:extLst>
              <a:ext uri="{FF2B5EF4-FFF2-40B4-BE49-F238E27FC236}">
                <a16:creationId xmlns:a16="http://schemas.microsoft.com/office/drawing/2014/main" id="{00000000-0008-0000-0F00-000012000000}"/>
              </a:ext>
            </a:extLst>
          </xdr:cNvPr>
          <xdr:cNvSpPr txBox="1"/>
        </xdr:nvSpPr>
        <xdr:spPr>
          <a:xfrm>
            <a:off x="5643973" y="14730222"/>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2050</a:t>
            </a:r>
          </a:p>
        </xdr:txBody>
      </xdr:sp>
      <xdr:sp macro="" textlink="">
        <xdr:nvSpPr>
          <xdr:cNvPr id="24" name="Textfeld 23">
            <a:extLst>
              <a:ext uri="{FF2B5EF4-FFF2-40B4-BE49-F238E27FC236}">
                <a16:creationId xmlns:a16="http://schemas.microsoft.com/office/drawing/2014/main" id="{00000000-0008-0000-0F00-000018000000}"/>
              </a:ext>
            </a:extLst>
          </xdr:cNvPr>
          <xdr:cNvSpPr txBox="1"/>
        </xdr:nvSpPr>
        <xdr:spPr>
          <a:xfrm>
            <a:off x="4105346" y="14730222"/>
            <a:ext cx="458786"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grpSp>
    <xdr:clientData/>
  </xdr:twoCellAnchor>
  <xdr:twoCellAnchor>
    <xdr:from>
      <xdr:col>0</xdr:col>
      <xdr:colOff>23812</xdr:colOff>
      <xdr:row>86</xdr:row>
      <xdr:rowOff>0</xdr:rowOff>
    </xdr:from>
    <xdr:to>
      <xdr:col>5</xdr:col>
      <xdr:colOff>9526</xdr:colOff>
      <xdr:row>100</xdr:row>
      <xdr:rowOff>0</xdr:rowOff>
    </xdr:to>
    <mc:AlternateContent xmlns:mc="http://schemas.openxmlformats.org/markup-compatibility/2006">
      <mc:Choice xmlns:cx1="http://schemas.microsoft.com/office/drawing/2015/9/8/chartex" Requires="cx1">
        <xdr:graphicFrame macro="">
          <xdr:nvGraphicFramePr>
            <xdr:cNvPr id="20" name="Diagramm 19">
              <a:extLst>
                <a:ext uri="{FF2B5EF4-FFF2-40B4-BE49-F238E27FC236}">
                  <a16:creationId xmlns:a16="http://schemas.microsoft.com/office/drawing/2014/main" id="{00000000-0008-0000-0F00-00001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2" y="17211675"/>
              <a:ext cx="4176714"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12</xdr:row>
      <xdr:rowOff>0</xdr:rowOff>
    </xdr:from>
    <xdr:to>
      <xdr:col>10</xdr:col>
      <xdr:colOff>0</xdr:colOff>
      <xdr:row>35</xdr:row>
      <xdr:rowOff>190501</xdr:rowOff>
    </xdr:to>
    <xdr:graphicFrame macro="">
      <xdr:nvGraphicFramePr>
        <xdr:cNvPr id="2" name="Diagramm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51</xdr:row>
      <xdr:rowOff>66675</xdr:rowOff>
    </xdr:from>
    <xdr:to>
      <xdr:col>9</xdr:col>
      <xdr:colOff>3175</xdr:colOff>
      <xdr:row>69</xdr:row>
      <xdr:rowOff>47625</xdr:rowOff>
    </xdr:to>
    <xdr:grpSp>
      <xdr:nvGrpSpPr>
        <xdr:cNvPr id="12" name="Gruppieren 11">
          <a:extLst>
            <a:ext uri="{FF2B5EF4-FFF2-40B4-BE49-F238E27FC236}">
              <a16:creationId xmlns:a16="http://schemas.microsoft.com/office/drawing/2014/main" id="{00000000-0008-0000-1100-00000C000000}"/>
            </a:ext>
          </a:extLst>
        </xdr:cNvPr>
        <xdr:cNvGrpSpPr/>
      </xdr:nvGrpSpPr>
      <xdr:grpSpPr>
        <a:xfrm>
          <a:off x="0" y="10277475"/>
          <a:ext cx="7546975" cy="3581400"/>
          <a:chOff x="9524" y="10420350"/>
          <a:chExt cx="7534275" cy="3581400"/>
        </a:xfrm>
      </xdr:grpSpPr>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00000000-0008-0000-1100-000003000000}"/>
                  </a:ext>
                </a:extLst>
              </xdr:cNvPr>
              <xdr:cNvGraphicFramePr/>
            </xdr:nvGraphicFramePr>
            <xdr:xfrm>
              <a:off x="9524" y="10420350"/>
              <a:ext cx="7534275" cy="35814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524" y="10420350"/>
                <a:ext cx="7534275" cy="358140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grpSp>
        <xdr:nvGrpSpPr>
          <xdr:cNvPr id="11" name="Gruppieren 10">
            <a:extLst>
              <a:ext uri="{FF2B5EF4-FFF2-40B4-BE49-F238E27FC236}">
                <a16:creationId xmlns:a16="http://schemas.microsoft.com/office/drawing/2014/main" id="{00000000-0008-0000-1100-00000B000000}"/>
              </a:ext>
            </a:extLst>
          </xdr:cNvPr>
          <xdr:cNvGrpSpPr/>
        </xdr:nvGrpSpPr>
        <xdr:grpSpPr>
          <a:xfrm>
            <a:off x="1552574" y="13554075"/>
            <a:ext cx="4699078" cy="224998"/>
            <a:chOff x="1724024" y="13535025"/>
            <a:chExt cx="4699078" cy="224998"/>
          </a:xfrm>
        </xdr:grpSpPr>
        <xdr:sp macro="" textlink="">
          <xdr:nvSpPr>
            <xdr:cNvPr id="4" name="Textfeld 3">
              <a:extLst>
                <a:ext uri="{FF2B5EF4-FFF2-40B4-BE49-F238E27FC236}">
                  <a16:creationId xmlns:a16="http://schemas.microsoft.com/office/drawing/2014/main" id="{00000000-0008-0000-1100-000004000000}"/>
                </a:ext>
              </a:extLst>
            </xdr:cNvPr>
            <xdr:cNvSpPr txBox="1"/>
          </xdr:nvSpPr>
          <xdr:spPr>
            <a:xfrm>
              <a:off x="5981699" y="135350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2050</a:t>
              </a:r>
            </a:p>
          </xdr:txBody>
        </xdr:sp>
        <xdr:sp macro="" textlink="">
          <xdr:nvSpPr>
            <xdr:cNvPr id="5" name="Textfeld 4">
              <a:extLst>
                <a:ext uri="{FF2B5EF4-FFF2-40B4-BE49-F238E27FC236}">
                  <a16:creationId xmlns:a16="http://schemas.microsoft.com/office/drawing/2014/main" id="{00000000-0008-0000-1100-000005000000}"/>
                </a:ext>
              </a:extLst>
            </xdr:cNvPr>
            <xdr:cNvSpPr txBox="1"/>
          </xdr:nvSpPr>
          <xdr:spPr>
            <a:xfrm>
              <a:off x="1724024" y="13535025"/>
              <a:ext cx="80066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cs typeface="Arial" panose="020B0604020202020204" pitchFamily="34" charset="0"/>
                </a:rPr>
                <a:t>2010 - </a:t>
              </a:r>
              <a:r>
                <a:rPr lang="de-DE" sz="900" baseline="0">
                  <a:solidFill>
                    <a:sysClr val="windowText" lastClr="000000"/>
                  </a:solidFill>
                  <a:latin typeface="Arial" panose="020B0604020202020204" pitchFamily="34" charset="0"/>
                  <a:cs typeface="Arial" panose="020B0604020202020204" pitchFamily="34" charset="0"/>
                </a:rPr>
                <a:t>2018</a:t>
              </a:r>
            </a:p>
          </xdr:txBody>
        </xdr:sp>
        <xdr:sp macro="" textlink="">
          <xdr:nvSpPr>
            <xdr:cNvPr id="6" name="Textfeld 5">
              <a:extLst>
                <a:ext uri="{FF2B5EF4-FFF2-40B4-BE49-F238E27FC236}">
                  <a16:creationId xmlns:a16="http://schemas.microsoft.com/office/drawing/2014/main" id="{00000000-0008-0000-1100-000006000000}"/>
                </a:ext>
              </a:extLst>
            </xdr:cNvPr>
            <xdr:cNvSpPr txBox="1"/>
          </xdr:nvSpPr>
          <xdr:spPr>
            <a:xfrm>
              <a:off x="3057892" y="135350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2020</a:t>
              </a:r>
            </a:p>
          </xdr:txBody>
        </xdr:sp>
        <xdr:sp macro="" textlink="">
          <xdr:nvSpPr>
            <xdr:cNvPr id="8" name="Textfeld 7">
              <a:extLst>
                <a:ext uri="{FF2B5EF4-FFF2-40B4-BE49-F238E27FC236}">
                  <a16:creationId xmlns:a16="http://schemas.microsoft.com/office/drawing/2014/main" id="{00000000-0008-0000-1100-000008000000}"/>
                </a:ext>
              </a:extLst>
            </xdr:cNvPr>
            <xdr:cNvSpPr txBox="1"/>
          </xdr:nvSpPr>
          <xdr:spPr>
            <a:xfrm>
              <a:off x="4032495" y="13535025"/>
              <a:ext cx="441403" cy="224998"/>
            </a:xfrm>
            <a:prstGeom prst="rect">
              <a:avLst/>
            </a:prstGeom>
            <a:solidFill>
              <a:schemeClr val="l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2030</a:t>
              </a:r>
            </a:p>
          </xdr:txBody>
        </xdr:sp>
        <xdr:sp macro="" textlink="">
          <xdr:nvSpPr>
            <xdr:cNvPr id="9" name="Textfeld 8">
              <a:extLst>
                <a:ext uri="{FF2B5EF4-FFF2-40B4-BE49-F238E27FC236}">
                  <a16:creationId xmlns:a16="http://schemas.microsoft.com/office/drawing/2014/main" id="{00000000-0008-0000-1100-000009000000}"/>
                </a:ext>
              </a:extLst>
            </xdr:cNvPr>
            <xdr:cNvSpPr txBox="1"/>
          </xdr:nvSpPr>
          <xdr:spPr>
            <a:xfrm>
              <a:off x="5007097" y="13535025"/>
              <a:ext cx="44140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900">
                  <a:solidFill>
                    <a:sysClr val="windowText" lastClr="000000"/>
                  </a:solidFill>
                  <a:latin typeface="Arial" panose="020B0604020202020204" pitchFamily="34" charset="0"/>
                  <a:ea typeface="+mn-ea"/>
                  <a:cs typeface="Arial" panose="020B0604020202020204" pitchFamily="34" charset="0"/>
                </a:rPr>
                <a:t>2040</a:t>
              </a:r>
            </a:p>
          </xdr:txBody>
        </xdr:sp>
      </xdr:grpSp>
    </xdr:grpSp>
    <xdr:clientData/>
  </xdr:twoCellAnchor>
  <xdr:twoCellAnchor>
    <xdr:from>
      <xdr:col>0</xdr:col>
      <xdr:colOff>23811</xdr:colOff>
      <xdr:row>80</xdr:row>
      <xdr:rowOff>0</xdr:rowOff>
    </xdr:from>
    <xdr:to>
      <xdr:col>5</xdr:col>
      <xdr:colOff>200024</xdr:colOff>
      <xdr:row>94</xdr:row>
      <xdr:rowOff>0</xdr:rowOff>
    </xdr:to>
    <mc:AlternateContent xmlns:mc="http://schemas.openxmlformats.org/markup-compatibility/2006">
      <mc:Choice xmlns:cx1="http://schemas.microsoft.com/office/drawing/2015/9/8/chartex" Requires="cx1">
        <xdr:graphicFrame macro="">
          <xdr:nvGraphicFramePr>
            <xdr:cNvPr id="13" name="Diagramm 12">
              <a:extLst>
                <a:ext uri="{FF2B5EF4-FFF2-40B4-BE49-F238E27FC236}">
                  <a16:creationId xmlns:a16="http://schemas.microsoft.com/office/drawing/2014/main" id="{00000000-0008-0000-11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1" y="16011525"/>
              <a:ext cx="4367213" cy="2800350"/>
            </a:xfrm>
            <a:prstGeom prst="rect">
              <a:avLst/>
            </a:prstGeom>
            <a:solidFill>
              <a:prstClr val="white"/>
            </a:solidFill>
            <a:ln w="1">
              <a:solidFill>
                <a:prstClr val="green"/>
              </a:solidFill>
            </a:ln>
          </xdr:spPr>
          <xdr:txBody>
            <a:bodyPr vertOverflow="clip" horzOverflow="clip"/>
            <a:lstStyle/>
            <a:p>
              <a:r>
                <a:rPr lang="en-GB"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Dokument.docx"/></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1.xml"/><Relationship Id="rId1" Type="http://schemas.openxmlformats.org/officeDocument/2006/relationships/printerSettings" Target="../printerSettings/printerSettings15.bin"/><Relationship Id="rId4" Type="http://schemas.openxmlformats.org/officeDocument/2006/relationships/comments" Target="../comments1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1.v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2.v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3.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D22E-DCBD-41BF-9C23-56C86BB37E14}">
  <sheetPr>
    <pageSetUpPr autoPageBreaks="0"/>
  </sheetPr>
  <dimension ref="A1"/>
  <sheetViews>
    <sheetView topLeftCell="A16" zoomScaleNormal="100" workbookViewId="0">
      <selection activeCell="J25" sqref="J25"/>
    </sheetView>
  </sheetViews>
  <sheetFormatPr baseColWidth="10" defaultRowHeight="15.75"/>
  <sheetData/>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12" shapeId="91137" r:id="rId4">
          <objectPr defaultSize="0" autoPict="0" r:id="rId5">
            <anchor moveWithCells="1">
              <from>
                <xdr:col>0</xdr:col>
                <xdr:colOff>0</xdr:colOff>
                <xdr:row>0</xdr:row>
                <xdr:rowOff>0</xdr:rowOff>
              </from>
              <to>
                <xdr:col>7</xdr:col>
                <xdr:colOff>828675</xdr:colOff>
                <xdr:row>45</xdr:row>
                <xdr:rowOff>142875</xdr:rowOff>
              </to>
            </anchor>
          </objectPr>
        </oleObject>
      </mc:Choice>
      <mc:Fallback>
        <oleObject progId="Word.Document.12" shapeId="91137" r:id="rId4"/>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0E5AC-C582-4F8D-A07D-CE4D4F00B021}">
  <dimension ref="A1:T102"/>
  <sheetViews>
    <sheetView zoomScaleNormal="100" workbookViewId="0">
      <selection activeCell="K69" sqref="K69"/>
    </sheetView>
  </sheetViews>
  <sheetFormatPr baseColWidth="10" defaultRowHeight="15.75"/>
  <sheetData>
    <row r="1" spans="1:16">
      <c r="A1" t="s">
        <v>469</v>
      </c>
      <c r="F1" s="648" t="s">
        <v>492</v>
      </c>
    </row>
    <row r="2" spans="1:16">
      <c r="A2" s="613"/>
      <c r="B2" s="613" t="s">
        <v>520</v>
      </c>
      <c r="C2" s="613" t="s">
        <v>342</v>
      </c>
      <c r="D2" s="613" t="s">
        <v>362</v>
      </c>
      <c r="E2" s="613" t="s">
        <v>530</v>
      </c>
      <c r="F2" s="613" t="s">
        <v>343</v>
      </c>
      <c r="G2" s="613" t="s">
        <v>363</v>
      </c>
      <c r="H2" s="613" t="s">
        <v>365</v>
      </c>
      <c r="I2" s="613" t="s">
        <v>361</v>
      </c>
      <c r="J2" s="613" t="s">
        <v>345</v>
      </c>
      <c r="K2" s="613" t="s">
        <v>352</v>
      </c>
      <c r="L2" s="613" t="s">
        <v>532</v>
      </c>
      <c r="M2" s="613" t="s">
        <v>367</v>
      </c>
      <c r="N2" s="662" t="s">
        <v>397</v>
      </c>
      <c r="O2" s="662" t="s">
        <v>483</v>
      </c>
      <c r="P2" s="660" t="s">
        <v>484</v>
      </c>
    </row>
    <row r="3" spans="1:16">
      <c r="A3" s="614" t="s">
        <v>341</v>
      </c>
      <c r="B3" s="615"/>
      <c r="C3" s="615">
        <v>1503.7567999999999</v>
      </c>
      <c r="D3" s="615">
        <v>1513</v>
      </c>
      <c r="E3" s="615">
        <v>1412.8789999999999</v>
      </c>
      <c r="F3" s="615">
        <v>2394.54</v>
      </c>
      <c r="G3" s="615">
        <v>1340.53</v>
      </c>
      <c r="H3" s="615">
        <v>1063.5</v>
      </c>
      <c r="I3" s="615">
        <v>1073</v>
      </c>
      <c r="J3" s="615">
        <v>2001.7908</v>
      </c>
      <c r="K3" s="615">
        <v>940.31</v>
      </c>
      <c r="L3" s="615">
        <v>1726.2349999999999</v>
      </c>
      <c r="M3" s="615">
        <v>1216.5219999999999</v>
      </c>
      <c r="N3" s="615">
        <f t="shared" ref="N3:N10" si="0">AVERAGE(B3:M3)</f>
        <v>1471.4603272727275</v>
      </c>
      <c r="O3" s="615">
        <f t="shared" ref="O3:O10" si="1">MEDIAN(B3:M3)</f>
        <v>1412.8789999999999</v>
      </c>
      <c r="P3" s="661">
        <v>1424.64</v>
      </c>
    </row>
    <row r="4" spans="1:16">
      <c r="A4" s="614">
        <v>2020</v>
      </c>
      <c r="B4" s="615"/>
      <c r="C4" s="615"/>
      <c r="D4" s="615">
        <v>1113.0944</v>
      </c>
      <c r="E4" s="615">
        <v>844.34999999999991</v>
      </c>
      <c r="F4" s="615">
        <v>1344.105</v>
      </c>
      <c r="G4" s="615"/>
      <c r="H4" s="615">
        <v>973.25</v>
      </c>
      <c r="I4" s="615"/>
      <c r="J4" s="615">
        <v>1320.3533</v>
      </c>
      <c r="K4" s="615"/>
      <c r="L4" s="615">
        <v>1319.7345</v>
      </c>
      <c r="M4" s="615">
        <v>1024.6364999999998</v>
      </c>
      <c r="N4" s="615">
        <f t="shared" si="0"/>
        <v>1134.2176714285713</v>
      </c>
      <c r="O4" s="615">
        <f t="shared" si="1"/>
        <v>1113.0944</v>
      </c>
      <c r="P4" s="661">
        <v>1156.5713999999998</v>
      </c>
    </row>
    <row r="5" spans="1:16">
      <c r="A5" s="614">
        <v>2025</v>
      </c>
      <c r="B5" s="615"/>
      <c r="C5" s="615"/>
      <c r="D5" s="615"/>
      <c r="E5" s="615">
        <v>759.91499999999996</v>
      </c>
      <c r="F5" s="615"/>
      <c r="G5" s="615"/>
      <c r="H5" s="615">
        <v>801.5</v>
      </c>
      <c r="I5" s="615"/>
      <c r="J5" s="615"/>
      <c r="K5" s="615"/>
      <c r="L5" s="615">
        <v>1104.7903999999999</v>
      </c>
      <c r="M5" s="615">
        <v>910.78800000000001</v>
      </c>
      <c r="N5" s="615">
        <f t="shared" si="0"/>
        <v>894.24834999999996</v>
      </c>
      <c r="O5" s="615">
        <f t="shared" si="1"/>
        <v>856.14400000000001</v>
      </c>
      <c r="P5" s="661">
        <v>980.74737849565884</v>
      </c>
    </row>
    <row r="6" spans="1:16">
      <c r="A6" s="614">
        <v>2030</v>
      </c>
      <c r="B6" s="615"/>
      <c r="C6" s="615">
        <v>854.12559999999996</v>
      </c>
      <c r="D6" s="615">
        <v>1047.3727999999999</v>
      </c>
      <c r="E6" s="615">
        <v>675.4799999999999</v>
      </c>
      <c r="F6" s="615">
        <v>1106.9099999999999</v>
      </c>
      <c r="G6" s="615"/>
      <c r="H6" s="615">
        <v>694.75</v>
      </c>
      <c r="I6" s="615">
        <v>814.75</v>
      </c>
      <c r="J6" s="615">
        <v>987.81180000000006</v>
      </c>
      <c r="K6" s="615"/>
      <c r="L6" s="615">
        <v>957.78199999999993</v>
      </c>
      <c r="M6" s="615">
        <v>827.40599999999995</v>
      </c>
      <c r="N6" s="615">
        <f t="shared" si="0"/>
        <v>885.15424444444443</v>
      </c>
      <c r="O6" s="615">
        <f t="shared" si="1"/>
        <v>854.12559999999996</v>
      </c>
      <c r="P6" s="661">
        <v>900.24112339867202</v>
      </c>
    </row>
    <row r="7" spans="1:16">
      <c r="A7" s="614">
        <v>2035</v>
      </c>
      <c r="B7" s="615"/>
      <c r="C7" s="615"/>
      <c r="D7" s="615"/>
      <c r="E7" s="615">
        <v>624.81899999999996</v>
      </c>
      <c r="F7" s="615"/>
      <c r="G7" s="615"/>
      <c r="H7" s="615">
        <v>621.25</v>
      </c>
      <c r="I7" s="615"/>
      <c r="J7" s="615"/>
      <c r="K7" s="615"/>
      <c r="L7" s="615"/>
      <c r="M7" s="615">
        <v>770.74899999999991</v>
      </c>
      <c r="N7" s="615">
        <f t="shared" si="0"/>
        <v>672.27266666666662</v>
      </c>
      <c r="O7" s="615">
        <f t="shared" si="1"/>
        <v>624.81899999999996</v>
      </c>
      <c r="P7" s="661"/>
    </row>
    <row r="8" spans="1:16">
      <c r="A8" s="614">
        <v>2040</v>
      </c>
      <c r="B8" s="615"/>
      <c r="C8" s="615"/>
      <c r="D8" s="615">
        <v>1018.1632</v>
      </c>
      <c r="E8" s="615">
        <v>531.37759999999992</v>
      </c>
      <c r="F8" s="615">
        <v>1039.1399999999999</v>
      </c>
      <c r="G8" s="615"/>
      <c r="H8" s="615"/>
      <c r="I8" s="615"/>
      <c r="J8" s="615">
        <v>783.92570000000001</v>
      </c>
      <c r="K8" s="615">
        <v>526.12</v>
      </c>
      <c r="L8" s="615">
        <v>807.43249999999989</v>
      </c>
      <c r="M8" s="615">
        <v>730.12699999999995</v>
      </c>
      <c r="N8" s="615">
        <f t="shared" si="0"/>
        <v>776.61228571428569</v>
      </c>
      <c r="O8" s="615">
        <f t="shared" si="1"/>
        <v>783.92570000000001</v>
      </c>
      <c r="P8" s="618">
        <v>753.91534999999999</v>
      </c>
    </row>
    <row r="9" spans="1:16">
      <c r="A9" s="614">
        <v>2045</v>
      </c>
      <c r="B9" s="615"/>
      <c r="C9" s="615"/>
      <c r="D9" s="615"/>
      <c r="E9" s="615">
        <v>504.35839999999996</v>
      </c>
      <c r="F9" s="615"/>
      <c r="G9" s="615"/>
      <c r="H9" s="615"/>
      <c r="I9" s="615"/>
      <c r="J9" s="615"/>
      <c r="K9" s="615"/>
      <c r="L9" s="615"/>
      <c r="M9" s="615"/>
      <c r="N9" s="615">
        <f t="shared" si="0"/>
        <v>504.35839999999996</v>
      </c>
      <c r="O9" s="615">
        <f t="shared" si="1"/>
        <v>504.35839999999996</v>
      </c>
      <c r="P9" s="618"/>
    </row>
    <row r="10" spans="1:16" ht="16.5" thickBot="1">
      <c r="A10" s="614">
        <v>2050</v>
      </c>
      <c r="B10" s="615">
        <v>541.25</v>
      </c>
      <c r="C10" s="615">
        <v>586.63040000000001</v>
      </c>
      <c r="D10" s="615">
        <v>987.91039999999998</v>
      </c>
      <c r="E10" s="615">
        <v>478.46499999999997</v>
      </c>
      <c r="F10" s="615">
        <v>993.95999999999992</v>
      </c>
      <c r="G10" s="615">
        <v>610.4</v>
      </c>
      <c r="H10" s="615"/>
      <c r="I10" s="615"/>
      <c r="J10" s="615">
        <v>578.94929999999999</v>
      </c>
      <c r="K10" s="615"/>
      <c r="L10" s="615">
        <v>733.92830000000004</v>
      </c>
      <c r="M10" s="615"/>
      <c r="N10" s="615">
        <f t="shared" si="0"/>
        <v>688.93667499999992</v>
      </c>
      <c r="O10" s="615">
        <f t="shared" si="1"/>
        <v>598.51520000000005</v>
      </c>
      <c r="P10" s="618">
        <v>650.4008</v>
      </c>
    </row>
    <row r="11" spans="1:16">
      <c r="A11" s="643" t="s">
        <v>441</v>
      </c>
      <c r="B11" s="644"/>
      <c r="C11" s="645">
        <f>(C3-C10)/C3</f>
        <v>0.60989010989010983</v>
      </c>
      <c r="D11" s="645">
        <f t="shared" ref="D11:L11" si="2">(D3-D10)/D3</f>
        <v>0.34705194976867154</v>
      </c>
      <c r="E11" s="645">
        <f t="shared" si="2"/>
        <v>0.66135458167330685</v>
      </c>
      <c r="F11" s="645">
        <f t="shared" si="2"/>
        <v>0.58490566037735847</v>
      </c>
      <c r="G11" s="645">
        <f t="shared" si="2"/>
        <v>0.5446577100102199</v>
      </c>
      <c r="H11" s="645">
        <f>(H3-H7)/H3</f>
        <v>0.41584391161259993</v>
      </c>
      <c r="I11" s="645">
        <f>(I3-I6)/I3</f>
        <v>0.24068033550792173</v>
      </c>
      <c r="J11" s="645">
        <f t="shared" si="2"/>
        <v>0.71078431372549022</v>
      </c>
      <c r="K11" s="645">
        <f>(K3-K8)/K3</f>
        <v>0.44048239410407203</v>
      </c>
      <c r="L11" s="645">
        <f t="shared" si="2"/>
        <v>0.57483870967741935</v>
      </c>
      <c r="M11" s="645">
        <f>(M3-M8)/M3</f>
        <v>0.39982425307557118</v>
      </c>
      <c r="N11" s="645">
        <f>(N3-N10)/N3</f>
        <v>0.53180071373252247</v>
      </c>
      <c r="O11" s="645">
        <f>(O3-O10)/O3</f>
        <v>0.57638608826375071</v>
      </c>
      <c r="P11" s="645">
        <f>(P3-P10)/P3</f>
        <v>0.5434630503144654</v>
      </c>
    </row>
    <row r="49" spans="1:20">
      <c r="A49" s="612" t="s">
        <v>470</v>
      </c>
    </row>
    <row r="50" spans="1:20">
      <c r="A50" s="613"/>
      <c r="B50" s="613" t="s">
        <v>520</v>
      </c>
      <c r="C50" s="613"/>
      <c r="D50" s="613" t="s">
        <v>342</v>
      </c>
      <c r="E50" s="613" t="s">
        <v>362</v>
      </c>
      <c r="F50" s="613"/>
      <c r="G50" s="613" t="s">
        <v>530</v>
      </c>
      <c r="H50" s="613" t="s">
        <v>343</v>
      </c>
      <c r="I50" s="613" t="s">
        <v>363</v>
      </c>
      <c r="J50" s="613" t="s">
        <v>365</v>
      </c>
      <c r="K50" s="613"/>
      <c r="L50" s="613" t="s">
        <v>361</v>
      </c>
      <c r="M50" s="613"/>
      <c r="N50" s="613" t="s">
        <v>345</v>
      </c>
      <c r="O50" s="613" t="s">
        <v>352</v>
      </c>
      <c r="P50" s="613" t="s">
        <v>532</v>
      </c>
      <c r="Q50" s="613"/>
      <c r="R50" s="613" t="s">
        <v>367</v>
      </c>
      <c r="S50" s="613"/>
      <c r="T50" s="662" t="s">
        <v>396</v>
      </c>
    </row>
    <row r="51" spans="1:20">
      <c r="A51" s="613"/>
      <c r="B51" s="613" t="s">
        <v>409</v>
      </c>
      <c r="C51" s="613" t="s">
        <v>410</v>
      </c>
      <c r="D51" s="613" t="s">
        <v>407</v>
      </c>
      <c r="E51" s="613" t="s">
        <v>409</v>
      </c>
      <c r="F51" s="613" t="s">
        <v>410</v>
      </c>
      <c r="G51" s="613" t="s">
        <v>407</v>
      </c>
      <c r="H51" s="613" t="s">
        <v>407</v>
      </c>
      <c r="I51" s="613" t="s">
        <v>407</v>
      </c>
      <c r="J51" s="613" t="s">
        <v>409</v>
      </c>
      <c r="K51" s="613" t="s">
        <v>410</v>
      </c>
      <c r="L51" s="613" t="s">
        <v>409</v>
      </c>
      <c r="M51" s="613" t="s">
        <v>410</v>
      </c>
      <c r="N51" s="613" t="s">
        <v>407</v>
      </c>
      <c r="O51" s="613" t="s">
        <v>407</v>
      </c>
      <c r="P51" s="613" t="s">
        <v>409</v>
      </c>
      <c r="Q51" s="613" t="s">
        <v>410</v>
      </c>
      <c r="R51" s="613" t="s">
        <v>409</v>
      </c>
      <c r="S51" s="613" t="s">
        <v>410</v>
      </c>
      <c r="T51" s="662"/>
    </row>
    <row r="52" spans="1:20">
      <c r="A52" s="614" t="s">
        <v>341</v>
      </c>
      <c r="B52" s="615"/>
      <c r="C52" s="615"/>
      <c r="D52" s="615">
        <v>1503.7567999999999</v>
      </c>
      <c r="E52" s="615"/>
      <c r="F52" s="615">
        <v>2138.5599999999995</v>
      </c>
      <c r="G52" s="615">
        <v>1412.8789999999999</v>
      </c>
      <c r="H52" s="615">
        <v>2394.54</v>
      </c>
      <c r="I52" s="615">
        <v>1340.53</v>
      </c>
      <c r="J52" s="615">
        <v>589.6</v>
      </c>
      <c r="K52" s="615">
        <v>1424.64</v>
      </c>
      <c r="L52" s="615">
        <v>711.47</v>
      </c>
      <c r="M52" s="615">
        <v>1534.3275789473682</v>
      </c>
      <c r="N52" s="615">
        <v>2001.7908</v>
      </c>
      <c r="O52" s="615">
        <v>940.31</v>
      </c>
      <c r="P52" s="615">
        <v>1670.55</v>
      </c>
      <c r="Q52" s="615">
        <v>1781.9199999999998</v>
      </c>
      <c r="R52" s="615">
        <v>1029.4469999999999</v>
      </c>
      <c r="S52" s="615">
        <v>1403.597</v>
      </c>
      <c r="T52" s="615">
        <f t="shared" ref="T52:T57" si="3">MEDIAN(B52:S52)</f>
        <v>1424.64</v>
      </c>
    </row>
    <row r="53" spans="1:20">
      <c r="A53" s="614">
        <v>2020</v>
      </c>
      <c r="B53" s="615"/>
      <c r="C53" s="615"/>
      <c r="D53" s="16">
        <v>1187.1495046508244</v>
      </c>
      <c r="E53" s="615">
        <v>1095.3599999999999</v>
      </c>
      <c r="F53" s="615">
        <v>1130.8288</v>
      </c>
      <c r="G53" s="615">
        <v>844.34999999999991</v>
      </c>
      <c r="H53" s="615">
        <v>1344.105</v>
      </c>
      <c r="I53" s="16">
        <v>1097.1360249054032</v>
      </c>
      <c r="J53" s="615">
        <v>556.21117984314105</v>
      </c>
      <c r="K53" s="615">
        <v>1297.8260863006631</v>
      </c>
      <c r="L53" s="615"/>
      <c r="M53" s="615"/>
      <c r="N53" s="615">
        <v>1320.3533</v>
      </c>
      <c r="O53" s="615">
        <v>780.05437185454059</v>
      </c>
      <c r="P53" s="615">
        <v>1236.2069999999999</v>
      </c>
      <c r="Q53" s="615">
        <v>1403.2619999999999</v>
      </c>
      <c r="R53" s="615">
        <v>866.95899999999995</v>
      </c>
      <c r="S53" s="615">
        <v>1182.3139999999999</v>
      </c>
      <c r="T53" s="615">
        <f t="shared" si="3"/>
        <v>1156.5713999999998</v>
      </c>
    </row>
    <row r="54" spans="1:20">
      <c r="A54" s="614">
        <v>2025</v>
      </c>
      <c r="B54" s="615"/>
      <c r="C54" s="615"/>
      <c r="D54" s="615">
        <v>1006.7175315426911</v>
      </c>
      <c r="E54" s="615"/>
      <c r="F54" s="615"/>
      <c r="G54" s="615">
        <v>759.91499999999996</v>
      </c>
      <c r="H54" s="615"/>
      <c r="I54" s="615">
        <v>954.77722544862661</v>
      </c>
      <c r="J54" s="615">
        <v>458.06593892459688</v>
      </c>
      <c r="K54" s="615">
        <v>1068.8205241573928</v>
      </c>
      <c r="L54" s="615"/>
      <c r="M54" s="615"/>
      <c r="N54" s="615"/>
      <c r="O54" s="615">
        <v>686.31083885993303</v>
      </c>
      <c r="P54" s="615">
        <v>1021.2628999999999</v>
      </c>
      <c r="Q54" s="615">
        <v>1188.3179</v>
      </c>
      <c r="R54" s="615">
        <v>770.74899999999991</v>
      </c>
      <c r="S54" s="615">
        <v>1050.827</v>
      </c>
      <c r="T54" s="615">
        <f t="shared" si="3"/>
        <v>980.74737849565884</v>
      </c>
    </row>
    <row r="55" spans="1:20">
      <c r="A55" s="614">
        <v>2030</v>
      </c>
      <c r="B55" s="615"/>
      <c r="C55" s="615"/>
      <c r="D55" s="615">
        <v>854.12559999999996</v>
      </c>
      <c r="E55" s="615">
        <v>1001.4719999999999</v>
      </c>
      <c r="F55" s="615">
        <v>1093.2736</v>
      </c>
      <c r="G55" s="615">
        <v>675.4799999999999</v>
      </c>
      <c r="H55" s="615">
        <v>1106.9099999999999</v>
      </c>
      <c r="I55" s="615">
        <v>853.77204981080638</v>
      </c>
      <c r="J55" s="615">
        <v>396.95474862743316</v>
      </c>
      <c r="K55" s="615">
        <v>926.22774679734403</v>
      </c>
      <c r="L55" s="615">
        <v>413.11</v>
      </c>
      <c r="M55" s="615">
        <v>1209.2774399999996</v>
      </c>
      <c r="N55" s="615">
        <v>987.81180000000006</v>
      </c>
      <c r="O55" s="615">
        <v>619.79874370908124</v>
      </c>
      <c r="P55" s="615">
        <v>874.25449999999989</v>
      </c>
      <c r="Q55" s="615">
        <v>1041.3094999999998</v>
      </c>
      <c r="R55" s="615">
        <v>700.19499999999994</v>
      </c>
      <c r="S55" s="615">
        <v>954.61699999999996</v>
      </c>
      <c r="T55" s="615">
        <f t="shared" si="3"/>
        <v>900.24112339867202</v>
      </c>
    </row>
    <row r="56" spans="1:20">
      <c r="A56" s="614">
        <v>2040</v>
      </c>
      <c r="B56" s="615"/>
      <c r="C56" s="615"/>
      <c r="D56" s="615">
        <v>698.26703619351542</v>
      </c>
      <c r="E56" s="615">
        <v>959.74399999999991</v>
      </c>
      <c r="F56" s="615">
        <v>1076.5824</v>
      </c>
      <c r="G56" s="615">
        <v>531.37759999999992</v>
      </c>
      <c r="H56" s="615">
        <v>1039.1399999999999</v>
      </c>
      <c r="I56" s="16">
        <v>711.41325035402986</v>
      </c>
      <c r="J56" s="615"/>
      <c r="K56" s="615"/>
      <c r="L56" s="615"/>
      <c r="M56" s="615"/>
      <c r="N56" s="615">
        <v>783.92570000000001</v>
      </c>
      <c r="O56" s="615">
        <v>526.12</v>
      </c>
      <c r="P56" s="615">
        <v>723.90499999999997</v>
      </c>
      <c r="Q56" s="615">
        <v>890.95999999999992</v>
      </c>
      <c r="R56" s="615">
        <v>617.88199999999995</v>
      </c>
      <c r="S56" s="615">
        <v>842.37199999999996</v>
      </c>
      <c r="T56" s="615">
        <f t="shared" si="3"/>
        <v>753.91534999999999</v>
      </c>
    </row>
    <row r="57" spans="1:20">
      <c r="A57" s="614">
        <v>2050</v>
      </c>
      <c r="B57" s="615">
        <v>308</v>
      </c>
      <c r="C57" s="615">
        <v>745.9</v>
      </c>
      <c r="D57" s="615">
        <v>586.63040000000001</v>
      </c>
      <c r="E57" s="615">
        <v>918.01599999999996</v>
      </c>
      <c r="F57" s="615">
        <v>1057.8047999999999</v>
      </c>
      <c r="G57" s="615">
        <v>478.46499999999997</v>
      </c>
      <c r="H57" s="615">
        <v>993.95999999999992</v>
      </c>
      <c r="I57" s="615">
        <v>610.4</v>
      </c>
      <c r="J57" s="615"/>
      <c r="K57" s="615"/>
      <c r="L57" s="615"/>
      <c r="M57" s="615"/>
      <c r="N57" s="615">
        <v>578.94929999999999</v>
      </c>
      <c r="O57" s="615"/>
      <c r="P57" s="615">
        <v>650.4008</v>
      </c>
      <c r="Q57" s="615">
        <v>817.45579999999995</v>
      </c>
      <c r="R57" s="615"/>
      <c r="S57" s="615"/>
      <c r="T57" s="615">
        <f t="shared" si="3"/>
        <v>650.4008</v>
      </c>
    </row>
    <row r="59" spans="1:20">
      <c r="K59" s="694"/>
    </row>
    <row r="81" spans="1:15">
      <c r="A81" s="612" t="s">
        <v>399</v>
      </c>
      <c r="H81" s="612" t="s">
        <v>400</v>
      </c>
      <c r="M81" s="612" t="s">
        <v>403</v>
      </c>
    </row>
    <row r="82" spans="1:15">
      <c r="A82" s="612"/>
    </row>
    <row r="83" spans="1:15">
      <c r="A83" s="5"/>
      <c r="B83" s="5" t="s">
        <v>398</v>
      </c>
      <c r="C83" s="5" t="s">
        <v>39</v>
      </c>
      <c r="H83" s="5"/>
      <c r="I83" s="5" t="s">
        <v>398</v>
      </c>
      <c r="J83" s="5" t="s">
        <v>39</v>
      </c>
      <c r="K83" s="85"/>
      <c r="M83" s="5"/>
      <c r="N83" s="5" t="s">
        <v>398</v>
      </c>
      <c r="O83" s="5" t="s">
        <v>39</v>
      </c>
    </row>
    <row r="84" spans="1:15">
      <c r="A84" s="5" t="s">
        <v>394</v>
      </c>
      <c r="B84" s="11">
        <v>8.9999999999999993E-3</v>
      </c>
      <c r="C84" s="5" t="s">
        <v>345</v>
      </c>
      <c r="H84" s="5" t="s">
        <v>394</v>
      </c>
      <c r="I84" s="11">
        <v>0.02</v>
      </c>
      <c r="J84" s="219" t="s">
        <v>365</v>
      </c>
      <c r="K84" s="85"/>
      <c r="M84" s="5" t="s">
        <v>394</v>
      </c>
      <c r="N84" s="620">
        <v>20</v>
      </c>
      <c r="O84" s="5" t="s">
        <v>531</v>
      </c>
    </row>
    <row r="85" spans="1:15">
      <c r="A85" s="5" t="s">
        <v>395</v>
      </c>
      <c r="B85" s="11">
        <v>5.8999999999999997E-2</v>
      </c>
      <c r="C85" s="5" t="s">
        <v>530</v>
      </c>
      <c r="H85" s="5" t="s">
        <v>395</v>
      </c>
      <c r="I85" s="11">
        <v>0.09</v>
      </c>
      <c r="J85" s="5" t="s">
        <v>530</v>
      </c>
      <c r="K85" s="85"/>
      <c r="M85" s="5" t="s">
        <v>395</v>
      </c>
      <c r="N85" s="620">
        <v>30</v>
      </c>
      <c r="O85" s="124" t="s">
        <v>490</v>
      </c>
    </row>
    <row r="86" spans="1:15">
      <c r="A86" s="5" t="s">
        <v>396</v>
      </c>
      <c r="B86" s="11">
        <v>1.4999999999999999E-2</v>
      </c>
      <c r="C86" s="5"/>
      <c r="H86" s="5" t="s">
        <v>396</v>
      </c>
      <c r="I86" s="11">
        <v>7.0000000000000007E-2</v>
      </c>
      <c r="J86" s="5"/>
      <c r="K86" s="85"/>
      <c r="M86" s="5" t="s">
        <v>396</v>
      </c>
      <c r="N86" s="620">
        <v>25</v>
      </c>
      <c r="O86" s="5"/>
    </row>
    <row r="87" spans="1:15">
      <c r="A87" s="5" t="s">
        <v>397</v>
      </c>
      <c r="B87" s="11">
        <v>2.1000000000000001E-2</v>
      </c>
      <c r="C87" s="5"/>
      <c r="H87" s="5" t="s">
        <v>397</v>
      </c>
      <c r="I87" s="11">
        <v>6.2E-2</v>
      </c>
      <c r="J87" s="5"/>
      <c r="K87" s="85"/>
      <c r="M87" s="5" t="s">
        <v>397</v>
      </c>
      <c r="N87" s="620">
        <v>26</v>
      </c>
      <c r="O87" s="5"/>
    </row>
    <row r="88" spans="1:15">
      <c r="K88" s="85"/>
    </row>
    <row r="89" spans="1:15">
      <c r="H89" s="612" t="s">
        <v>1</v>
      </c>
      <c r="J89" s="85"/>
      <c r="M89" s="22" t="s">
        <v>475</v>
      </c>
    </row>
    <row r="90" spans="1:15">
      <c r="J90" s="85"/>
    </row>
    <row r="91" spans="1:15">
      <c r="H91" s="5"/>
      <c r="I91" s="5" t="s">
        <v>398</v>
      </c>
      <c r="J91" s="5" t="s">
        <v>39</v>
      </c>
    </row>
    <row r="92" spans="1:15">
      <c r="H92" s="5" t="s">
        <v>394</v>
      </c>
      <c r="I92" s="621">
        <v>909.11529524633511</v>
      </c>
      <c r="J92" s="111" t="s">
        <v>361</v>
      </c>
    </row>
    <row r="93" spans="1:15">
      <c r="H93" s="5" t="s">
        <v>395</v>
      </c>
      <c r="I93" s="621">
        <v>1280</v>
      </c>
      <c r="J93" s="37" t="s">
        <v>365</v>
      </c>
    </row>
    <row r="94" spans="1:15">
      <c r="H94" s="5" t="s">
        <v>396</v>
      </c>
      <c r="I94" s="620">
        <v>1034.6512633321947</v>
      </c>
      <c r="J94" s="5"/>
    </row>
    <row r="95" spans="1:15">
      <c r="H95" s="5" t="s">
        <v>397</v>
      </c>
      <c r="I95" s="620">
        <v>1067</v>
      </c>
      <c r="J95" s="5"/>
    </row>
    <row r="96" spans="1:15">
      <c r="J96" s="85"/>
    </row>
    <row r="97" spans="8:11">
      <c r="H97" s="16"/>
      <c r="K97" s="85"/>
    </row>
    <row r="98" spans="8:11">
      <c r="K98" s="85"/>
    </row>
    <row r="99" spans="8:11">
      <c r="J99" s="85"/>
      <c r="K99" s="653"/>
    </row>
    <row r="100" spans="8:11">
      <c r="J100" s="85"/>
    </row>
    <row r="101" spans="8:11">
      <c r="J101" s="85"/>
    </row>
    <row r="102" spans="8:11">
      <c r="J102" s="85"/>
    </row>
  </sheetData>
  <hyperlinks>
    <hyperlink ref="F1" location="Inhalt!A1" display="Zurück zur Inhaltsübersicht" xr:uid="{1EF61956-F81A-4307-9D53-5CA51733B922}"/>
  </hyperlinks>
  <pageMargins left="0.7" right="0.7" top="0.78740157499999996" bottom="0.78740157499999996" header="0.3" footer="0.3"/>
  <ignoredErrors>
    <ignoredError sqref="K11:L11 M11" formula="1"/>
    <ignoredError sqref="T53:T57 N4:O10" formulaRange="1"/>
  </ignoredErrors>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826C2-8241-CE43-826F-D1CCB76D608A}">
  <sheetPr codeName="Tabelle8"/>
  <dimension ref="A1:AA26"/>
  <sheetViews>
    <sheetView zoomScale="80" zoomScaleNormal="80" workbookViewId="0">
      <pane xSplit="2" ySplit="6" topLeftCell="K7" activePane="bottomRight" state="frozen"/>
      <selection pane="topRight" activeCell="C1" sqref="C1"/>
      <selection pane="bottomLeft" activeCell="A7" sqref="A7"/>
      <selection pane="bottomRight" activeCell="W9" sqref="W9"/>
    </sheetView>
  </sheetViews>
  <sheetFormatPr baseColWidth="10" defaultRowHeight="15.75"/>
  <cols>
    <col min="1" max="1" width="40.625" customWidth="1"/>
    <col min="2" max="2" width="9.625" customWidth="1"/>
    <col min="3" max="8" width="18.125" customWidth="1"/>
    <col min="9" max="9" width="13" style="85" customWidth="1"/>
    <col min="10" max="10" width="15.125" style="76" bestFit="1" customWidth="1"/>
    <col min="11" max="11" width="15" style="76" customWidth="1"/>
    <col min="12" max="12" width="16" style="199" customWidth="1"/>
    <col min="13" max="13" width="16.125" customWidth="1"/>
    <col min="14" max="14" width="16.625" customWidth="1"/>
    <col min="15" max="15" width="10.875" style="76"/>
    <col min="16" max="16" width="13.375" customWidth="1"/>
    <col min="17" max="17" width="13.875" customWidth="1"/>
    <col min="25" max="25" width="40.5" customWidth="1"/>
    <col min="26" max="26" width="108.875" bestFit="1" customWidth="1"/>
    <col min="27" max="27" width="118" bestFit="1" customWidth="1"/>
  </cols>
  <sheetData>
    <row r="1" spans="1:27">
      <c r="A1" s="198"/>
      <c r="B1" s="198"/>
      <c r="C1" s="198"/>
      <c r="D1" s="198"/>
      <c r="E1" s="198"/>
      <c r="F1" s="198"/>
      <c r="G1" s="198"/>
    </row>
    <row r="2" spans="1:27" ht="18.75">
      <c r="A2" s="211" t="s">
        <v>411</v>
      </c>
      <c r="E2" s="648" t="s">
        <v>492</v>
      </c>
    </row>
    <row r="3" spans="1:27" ht="47.25">
      <c r="A3" s="724" t="s">
        <v>537</v>
      </c>
      <c r="C3" s="3"/>
      <c r="D3" s="3"/>
      <c r="E3" s="3"/>
      <c r="F3" s="14"/>
      <c r="G3" s="3"/>
      <c r="H3" s="3"/>
      <c r="I3" s="86"/>
      <c r="V3" s="696" t="s">
        <v>538</v>
      </c>
    </row>
    <row r="4" spans="1:27" ht="64.5">
      <c r="A4" t="s">
        <v>10</v>
      </c>
      <c r="B4" s="15" t="s">
        <v>29</v>
      </c>
      <c r="C4" s="483" t="s">
        <v>390</v>
      </c>
      <c r="D4" s="484" t="s">
        <v>392</v>
      </c>
      <c r="E4" s="485" t="s">
        <v>405</v>
      </c>
      <c r="F4" s="509" t="s">
        <v>390</v>
      </c>
      <c r="G4" s="510" t="s">
        <v>392</v>
      </c>
      <c r="H4" s="511" t="s">
        <v>405</v>
      </c>
      <c r="I4" s="87" t="s">
        <v>0</v>
      </c>
      <c r="J4" s="473" t="s">
        <v>17</v>
      </c>
      <c r="K4" s="470" t="s">
        <v>17</v>
      </c>
      <c r="L4" s="200" t="s">
        <v>17</v>
      </c>
      <c r="M4" s="4" t="s">
        <v>18</v>
      </c>
      <c r="N4" s="4" t="s">
        <v>20</v>
      </c>
      <c r="O4" s="9" t="s">
        <v>2</v>
      </c>
      <c r="P4" s="4" t="s">
        <v>3</v>
      </c>
      <c r="Q4" s="4" t="s">
        <v>248</v>
      </c>
      <c r="R4" s="4" t="s">
        <v>4</v>
      </c>
      <c r="S4" s="4" t="s">
        <v>43</v>
      </c>
      <c r="T4" s="4" t="s">
        <v>43</v>
      </c>
      <c r="U4" s="4" t="s">
        <v>43</v>
      </c>
      <c r="V4" s="27" t="s">
        <v>5</v>
      </c>
      <c r="W4" s="27" t="s">
        <v>5</v>
      </c>
      <c r="X4" s="27" t="s">
        <v>5</v>
      </c>
      <c r="Y4" s="5" t="s">
        <v>15</v>
      </c>
      <c r="Z4" s="5" t="s">
        <v>56</v>
      </c>
      <c r="AA4" s="5" t="s">
        <v>27</v>
      </c>
    </row>
    <row r="5" spans="1:27" ht="19.5">
      <c r="A5" t="s">
        <v>9</v>
      </c>
      <c r="B5" s="12"/>
      <c r="C5" s="486" t="s">
        <v>179</v>
      </c>
      <c r="D5" s="487" t="s">
        <v>179</v>
      </c>
      <c r="E5" s="488" t="s">
        <v>179</v>
      </c>
      <c r="F5" s="512" t="s">
        <v>179</v>
      </c>
      <c r="G5" s="513" t="s">
        <v>179</v>
      </c>
      <c r="H5" s="514" t="s">
        <v>179</v>
      </c>
      <c r="I5" s="88" t="s">
        <v>21</v>
      </c>
      <c r="J5" s="474" t="s">
        <v>178</v>
      </c>
      <c r="K5" s="471" t="s">
        <v>180</v>
      </c>
      <c r="L5" s="201" t="s">
        <v>180</v>
      </c>
      <c r="M5" s="7" t="s">
        <v>11</v>
      </c>
      <c r="N5" s="7" t="s">
        <v>23</v>
      </c>
      <c r="O5" s="77" t="s">
        <v>21</v>
      </c>
      <c r="P5" s="8" t="s">
        <v>19</v>
      </c>
      <c r="Q5" s="8" t="s">
        <v>246</v>
      </c>
      <c r="R5" s="4" t="s">
        <v>13</v>
      </c>
      <c r="S5" s="4" t="s">
        <v>12</v>
      </c>
      <c r="T5" s="4" t="s">
        <v>12</v>
      </c>
      <c r="U5" s="4" t="s">
        <v>12</v>
      </c>
      <c r="V5" s="27" t="s">
        <v>11</v>
      </c>
      <c r="W5" s="27" t="s">
        <v>11</v>
      </c>
      <c r="X5" s="27" t="s">
        <v>11</v>
      </c>
      <c r="Y5" s="5"/>
      <c r="Z5" s="5"/>
      <c r="AA5" s="5"/>
    </row>
    <row r="6" spans="1:27" ht="32.25" thickBot="1">
      <c r="B6" s="28"/>
      <c r="C6" s="622" t="s">
        <v>404</v>
      </c>
      <c r="D6" s="623" t="s">
        <v>404</v>
      </c>
      <c r="E6" s="622" t="s">
        <v>404</v>
      </c>
      <c r="F6" s="515"/>
      <c r="G6" s="516"/>
      <c r="H6" s="517"/>
      <c r="I6" s="89"/>
      <c r="J6" s="475"/>
      <c r="K6" s="472" t="s">
        <v>358</v>
      </c>
      <c r="L6" s="202"/>
      <c r="M6" s="30"/>
      <c r="N6" s="30"/>
      <c r="O6" s="78"/>
      <c r="P6" s="30"/>
      <c r="Q6" s="30"/>
      <c r="R6" s="30"/>
      <c r="S6" s="30" t="s">
        <v>6</v>
      </c>
      <c r="T6" s="30" t="s">
        <v>189</v>
      </c>
      <c r="U6" s="30" t="s">
        <v>7</v>
      </c>
      <c r="V6" s="55" t="s">
        <v>6</v>
      </c>
      <c r="W6" s="55" t="s">
        <v>189</v>
      </c>
      <c r="X6" s="55" t="s">
        <v>7</v>
      </c>
      <c r="Y6" s="30"/>
      <c r="Z6" s="30"/>
      <c r="AA6" s="30"/>
    </row>
    <row r="7" spans="1:27">
      <c r="A7" s="53" t="s">
        <v>361</v>
      </c>
      <c r="B7" s="128">
        <v>2017</v>
      </c>
      <c r="C7" s="489">
        <v>1146.4218947368418</v>
      </c>
      <c r="D7" s="490">
        <v>1340.374736842105</v>
      </c>
      <c r="E7" s="491">
        <v>1534.3275789473682</v>
      </c>
      <c r="F7" s="252">
        <v>1098.9473684210525</v>
      </c>
      <c r="G7" s="518"/>
      <c r="H7" s="519">
        <v>1470.7894736842104</v>
      </c>
      <c r="I7" s="292"/>
      <c r="J7" s="459">
        <v>0.01</v>
      </c>
      <c r="K7" s="443"/>
      <c r="L7" s="369"/>
      <c r="M7" s="64">
        <v>0</v>
      </c>
      <c r="N7" s="368">
        <v>0.05</v>
      </c>
      <c r="O7" s="129">
        <v>7.0000000000000007E-2</v>
      </c>
      <c r="P7" s="64">
        <v>25</v>
      </c>
      <c r="Q7" s="64" t="s">
        <v>16</v>
      </c>
      <c r="R7" s="64">
        <v>1.5</v>
      </c>
      <c r="S7" s="61">
        <v>909.11529524633511</v>
      </c>
      <c r="T7" s="62">
        <v>1034.6512633321947</v>
      </c>
      <c r="U7" s="63">
        <v>1251.85227125098</v>
      </c>
      <c r="V7" s="370">
        <v>87.398240646493562</v>
      </c>
      <c r="W7" s="371">
        <v>105.4233210697216</v>
      </c>
      <c r="X7" s="372">
        <v>159.77488876443775</v>
      </c>
      <c r="Y7" s="64" t="s">
        <v>25</v>
      </c>
      <c r="Z7" s="64"/>
      <c r="AA7" s="64" t="s">
        <v>364</v>
      </c>
    </row>
    <row r="8" spans="1:27" ht="16.5" thickBot="1">
      <c r="A8" s="54" t="s">
        <v>361</v>
      </c>
      <c r="B8" s="136">
        <v>2030</v>
      </c>
      <c r="C8" s="492">
        <v>859.81642105263131</v>
      </c>
      <c r="D8" s="493">
        <v>1034.5469305263155</v>
      </c>
      <c r="E8" s="494">
        <v>1209.2774399999996</v>
      </c>
      <c r="F8" s="245">
        <v>824.21052631578925</v>
      </c>
      <c r="G8" s="520"/>
      <c r="H8" s="521">
        <v>1159.1999999999998</v>
      </c>
      <c r="I8" s="294"/>
      <c r="J8" s="461">
        <v>1.4999999999999999E-2</v>
      </c>
      <c r="K8" s="445"/>
      <c r="L8" s="374"/>
      <c r="M8" s="135">
        <v>0</v>
      </c>
      <c r="N8" s="373">
        <v>0.05</v>
      </c>
      <c r="O8" s="209">
        <v>7.0000000000000007E-2</v>
      </c>
      <c r="P8" s="381">
        <v>30</v>
      </c>
      <c r="Q8" s="135" t="s">
        <v>16</v>
      </c>
      <c r="R8" s="135">
        <v>1.5</v>
      </c>
      <c r="S8" s="248">
        <v>909.11529524633511</v>
      </c>
      <c r="T8" s="246">
        <v>1034.6512633321947</v>
      </c>
      <c r="U8" s="247">
        <v>1251.85227125098</v>
      </c>
      <c r="V8" s="112">
        <v>65.565307980095724</v>
      </c>
      <c r="W8" s="113">
        <v>79.007071155256938</v>
      </c>
      <c r="X8" s="114">
        <v>125.54059487847911</v>
      </c>
      <c r="Y8" s="135" t="s">
        <v>25</v>
      </c>
      <c r="Z8" s="135"/>
      <c r="AA8" s="135" t="s">
        <v>364</v>
      </c>
    </row>
    <row r="9" spans="1:27">
      <c r="A9" s="68" t="s">
        <v>532</v>
      </c>
      <c r="B9" s="128">
        <v>2011</v>
      </c>
      <c r="C9" s="489"/>
      <c r="D9" s="490">
        <v>1781.9199999999998</v>
      </c>
      <c r="E9" s="491"/>
      <c r="F9" s="252"/>
      <c r="G9" s="518">
        <v>1600</v>
      </c>
      <c r="H9" s="519"/>
      <c r="I9" s="292"/>
      <c r="J9" s="737">
        <v>1.4999999999999999E-2</v>
      </c>
      <c r="K9" s="443"/>
      <c r="L9" s="369"/>
      <c r="M9" s="64"/>
      <c r="N9" s="368"/>
      <c r="O9" s="701">
        <v>0.06</v>
      </c>
      <c r="P9" s="705">
        <v>25</v>
      </c>
      <c r="Q9" s="64"/>
      <c r="R9" s="64"/>
      <c r="S9" s="61"/>
      <c r="T9" s="709">
        <v>988</v>
      </c>
      <c r="U9" s="63"/>
      <c r="V9" s="370"/>
      <c r="W9" s="712">
        <f t="shared" ref="W9:W14" si="0">(((D9*(1+O9)^P9*O9/((1+O9)^P9-1))+(J9*D9))/T9)*1000</f>
        <v>168.14023655548095</v>
      </c>
      <c r="X9" s="372"/>
      <c r="Y9" s="64"/>
      <c r="Z9" s="64"/>
      <c r="AA9" s="64"/>
    </row>
    <row r="10" spans="1:27">
      <c r="A10" s="68" t="s">
        <v>532</v>
      </c>
      <c r="B10" s="125">
        <v>2020</v>
      </c>
      <c r="C10" s="495"/>
      <c r="D10" s="496">
        <v>1403.2619999999999</v>
      </c>
      <c r="E10" s="497"/>
      <c r="F10" s="257"/>
      <c r="G10" s="522">
        <v>1260</v>
      </c>
      <c r="H10" s="523"/>
      <c r="I10" s="293"/>
      <c r="J10" s="738">
        <v>1.4999999999999999E-2</v>
      </c>
      <c r="K10" s="444"/>
      <c r="L10" s="364"/>
      <c r="M10" s="23"/>
      <c r="N10" s="363"/>
      <c r="O10" s="702">
        <v>0.06</v>
      </c>
      <c r="P10" s="706">
        <v>25</v>
      </c>
      <c r="Q10" s="23"/>
      <c r="R10" s="23"/>
      <c r="S10" s="260"/>
      <c r="T10" s="258">
        <v>988</v>
      </c>
      <c r="U10" s="259"/>
      <c r="V10" s="365"/>
      <c r="W10" s="713">
        <f t="shared" si="0"/>
        <v>132.41043628744126</v>
      </c>
      <c r="X10" s="367"/>
      <c r="Y10" s="23"/>
      <c r="Z10" s="23"/>
      <c r="AA10" s="23"/>
    </row>
    <row r="11" spans="1:27">
      <c r="A11" s="68" t="s">
        <v>532</v>
      </c>
      <c r="B11" s="125">
        <v>2025</v>
      </c>
      <c r="C11" s="495"/>
      <c r="D11" s="496">
        <v>1188.3179</v>
      </c>
      <c r="E11" s="497"/>
      <c r="F11" s="257"/>
      <c r="G11" s="522">
        <v>1067</v>
      </c>
      <c r="H11" s="523"/>
      <c r="I11" s="293"/>
      <c r="J11" s="738">
        <v>1.4999999999999999E-2</v>
      </c>
      <c r="K11" s="444"/>
      <c r="L11" s="364"/>
      <c r="M11" s="23"/>
      <c r="N11" s="363"/>
      <c r="O11" s="702">
        <v>0.06</v>
      </c>
      <c r="P11" s="706">
        <v>25</v>
      </c>
      <c r="Q11" s="23"/>
      <c r="R11" s="23"/>
      <c r="S11" s="260"/>
      <c r="T11" s="258">
        <v>990</v>
      </c>
      <c r="U11" s="259"/>
      <c r="V11" s="365"/>
      <c r="W11" s="713">
        <f t="shared" si="0"/>
        <v>111.90199798979913</v>
      </c>
      <c r="X11" s="367"/>
      <c r="Y11" s="23"/>
      <c r="Z11" s="23"/>
      <c r="AA11" s="23"/>
    </row>
    <row r="12" spans="1:27">
      <c r="A12" s="68" t="s">
        <v>532</v>
      </c>
      <c r="B12" s="125">
        <v>2030</v>
      </c>
      <c r="C12" s="495"/>
      <c r="D12" s="496">
        <v>1041.3094999999998</v>
      </c>
      <c r="E12" s="497"/>
      <c r="F12" s="257"/>
      <c r="G12" s="522">
        <v>935</v>
      </c>
      <c r="H12" s="523"/>
      <c r="I12" s="293"/>
      <c r="J12" s="738">
        <v>1.4999999999999999E-2</v>
      </c>
      <c r="K12" s="444"/>
      <c r="L12" s="364"/>
      <c r="M12" s="23"/>
      <c r="N12" s="363"/>
      <c r="O12" s="702">
        <v>0.06</v>
      </c>
      <c r="P12" s="706">
        <v>25</v>
      </c>
      <c r="Q12" s="23"/>
      <c r="R12" s="23"/>
      <c r="S12" s="260"/>
      <c r="T12" s="258">
        <v>993</v>
      </c>
      <c r="U12" s="259"/>
      <c r="V12" s="365"/>
      <c r="W12" s="713">
        <f t="shared" si="0"/>
        <v>97.762202747496318</v>
      </c>
      <c r="X12" s="367"/>
      <c r="Y12" s="23"/>
      <c r="Z12" s="23"/>
      <c r="AA12" s="23"/>
    </row>
    <row r="13" spans="1:27">
      <c r="A13" s="68" t="s">
        <v>532</v>
      </c>
      <c r="B13" s="125">
        <v>2040</v>
      </c>
      <c r="C13" s="495"/>
      <c r="D13" s="496">
        <v>890.95999999999992</v>
      </c>
      <c r="E13" s="497"/>
      <c r="F13" s="257"/>
      <c r="G13" s="522">
        <v>800</v>
      </c>
      <c r="H13" s="523"/>
      <c r="I13" s="293"/>
      <c r="J13" s="738">
        <v>1.4999999999999999E-2</v>
      </c>
      <c r="K13" s="444"/>
      <c r="L13" s="364"/>
      <c r="M13" s="23"/>
      <c r="N13" s="363"/>
      <c r="O13" s="702">
        <v>0.06</v>
      </c>
      <c r="P13" s="706">
        <v>25</v>
      </c>
      <c r="Q13" s="23"/>
      <c r="R13" s="23"/>
      <c r="S13" s="260"/>
      <c r="T13" s="258">
        <v>999</v>
      </c>
      <c r="U13" s="259"/>
      <c r="V13" s="365"/>
      <c r="W13" s="713">
        <f t="shared" si="0"/>
        <v>83.144421279687279</v>
      </c>
      <c r="X13" s="367"/>
      <c r="Y13" s="23"/>
      <c r="Z13" s="23"/>
      <c r="AA13" s="23"/>
    </row>
    <row r="14" spans="1:27" ht="16.5" thickBot="1">
      <c r="A14" s="69" t="s">
        <v>532</v>
      </c>
      <c r="B14" s="136">
        <v>2050</v>
      </c>
      <c r="C14" s="492"/>
      <c r="D14" s="493">
        <v>817.45579999999995</v>
      </c>
      <c r="E14" s="494"/>
      <c r="F14" s="245"/>
      <c r="G14" s="520">
        <v>734</v>
      </c>
      <c r="H14" s="521"/>
      <c r="I14" s="294"/>
      <c r="J14" s="739">
        <v>1.4999999999999999E-2</v>
      </c>
      <c r="K14" s="445"/>
      <c r="L14" s="374"/>
      <c r="M14" s="135"/>
      <c r="N14" s="373"/>
      <c r="O14" s="703">
        <v>0.06</v>
      </c>
      <c r="P14" s="707">
        <v>25</v>
      </c>
      <c r="Q14" s="135"/>
      <c r="R14" s="135"/>
      <c r="S14" s="248"/>
      <c r="T14" s="246">
        <v>975</v>
      </c>
      <c r="U14" s="247"/>
      <c r="V14" s="112"/>
      <c r="W14" s="714">
        <f t="shared" si="0"/>
        <v>78.162791300091243</v>
      </c>
      <c r="X14" s="114"/>
      <c r="Y14" s="135"/>
      <c r="Z14" s="135"/>
      <c r="AA14" s="135"/>
    </row>
    <row r="15" spans="1:27" ht="19.5" thickBot="1">
      <c r="A15" s="54" t="s">
        <v>520</v>
      </c>
      <c r="B15" s="40">
        <v>2050</v>
      </c>
      <c r="C15" s="506">
        <v>459</v>
      </c>
      <c r="D15" s="507">
        <v>602.45000000000005</v>
      </c>
      <c r="E15" s="508">
        <v>745.9</v>
      </c>
      <c r="F15" s="538">
        <v>440</v>
      </c>
      <c r="G15" s="539"/>
      <c r="H15" s="540">
        <v>715</v>
      </c>
      <c r="I15" s="58"/>
      <c r="J15" s="740">
        <v>1.4999999999999999E-2</v>
      </c>
      <c r="K15" s="450"/>
      <c r="L15" s="56"/>
      <c r="M15" s="43"/>
      <c r="N15" s="45"/>
      <c r="O15" s="704">
        <v>0.06</v>
      </c>
      <c r="P15" s="423"/>
      <c r="Q15" s="43"/>
      <c r="R15" s="43"/>
      <c r="S15" s="46"/>
      <c r="T15" s="47"/>
      <c r="U15" s="48"/>
      <c r="V15" s="49">
        <v>52</v>
      </c>
      <c r="W15" s="50"/>
      <c r="X15" s="51">
        <v>80</v>
      </c>
      <c r="Y15" s="43"/>
      <c r="Z15" s="43" t="s">
        <v>57</v>
      </c>
      <c r="AA15" s="43"/>
    </row>
    <row r="16" spans="1:27" ht="19.5">
      <c r="A16" s="36" t="s">
        <v>365</v>
      </c>
      <c r="B16" s="128">
        <v>2018</v>
      </c>
      <c r="C16" s="489">
        <v>1221.1200000000001</v>
      </c>
      <c r="D16" s="490">
        <v>1322.88</v>
      </c>
      <c r="E16" s="491">
        <v>1424.64</v>
      </c>
      <c r="F16" s="252">
        <v>1200</v>
      </c>
      <c r="G16" s="518"/>
      <c r="H16" s="519">
        <v>1400</v>
      </c>
      <c r="I16" s="368">
        <v>0.15</v>
      </c>
      <c r="J16" s="458">
        <v>2.5000000000000001E-2</v>
      </c>
      <c r="K16" s="440">
        <f>J16*D16</f>
        <v>33.072000000000003</v>
      </c>
      <c r="L16" s="130"/>
      <c r="M16" s="64"/>
      <c r="N16" s="462"/>
      <c r="O16" s="129">
        <v>1.7999999999999999E-2</v>
      </c>
      <c r="P16" s="64">
        <v>25</v>
      </c>
      <c r="Q16" s="64"/>
      <c r="R16" s="64"/>
      <c r="S16" s="61">
        <v>935</v>
      </c>
      <c r="T16" s="62">
        <v>1105</v>
      </c>
      <c r="U16" s="63">
        <v>1280</v>
      </c>
      <c r="V16" s="370">
        <v>72</v>
      </c>
      <c r="W16" s="371"/>
      <c r="X16" s="372">
        <v>115</v>
      </c>
      <c r="Y16" s="64" t="s">
        <v>244</v>
      </c>
      <c r="Z16" s="130" t="s">
        <v>249</v>
      </c>
      <c r="AA16" s="172" t="s">
        <v>366</v>
      </c>
    </row>
    <row r="17" spans="1:27">
      <c r="A17" s="37" t="s">
        <v>365</v>
      </c>
      <c r="B17" s="125">
        <v>2020</v>
      </c>
      <c r="C17" s="495">
        <v>1112.4223596862826</v>
      </c>
      <c r="D17" s="496">
        <v>1205.1242229934728</v>
      </c>
      <c r="E17" s="497">
        <v>1297.8260863006631</v>
      </c>
      <c r="F17" s="257">
        <v>1093.1823503206392</v>
      </c>
      <c r="G17" s="522"/>
      <c r="H17" s="523">
        <v>1275.3794087074125</v>
      </c>
      <c r="I17" s="363">
        <v>0.15</v>
      </c>
      <c r="J17" s="456">
        <v>2.5000000000000001E-2</v>
      </c>
      <c r="K17" s="441">
        <f>J17*D17</f>
        <v>30.128105574836823</v>
      </c>
      <c r="L17" s="208"/>
      <c r="M17" s="23"/>
      <c r="N17" s="463"/>
      <c r="O17" s="207">
        <v>1.7999999999999999E-2</v>
      </c>
      <c r="P17" s="23">
        <v>25</v>
      </c>
      <c r="Q17" s="23"/>
      <c r="R17" s="23"/>
      <c r="S17" s="260">
        <v>935</v>
      </c>
      <c r="T17" s="258">
        <v>1105</v>
      </c>
      <c r="U17" s="259">
        <v>1280</v>
      </c>
      <c r="V17" s="365">
        <v>66</v>
      </c>
      <c r="W17" s="366"/>
      <c r="X17" s="367">
        <v>105</v>
      </c>
      <c r="Y17" s="23" t="s">
        <v>245</v>
      </c>
      <c r="Z17" s="464" t="s">
        <v>240</v>
      </c>
      <c r="AA17" s="173" t="s">
        <v>366</v>
      </c>
    </row>
    <row r="18" spans="1:27">
      <c r="A18" s="37" t="s">
        <v>365</v>
      </c>
      <c r="B18" s="125">
        <v>2025</v>
      </c>
      <c r="C18" s="495">
        <v>916.13187784919376</v>
      </c>
      <c r="D18" s="496">
        <v>992.47620100329323</v>
      </c>
      <c r="E18" s="497">
        <v>1068.8205241573928</v>
      </c>
      <c r="F18" s="257">
        <v>900.28682964739949</v>
      </c>
      <c r="G18" s="522"/>
      <c r="H18" s="523">
        <v>1050.3346345886328</v>
      </c>
      <c r="I18" s="363">
        <v>0.15</v>
      </c>
      <c r="J18" s="456">
        <v>2.5000000000000001E-2</v>
      </c>
      <c r="K18" s="441">
        <f>J18*D18</f>
        <v>24.811905025082332</v>
      </c>
      <c r="L18" s="208"/>
      <c r="M18" s="23"/>
      <c r="N18" s="463"/>
      <c r="O18" s="207">
        <v>1.7999999999999999E-2</v>
      </c>
      <c r="P18" s="23">
        <v>25</v>
      </c>
      <c r="Q18" s="23"/>
      <c r="R18" s="23"/>
      <c r="S18" s="260">
        <v>935</v>
      </c>
      <c r="T18" s="258">
        <v>1105</v>
      </c>
      <c r="U18" s="259">
        <v>1280</v>
      </c>
      <c r="V18" s="365">
        <v>54</v>
      </c>
      <c r="W18" s="366"/>
      <c r="X18" s="367">
        <v>87</v>
      </c>
      <c r="Y18" s="23" t="s">
        <v>245</v>
      </c>
      <c r="Z18" s="464" t="s">
        <v>241</v>
      </c>
      <c r="AA18" s="173" t="s">
        <v>366</v>
      </c>
    </row>
    <row r="19" spans="1:27">
      <c r="A19" s="37" t="s">
        <v>365</v>
      </c>
      <c r="B19" s="125">
        <v>2030</v>
      </c>
      <c r="C19" s="495">
        <v>793.90949725486632</v>
      </c>
      <c r="D19" s="496">
        <v>860.06862202610523</v>
      </c>
      <c r="E19" s="497">
        <v>926.22774679734403</v>
      </c>
      <c r="F19" s="257">
        <v>780.17835815140165</v>
      </c>
      <c r="G19" s="522"/>
      <c r="H19" s="523">
        <v>910.20808450996856</v>
      </c>
      <c r="I19" s="363">
        <v>0.15</v>
      </c>
      <c r="J19" s="456">
        <v>2.5000000000000001E-2</v>
      </c>
      <c r="K19" s="441">
        <f>J19*D19</f>
        <v>21.501715550652634</v>
      </c>
      <c r="L19" s="208"/>
      <c r="M19" s="23"/>
      <c r="N19" s="463"/>
      <c r="O19" s="207">
        <v>1.7999999999999999E-2</v>
      </c>
      <c r="P19" s="23">
        <v>25</v>
      </c>
      <c r="Q19" s="23"/>
      <c r="R19" s="23"/>
      <c r="S19" s="260">
        <v>935</v>
      </c>
      <c r="T19" s="258">
        <v>1105</v>
      </c>
      <c r="U19" s="259">
        <v>1280</v>
      </c>
      <c r="V19" s="365">
        <v>47</v>
      </c>
      <c r="W19" s="366"/>
      <c r="X19" s="367">
        <v>75</v>
      </c>
      <c r="Y19" s="23" t="s">
        <v>245</v>
      </c>
      <c r="Z19" s="464" t="s">
        <v>242</v>
      </c>
      <c r="AA19" s="173" t="s">
        <v>366</v>
      </c>
    </row>
    <row r="20" spans="1:27" ht="16.5" thickBot="1">
      <c r="A20" s="39" t="s">
        <v>365</v>
      </c>
      <c r="B20" s="136">
        <v>2035</v>
      </c>
      <c r="C20" s="492">
        <v>709.94508742653102</v>
      </c>
      <c r="D20" s="493">
        <v>769.10717804540855</v>
      </c>
      <c r="E20" s="494">
        <v>828.26926866428607</v>
      </c>
      <c r="F20" s="245">
        <v>697.666162958462</v>
      </c>
      <c r="G20" s="520"/>
      <c r="H20" s="521">
        <v>813.94385678487231</v>
      </c>
      <c r="I20" s="373">
        <v>0.15</v>
      </c>
      <c r="J20" s="457">
        <v>2.5000000000000001E-2</v>
      </c>
      <c r="K20" s="442">
        <f>J20*D20</f>
        <v>19.227679451135216</v>
      </c>
      <c r="L20" s="210"/>
      <c r="M20" s="135"/>
      <c r="N20" s="465"/>
      <c r="O20" s="209">
        <v>1.7999999999999999E-2</v>
      </c>
      <c r="P20" s="135">
        <v>25</v>
      </c>
      <c r="Q20" s="135"/>
      <c r="R20" s="135"/>
      <c r="S20" s="248">
        <v>935</v>
      </c>
      <c r="T20" s="246">
        <v>1105</v>
      </c>
      <c r="U20" s="247">
        <v>1280</v>
      </c>
      <c r="V20" s="112">
        <v>42</v>
      </c>
      <c r="W20" s="113"/>
      <c r="X20" s="114">
        <v>67</v>
      </c>
      <c r="Y20" s="135" t="s">
        <v>245</v>
      </c>
      <c r="Z20" s="466" t="s">
        <v>243</v>
      </c>
      <c r="AA20" s="171" t="s">
        <v>366</v>
      </c>
    </row>
    <row r="21" spans="1:27">
      <c r="A21" s="394" t="s">
        <v>367</v>
      </c>
      <c r="B21" s="128">
        <v>2015</v>
      </c>
      <c r="C21" s="498"/>
      <c r="D21" s="490">
        <v>1403.597</v>
      </c>
      <c r="E21" s="502"/>
      <c r="F21" s="185"/>
      <c r="G21" s="524">
        <v>1313</v>
      </c>
      <c r="H21" s="534"/>
      <c r="I21" s="64"/>
      <c r="J21" s="458">
        <v>1.4999999999999999E-2</v>
      </c>
      <c r="K21" s="440">
        <f t="shared" ref="K21:K26" si="1">0.015*D21</f>
        <v>21.053954999999998</v>
      </c>
      <c r="L21" s="130"/>
      <c r="M21" s="64"/>
      <c r="N21" s="64"/>
      <c r="O21" s="129">
        <v>7.0000000000000007E-2</v>
      </c>
      <c r="P21" s="64">
        <v>25</v>
      </c>
      <c r="Q21" s="64"/>
      <c r="R21" s="64"/>
      <c r="S21" s="131"/>
      <c r="T21" s="729">
        <v>1070</v>
      </c>
      <c r="U21" s="67"/>
      <c r="V21" s="132"/>
      <c r="W21" s="712">
        <f t="shared" ref="W21:W26" si="2">(((D21*(1+O21)^P21*O21/((1+O21)^P21-1))+(J21*D21))/T21)*1000</f>
        <v>132.24050424240616</v>
      </c>
      <c r="X21" s="134"/>
      <c r="Y21" s="64"/>
      <c r="Z21" s="64"/>
      <c r="AA21" s="172"/>
    </row>
    <row r="22" spans="1:27">
      <c r="A22" s="340" t="s">
        <v>367</v>
      </c>
      <c r="B22" s="125">
        <v>2020</v>
      </c>
      <c r="C22" s="500"/>
      <c r="D22" s="496">
        <v>1182.3139999999999</v>
      </c>
      <c r="E22" s="503"/>
      <c r="F22" s="186"/>
      <c r="G22" s="526">
        <v>1106</v>
      </c>
      <c r="H22" s="535"/>
      <c r="I22" s="23"/>
      <c r="J22" s="456">
        <v>1.4999999999999999E-2</v>
      </c>
      <c r="K22" s="441">
        <f t="shared" si="1"/>
        <v>17.734709999999996</v>
      </c>
      <c r="L22" s="208"/>
      <c r="M22" s="23"/>
      <c r="N22" s="23"/>
      <c r="O22" s="207">
        <v>7.0000000000000007E-2</v>
      </c>
      <c r="P22" s="23">
        <v>25</v>
      </c>
      <c r="Q22" s="23"/>
      <c r="R22" s="23"/>
      <c r="S22" s="2"/>
      <c r="T22" s="731">
        <v>1070</v>
      </c>
      <c r="U22" s="68"/>
      <c r="V22" s="378"/>
      <c r="W22" s="713">
        <f t="shared" si="2"/>
        <v>111.39222977311593</v>
      </c>
      <c r="X22" s="383"/>
      <c r="Y22" s="23"/>
      <c r="Z22" s="23"/>
      <c r="AA22" s="173"/>
    </row>
    <row r="23" spans="1:27">
      <c r="A23" s="340" t="s">
        <v>367</v>
      </c>
      <c r="B23" s="125">
        <v>2025</v>
      </c>
      <c r="C23" s="500"/>
      <c r="D23" s="496">
        <v>1050.827</v>
      </c>
      <c r="E23" s="503"/>
      <c r="F23" s="186"/>
      <c r="G23" s="526">
        <v>983</v>
      </c>
      <c r="H23" s="535"/>
      <c r="I23" s="23"/>
      <c r="J23" s="456">
        <v>1.4999999999999999E-2</v>
      </c>
      <c r="K23" s="441">
        <f t="shared" si="1"/>
        <v>15.762404999999999</v>
      </c>
      <c r="L23" s="208"/>
      <c r="M23" s="23"/>
      <c r="N23" s="23"/>
      <c r="O23" s="207">
        <v>7.0000000000000007E-2</v>
      </c>
      <c r="P23" s="23">
        <v>25</v>
      </c>
      <c r="R23" s="23"/>
      <c r="S23" s="2"/>
      <c r="T23" s="731">
        <v>1070</v>
      </c>
      <c r="U23" s="68"/>
      <c r="V23" s="378"/>
      <c r="W23" s="713">
        <f t="shared" si="2"/>
        <v>99.004124653682624</v>
      </c>
      <c r="X23" s="383"/>
      <c r="Y23" s="23"/>
      <c r="Z23" s="23"/>
      <c r="AA23" s="173"/>
    </row>
    <row r="24" spans="1:27">
      <c r="A24" s="340" t="s">
        <v>367</v>
      </c>
      <c r="B24" s="125">
        <v>2030</v>
      </c>
      <c r="C24" s="500"/>
      <c r="D24" s="496">
        <v>954.61699999999996</v>
      </c>
      <c r="E24" s="503"/>
      <c r="F24" s="186"/>
      <c r="G24" s="526">
        <v>893</v>
      </c>
      <c r="H24" s="535"/>
      <c r="I24" s="23"/>
      <c r="J24" s="456">
        <v>1.4999999999999999E-2</v>
      </c>
      <c r="K24" s="441">
        <f t="shared" si="1"/>
        <v>14.319254999999998</v>
      </c>
      <c r="L24" s="208"/>
      <c r="M24" s="23"/>
      <c r="N24" s="23"/>
      <c r="O24" s="207">
        <v>7.0000000000000007E-2</v>
      </c>
      <c r="P24" s="23">
        <v>25</v>
      </c>
      <c r="Q24" s="23"/>
      <c r="R24" s="23"/>
      <c r="S24" s="2"/>
      <c r="T24" s="731">
        <v>1070</v>
      </c>
      <c r="U24" s="68"/>
      <c r="V24" s="378"/>
      <c r="W24" s="713">
        <f t="shared" si="2"/>
        <v>89.939657493121643</v>
      </c>
      <c r="X24" s="383"/>
      <c r="Y24" s="23"/>
      <c r="Z24" s="23"/>
      <c r="AA24" s="173"/>
    </row>
    <row r="25" spans="1:27">
      <c r="A25" s="340" t="s">
        <v>367</v>
      </c>
      <c r="B25" s="125">
        <v>2035</v>
      </c>
      <c r="C25" s="500"/>
      <c r="D25" s="496">
        <v>889.4079999999999</v>
      </c>
      <c r="E25" s="503"/>
      <c r="F25" s="186"/>
      <c r="G25" s="526">
        <v>832</v>
      </c>
      <c r="H25" s="535"/>
      <c r="I25" s="23"/>
      <c r="J25" s="456">
        <v>1.4999999999999999E-2</v>
      </c>
      <c r="K25" s="441">
        <f t="shared" si="1"/>
        <v>13.341119999999998</v>
      </c>
      <c r="L25" s="208"/>
      <c r="M25" s="23"/>
      <c r="N25" s="23"/>
      <c r="O25" s="207">
        <v>7.0000000000000007E-2</v>
      </c>
      <c r="P25" s="23">
        <v>25</v>
      </c>
      <c r="Q25" s="23"/>
      <c r="R25" s="23"/>
      <c r="S25" s="2"/>
      <c r="T25" s="731">
        <v>1070</v>
      </c>
      <c r="U25" s="68"/>
      <c r="V25" s="378"/>
      <c r="W25" s="713">
        <f t="shared" si="2"/>
        <v>83.795963084296986</v>
      </c>
      <c r="X25" s="383"/>
      <c r="Y25" s="23"/>
      <c r="Z25" s="23"/>
      <c r="AA25" s="173"/>
    </row>
    <row r="26" spans="1:27" ht="16.5" thickBot="1">
      <c r="A26" s="341" t="s">
        <v>367</v>
      </c>
      <c r="B26" s="136">
        <v>2040</v>
      </c>
      <c r="C26" s="504"/>
      <c r="D26" s="493">
        <v>842.37199999999996</v>
      </c>
      <c r="E26" s="505"/>
      <c r="F26" s="184"/>
      <c r="G26" s="536">
        <v>788</v>
      </c>
      <c r="H26" s="537"/>
      <c r="I26" s="135"/>
      <c r="J26" s="457">
        <v>1.4999999999999999E-2</v>
      </c>
      <c r="K26" s="442">
        <f t="shared" si="1"/>
        <v>12.635579999999999</v>
      </c>
      <c r="L26" s="210"/>
      <c r="M26" s="135"/>
      <c r="N26" s="135"/>
      <c r="O26" s="209">
        <v>7.0000000000000007E-2</v>
      </c>
      <c r="P26" s="135">
        <v>25</v>
      </c>
      <c r="Q26" s="135"/>
      <c r="R26" s="135"/>
      <c r="S26" s="139"/>
      <c r="T26" s="730">
        <v>1070</v>
      </c>
      <c r="U26" s="69"/>
      <c r="V26" s="379"/>
      <c r="W26" s="714">
        <f t="shared" si="2"/>
        <v>79.364445805800514</v>
      </c>
      <c r="X26" s="393"/>
      <c r="Y26" s="135"/>
      <c r="Z26" s="135"/>
      <c r="AA26" s="171"/>
    </row>
  </sheetData>
  <phoneticPr fontId="13" type="noConversion"/>
  <hyperlinks>
    <hyperlink ref="E2" location="Inhalt!A1" display="Zurück zur Inhaltsübersicht" xr:uid="{B0AE7278-5B9D-42F6-B867-2A4C10D49655}"/>
  </hyperlinks>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27814-E562-483A-B2BC-B4EF0138CAA2}">
  <sheetPr codeName="Tabelle9"/>
  <dimension ref="A1:P103"/>
  <sheetViews>
    <sheetView workbookViewId="0">
      <selection activeCell="K64" sqref="K64"/>
    </sheetView>
  </sheetViews>
  <sheetFormatPr baseColWidth="10" defaultRowHeight="15.75"/>
  <sheetData>
    <row r="1" spans="1:16">
      <c r="A1" s="612" t="s">
        <v>408</v>
      </c>
      <c r="B1" s="301"/>
      <c r="C1" s="301"/>
      <c r="D1" s="301"/>
      <c r="E1" s="301"/>
      <c r="F1" s="656" t="s">
        <v>474</v>
      </c>
      <c r="G1" s="301"/>
      <c r="H1" s="301"/>
      <c r="I1" s="301"/>
      <c r="J1" s="301"/>
      <c r="K1" s="301"/>
      <c r="L1" s="301"/>
      <c r="M1" s="648" t="s">
        <v>492</v>
      </c>
      <c r="N1" s="301"/>
    </row>
    <row r="2" spans="1:16">
      <c r="A2" s="613"/>
      <c r="B2" s="613" t="s">
        <v>520</v>
      </c>
      <c r="C2" s="613" t="s">
        <v>342</v>
      </c>
      <c r="D2" s="613" t="s">
        <v>362</v>
      </c>
      <c r="E2" s="613" t="s">
        <v>530</v>
      </c>
      <c r="F2" s="613" t="s">
        <v>343</v>
      </c>
      <c r="G2" s="613" t="s">
        <v>363</v>
      </c>
      <c r="H2" s="613" t="s">
        <v>365</v>
      </c>
      <c r="I2" s="613" t="s">
        <v>361</v>
      </c>
      <c r="J2" s="613" t="s">
        <v>345</v>
      </c>
      <c r="K2" s="613" t="s">
        <v>352</v>
      </c>
      <c r="L2" s="613" t="s">
        <v>532</v>
      </c>
      <c r="M2" s="613" t="s">
        <v>367</v>
      </c>
      <c r="N2" s="662" t="s">
        <v>397</v>
      </c>
      <c r="O2" s="662" t="s">
        <v>483</v>
      </c>
      <c r="P2" s="660" t="s">
        <v>484</v>
      </c>
    </row>
    <row r="3" spans="1:16">
      <c r="A3" s="614" t="s">
        <v>341</v>
      </c>
      <c r="B3" s="654"/>
      <c r="C3" s="615">
        <v>1503.7567999999999</v>
      </c>
      <c r="D3" s="615"/>
      <c r="E3" s="615">
        <v>1412.8789999999999</v>
      </c>
      <c r="F3" s="615">
        <v>2394.54</v>
      </c>
      <c r="G3" s="615">
        <v>1340.53</v>
      </c>
      <c r="H3" s="654">
        <v>1322.88</v>
      </c>
      <c r="I3" s="654">
        <v>1340.374736842105</v>
      </c>
      <c r="J3" s="615">
        <v>2001.7908</v>
      </c>
      <c r="K3" s="615">
        <v>940.31</v>
      </c>
      <c r="L3" s="654">
        <v>1781.9199999999998</v>
      </c>
      <c r="M3" s="654">
        <v>1403.597</v>
      </c>
      <c r="N3" s="615">
        <f t="shared" ref="N3:N8" si="0">AVERAGE(B3,H3,I3,L3:M3)</f>
        <v>1462.1929342105261</v>
      </c>
      <c r="O3" s="615">
        <f t="shared" ref="O3:O8" si="1">MEDIAN(B3,H3,I3,L3:M3)</f>
        <v>1371.9858684210526</v>
      </c>
      <c r="P3" s="615">
        <v>1414.1185</v>
      </c>
    </row>
    <row r="4" spans="1:16">
      <c r="A4" s="614">
        <v>2020</v>
      </c>
      <c r="B4" s="654"/>
      <c r="C4" s="615"/>
      <c r="D4" s="615">
        <v>1113.0944</v>
      </c>
      <c r="E4" s="615">
        <v>844.34999999999991</v>
      </c>
      <c r="F4" s="615">
        <v>1344.105</v>
      </c>
      <c r="G4" s="615"/>
      <c r="H4" s="654">
        <v>1205.1242229934728</v>
      </c>
      <c r="I4" s="654"/>
      <c r="J4" s="615">
        <v>1320.3533</v>
      </c>
      <c r="K4" s="615"/>
      <c r="L4" s="654">
        <v>1403.2619999999999</v>
      </c>
      <c r="M4" s="654">
        <v>1182.3139999999999</v>
      </c>
      <c r="N4" s="615">
        <f t="shared" si="0"/>
        <v>1263.5667409978244</v>
      </c>
      <c r="O4" s="615">
        <f t="shared" si="1"/>
        <v>1205.1242229934728</v>
      </c>
      <c r="P4" s="615">
        <v>1240.0700431503315</v>
      </c>
    </row>
    <row r="5" spans="1:16">
      <c r="A5" s="614">
        <v>2025</v>
      </c>
      <c r="B5" s="654"/>
      <c r="C5" s="615"/>
      <c r="D5" s="615"/>
      <c r="E5" s="615">
        <v>759.91499999999996</v>
      </c>
      <c r="F5" s="615"/>
      <c r="G5" s="615"/>
      <c r="H5" s="654">
        <v>992.47620100329323</v>
      </c>
      <c r="I5" s="654"/>
      <c r="J5" s="615"/>
      <c r="K5" s="615"/>
      <c r="L5" s="654">
        <v>1188.3179</v>
      </c>
      <c r="M5" s="654">
        <v>1050.827</v>
      </c>
      <c r="N5" s="615">
        <f t="shared" si="0"/>
        <v>1077.2070336677643</v>
      </c>
      <c r="O5" s="615">
        <f t="shared" si="1"/>
        <v>1050.827</v>
      </c>
      <c r="P5" s="615">
        <v>1059.8237620786963</v>
      </c>
    </row>
    <row r="6" spans="1:16">
      <c r="A6" s="614">
        <v>2030</v>
      </c>
      <c r="B6" s="654"/>
      <c r="C6" s="615">
        <v>854.12559999999996</v>
      </c>
      <c r="D6" s="615">
        <v>1047.3727999999999</v>
      </c>
      <c r="E6" s="615">
        <v>675.4799999999999</v>
      </c>
      <c r="F6" s="615">
        <v>1106.9099999999999</v>
      </c>
      <c r="G6" s="615"/>
      <c r="H6" s="654">
        <v>860.06862202610523</v>
      </c>
      <c r="I6" s="654">
        <v>1034.5469305263155</v>
      </c>
      <c r="J6" s="615">
        <v>987.81180000000006</v>
      </c>
      <c r="K6" s="615"/>
      <c r="L6" s="654">
        <v>1041.3094999999998</v>
      </c>
      <c r="M6" s="654">
        <v>954.61699999999996</v>
      </c>
      <c r="N6" s="615">
        <f t="shared" si="0"/>
        <v>972.63551313810513</v>
      </c>
      <c r="O6" s="615">
        <f t="shared" si="1"/>
        <v>994.58196526315771</v>
      </c>
      <c r="P6" s="615">
        <v>940.42237339867199</v>
      </c>
    </row>
    <row r="7" spans="1:16">
      <c r="A7" s="614">
        <v>2035</v>
      </c>
      <c r="B7" s="654"/>
      <c r="C7" s="615"/>
      <c r="D7" s="615"/>
      <c r="E7" s="615">
        <v>624.81899999999996</v>
      </c>
      <c r="F7" s="615"/>
      <c r="G7" s="615"/>
      <c r="H7" s="654">
        <v>769.10717804540855</v>
      </c>
      <c r="I7" s="654"/>
      <c r="J7" s="615"/>
      <c r="K7" s="615"/>
      <c r="L7" s="654"/>
      <c r="M7" s="654">
        <v>889.4079999999999</v>
      </c>
      <c r="N7" s="615">
        <f t="shared" si="0"/>
        <v>829.25758902270422</v>
      </c>
      <c r="O7" s="615">
        <f t="shared" si="1"/>
        <v>829.25758902270422</v>
      </c>
      <c r="P7" s="615"/>
    </row>
    <row r="8" spans="1:16">
      <c r="A8" s="614">
        <v>2040</v>
      </c>
      <c r="B8" s="654"/>
      <c r="C8" s="615"/>
      <c r="D8" s="615">
        <v>1018.1632</v>
      </c>
      <c r="E8" s="615">
        <v>531.37759999999992</v>
      </c>
      <c r="F8" s="615">
        <v>1039.1399999999999</v>
      </c>
      <c r="G8" s="615"/>
      <c r="H8" s="654"/>
      <c r="I8" s="654"/>
      <c r="J8" s="615">
        <v>783.92570000000001</v>
      </c>
      <c r="K8" s="615">
        <v>526.12</v>
      </c>
      <c r="L8" s="654">
        <v>890.95999999999992</v>
      </c>
      <c r="M8" s="654">
        <v>842.37199999999996</v>
      </c>
      <c r="N8" s="615">
        <f t="shared" si="0"/>
        <v>866.66599999999994</v>
      </c>
      <c r="O8" s="615">
        <f t="shared" si="1"/>
        <v>866.66599999999994</v>
      </c>
      <c r="P8" s="615">
        <v>866.66599999999994</v>
      </c>
    </row>
    <row r="9" spans="1:16">
      <c r="A9" s="614">
        <v>2045</v>
      </c>
      <c r="B9" s="654"/>
      <c r="C9" s="615"/>
      <c r="D9" s="615"/>
      <c r="E9" s="615">
        <v>504.35839999999996</v>
      </c>
      <c r="F9" s="615"/>
      <c r="G9" s="615"/>
      <c r="H9" s="654"/>
      <c r="I9" s="654"/>
      <c r="J9" s="615"/>
      <c r="K9" s="615"/>
      <c r="L9" s="654"/>
      <c r="M9" s="654"/>
      <c r="N9" s="615"/>
      <c r="O9" s="615"/>
      <c r="P9" s="618"/>
    </row>
    <row r="10" spans="1:16" ht="16.5" thickBot="1">
      <c r="A10" s="614">
        <v>2050</v>
      </c>
      <c r="B10" s="654">
        <v>602.45000000000005</v>
      </c>
      <c r="C10" s="615">
        <v>586.63040000000001</v>
      </c>
      <c r="D10" s="615">
        <v>987.91039999999998</v>
      </c>
      <c r="E10" s="615">
        <v>478.46499999999997</v>
      </c>
      <c r="F10" s="615">
        <v>993.95999999999992</v>
      </c>
      <c r="G10" s="615">
        <v>610.4</v>
      </c>
      <c r="H10" s="654"/>
      <c r="I10" s="654"/>
      <c r="J10" s="615">
        <v>578.94929999999999</v>
      </c>
      <c r="K10" s="615"/>
      <c r="L10" s="654">
        <v>817.45579999999995</v>
      </c>
      <c r="M10" s="654"/>
      <c r="N10" s="615">
        <f>AVERAGE(B10,H10,I10,L10:M10)</f>
        <v>709.9529</v>
      </c>
      <c r="O10" s="615">
        <f>MEDIAN(B10,H10,I10,L10:M10)</f>
        <v>709.9529</v>
      </c>
      <c r="P10" s="618">
        <v>744.16645979791406</v>
      </c>
    </row>
    <row r="11" spans="1:16">
      <c r="A11" s="643" t="s">
        <v>441</v>
      </c>
      <c r="B11" s="644"/>
      <c r="C11" s="645">
        <f>(C3-C10)/C3</f>
        <v>0.60989010989010983</v>
      </c>
      <c r="D11" s="645">
        <f>(D4-D10)/D4</f>
        <v>0.11246485473289594</v>
      </c>
      <c r="E11" s="645">
        <f>(E3-E10)/E3</f>
        <v>0.66135458167330685</v>
      </c>
      <c r="F11" s="645">
        <f t="shared" ref="F11:L11" si="2">(F3-F10)/F3</f>
        <v>0.58490566037735847</v>
      </c>
      <c r="G11" s="645">
        <f t="shared" si="2"/>
        <v>0.5446577100102199</v>
      </c>
      <c r="H11" s="655">
        <f>(H3-H7)/H3</f>
        <v>0.41861153086794833</v>
      </c>
      <c r="I11" s="655">
        <f>(I3-I6)/I3</f>
        <v>0.2281658986175116</v>
      </c>
      <c r="J11" s="645">
        <f>(J3-J10)/J3</f>
        <v>0.71078431372549022</v>
      </c>
      <c r="K11" s="645">
        <f>(K3-K8)/K3</f>
        <v>0.44048239410407203</v>
      </c>
      <c r="L11" s="655">
        <f t="shared" si="2"/>
        <v>0.54125000000000001</v>
      </c>
      <c r="M11" s="655">
        <f>(M3-M8)/M3</f>
        <v>0.39984767707539987</v>
      </c>
      <c r="N11" s="645">
        <f>(N3-N10)/N3</f>
        <v>0.51446017595255233</v>
      </c>
      <c r="O11" s="645">
        <f>(O3-O10)/O3</f>
        <v>0.48253628820751049</v>
      </c>
      <c r="P11" s="645">
        <f>(P3-P10)/P3</f>
        <v>0.473759476452706</v>
      </c>
    </row>
    <row r="12" spans="1:16">
      <c r="D12" s="693"/>
    </row>
    <row r="13" spans="1:16">
      <c r="D13" s="693" t="s">
        <v>533</v>
      </c>
    </row>
    <row r="49" spans="1:11">
      <c r="A49" s="612" t="s">
        <v>471</v>
      </c>
    </row>
    <row r="51" spans="1:11">
      <c r="A51" s="613"/>
      <c r="B51" s="613" t="s">
        <v>520</v>
      </c>
      <c r="C51" s="613"/>
      <c r="D51" s="613" t="s">
        <v>365</v>
      </c>
      <c r="E51" s="613"/>
      <c r="F51" s="613" t="s">
        <v>361</v>
      </c>
      <c r="G51" s="613"/>
      <c r="H51" s="613" t="s">
        <v>532</v>
      </c>
      <c r="I51" s="613" t="s">
        <v>367</v>
      </c>
      <c r="J51" s="662" t="s">
        <v>396</v>
      </c>
    </row>
    <row r="52" spans="1:11">
      <c r="A52" s="613"/>
      <c r="B52" s="613" t="s">
        <v>409</v>
      </c>
      <c r="C52" s="613" t="s">
        <v>410</v>
      </c>
      <c r="D52" s="613" t="s">
        <v>409</v>
      </c>
      <c r="E52" s="613" t="s">
        <v>410</v>
      </c>
      <c r="F52" s="613" t="s">
        <v>409</v>
      </c>
      <c r="G52" s="613" t="s">
        <v>410</v>
      </c>
      <c r="H52" s="613" t="s">
        <v>407</v>
      </c>
      <c r="I52" s="613" t="s">
        <v>407</v>
      </c>
      <c r="J52" s="662"/>
    </row>
    <row r="53" spans="1:11">
      <c r="A53" s="614" t="s">
        <v>341</v>
      </c>
      <c r="B53" s="615"/>
      <c r="C53" s="615"/>
      <c r="D53" s="615">
        <v>1221.1200000000001</v>
      </c>
      <c r="E53" s="615">
        <v>1424.64</v>
      </c>
      <c r="F53" s="615">
        <v>1146.4218947368418</v>
      </c>
      <c r="G53" s="615">
        <v>1534.3275789473682</v>
      </c>
      <c r="H53" s="615">
        <v>1781.9199999999998</v>
      </c>
      <c r="I53" s="615">
        <v>1403.597</v>
      </c>
      <c r="J53" s="615">
        <f t="shared" ref="J53:J58" si="3">MEDIAN(B53:I53)</f>
        <v>1414.1185</v>
      </c>
    </row>
    <row r="54" spans="1:11">
      <c r="A54" s="614">
        <v>2020</v>
      </c>
      <c r="B54" s="615"/>
      <c r="C54" s="615"/>
      <c r="D54" s="615">
        <v>1112.4223596862826</v>
      </c>
      <c r="E54" s="615">
        <v>1297.8260863006631</v>
      </c>
      <c r="F54" s="615"/>
      <c r="G54" s="615"/>
      <c r="H54" s="615">
        <v>1403.2619999999999</v>
      </c>
      <c r="I54" s="615">
        <v>1182.3139999999999</v>
      </c>
      <c r="J54" s="615">
        <f t="shared" si="3"/>
        <v>1240.0700431503315</v>
      </c>
    </row>
    <row r="55" spans="1:11">
      <c r="A55" s="614">
        <v>2025</v>
      </c>
      <c r="B55" s="615"/>
      <c r="C55" s="615"/>
      <c r="D55" s="615">
        <v>916.13187784919376</v>
      </c>
      <c r="E55" s="615">
        <v>1068.8205241573928</v>
      </c>
      <c r="F55" s="615"/>
      <c r="G55" s="615"/>
      <c r="H55" s="615">
        <v>1188.3179</v>
      </c>
      <c r="I55" s="615">
        <v>1050.827</v>
      </c>
      <c r="J55" s="615">
        <f t="shared" si="3"/>
        <v>1059.8237620786963</v>
      </c>
    </row>
    <row r="56" spans="1:11">
      <c r="A56" s="614">
        <v>2030</v>
      </c>
      <c r="B56" s="615"/>
      <c r="C56" s="615"/>
      <c r="D56" s="615">
        <v>793.90949725486632</v>
      </c>
      <c r="E56" s="615">
        <v>926.22774679734403</v>
      </c>
      <c r="F56" s="615">
        <v>859.81642105263131</v>
      </c>
      <c r="G56" s="615">
        <v>1209.2774399999996</v>
      </c>
      <c r="H56" s="615">
        <v>1041.3094999999998</v>
      </c>
      <c r="I56" s="615">
        <v>954.61699999999996</v>
      </c>
      <c r="J56" s="615">
        <f t="shared" si="3"/>
        <v>940.42237339867199</v>
      </c>
    </row>
    <row r="57" spans="1:11">
      <c r="A57" s="614">
        <v>2040</v>
      </c>
      <c r="B57" s="615"/>
      <c r="C57" s="615"/>
      <c r="D57" s="615"/>
      <c r="E57" s="615"/>
      <c r="F57" s="615"/>
      <c r="G57" s="615"/>
      <c r="H57" s="615">
        <v>890.95999999999992</v>
      </c>
      <c r="I57" s="615">
        <v>842.37199999999996</v>
      </c>
      <c r="J57" s="615">
        <f t="shared" si="3"/>
        <v>866.66599999999994</v>
      </c>
    </row>
    <row r="58" spans="1:11">
      <c r="A58" s="614">
        <v>2050</v>
      </c>
      <c r="B58" s="615">
        <v>459</v>
      </c>
      <c r="C58" s="615">
        <v>745.9</v>
      </c>
      <c r="D58" s="615"/>
      <c r="E58" s="615"/>
      <c r="F58" s="615"/>
      <c r="G58" s="615"/>
      <c r="H58" s="615">
        <v>817.45579999999995</v>
      </c>
      <c r="I58" s="615">
        <v>742.43291959582803</v>
      </c>
      <c r="J58" s="615">
        <f t="shared" si="3"/>
        <v>744.16645979791406</v>
      </c>
    </row>
    <row r="60" spans="1:11">
      <c r="K60" s="693"/>
    </row>
    <row r="61" spans="1:11">
      <c r="K61" s="693"/>
    </row>
    <row r="82" spans="1:15">
      <c r="A82" s="612" t="s">
        <v>399</v>
      </c>
      <c r="H82" s="612" t="s">
        <v>400</v>
      </c>
      <c r="M82" s="612" t="s">
        <v>403</v>
      </c>
    </row>
    <row r="83" spans="1:15">
      <c r="A83" s="612"/>
    </row>
    <row r="84" spans="1:15">
      <c r="A84" s="5"/>
      <c r="B84" s="5" t="s">
        <v>398</v>
      </c>
      <c r="C84" s="5" t="s">
        <v>39</v>
      </c>
      <c r="H84" s="5"/>
      <c r="I84" s="5" t="s">
        <v>398</v>
      </c>
      <c r="J84" s="5" t="s">
        <v>39</v>
      </c>
      <c r="K84" s="85"/>
      <c r="M84" s="5"/>
      <c r="N84" s="5" t="s">
        <v>398</v>
      </c>
      <c r="O84" s="5" t="s">
        <v>39</v>
      </c>
    </row>
    <row r="85" spans="1:15">
      <c r="A85" s="5" t="s">
        <v>394</v>
      </c>
      <c r="B85" s="11">
        <v>0.01</v>
      </c>
      <c r="C85" s="5" t="s">
        <v>361</v>
      </c>
      <c r="H85" s="5" t="s">
        <v>394</v>
      </c>
      <c r="I85" s="11">
        <v>1.7999999999999999E-2</v>
      </c>
      <c r="J85" s="219" t="s">
        <v>365</v>
      </c>
      <c r="K85" s="85"/>
      <c r="M85" s="5" t="s">
        <v>394</v>
      </c>
      <c r="N85" s="620">
        <v>25</v>
      </c>
      <c r="O85" s="5" t="s">
        <v>526</v>
      </c>
    </row>
    <row r="86" spans="1:15">
      <c r="A86" s="5" t="s">
        <v>395</v>
      </c>
      <c r="B86" s="11">
        <v>2.5000000000000001E-2</v>
      </c>
      <c r="C86" s="5" t="s">
        <v>365</v>
      </c>
      <c r="H86" s="5" t="s">
        <v>395</v>
      </c>
      <c r="I86" s="11">
        <v>7.0000000000000007E-2</v>
      </c>
      <c r="J86" s="340" t="s">
        <v>527</v>
      </c>
      <c r="K86" s="85"/>
      <c r="M86" s="5" t="s">
        <v>395</v>
      </c>
      <c r="N86" s="620">
        <v>30</v>
      </c>
      <c r="O86" s="111" t="s">
        <v>361</v>
      </c>
    </row>
    <row r="87" spans="1:15">
      <c r="A87" s="5" t="s">
        <v>396</v>
      </c>
      <c r="B87" s="11">
        <v>1.4999999999999999E-2</v>
      </c>
      <c r="C87" s="5"/>
      <c r="H87" s="5" t="s">
        <v>396</v>
      </c>
      <c r="I87" s="11">
        <v>7.0000000000000007E-2</v>
      </c>
      <c r="J87" s="5"/>
      <c r="K87" s="85"/>
      <c r="M87" s="5" t="s">
        <v>396</v>
      </c>
      <c r="N87" s="620">
        <v>25</v>
      </c>
      <c r="O87" s="5"/>
    </row>
    <row r="88" spans="1:15">
      <c r="A88" s="5" t="s">
        <v>397</v>
      </c>
      <c r="B88" s="11">
        <v>1.7999999999999999E-2</v>
      </c>
      <c r="C88" s="5"/>
      <c r="H88" s="5" t="s">
        <v>397</v>
      </c>
      <c r="I88" s="11">
        <v>5.2999999999999999E-2</v>
      </c>
      <c r="J88" s="5"/>
      <c r="K88" s="85"/>
      <c r="M88" s="5" t="s">
        <v>397</v>
      </c>
      <c r="N88" s="620">
        <v>26</v>
      </c>
      <c r="O88" s="5"/>
    </row>
    <row r="89" spans="1:15">
      <c r="K89" s="85"/>
    </row>
    <row r="90" spans="1:15">
      <c r="H90" s="612" t="s">
        <v>1</v>
      </c>
      <c r="J90" s="85"/>
      <c r="M90" s="22" t="s">
        <v>473</v>
      </c>
    </row>
    <row r="91" spans="1:15">
      <c r="J91" s="85"/>
    </row>
    <row r="92" spans="1:15">
      <c r="H92" s="5"/>
      <c r="I92" s="5" t="s">
        <v>398</v>
      </c>
      <c r="J92" s="5" t="s">
        <v>39</v>
      </c>
    </row>
    <row r="93" spans="1:15">
      <c r="H93" s="5" t="s">
        <v>394</v>
      </c>
      <c r="I93" s="621">
        <v>909.11529524633511</v>
      </c>
      <c r="J93" s="111" t="s">
        <v>361</v>
      </c>
    </row>
    <row r="94" spans="1:15">
      <c r="H94" s="5" t="s">
        <v>395</v>
      </c>
      <c r="I94" s="621">
        <v>1280</v>
      </c>
      <c r="J94" s="37" t="s">
        <v>365</v>
      </c>
    </row>
    <row r="95" spans="1:15">
      <c r="H95" s="5" t="s">
        <v>396</v>
      </c>
      <c r="I95" s="620">
        <v>1034.6512633321947</v>
      </c>
      <c r="J95" s="5"/>
    </row>
    <row r="96" spans="1:15">
      <c r="H96" s="5" t="s">
        <v>397</v>
      </c>
      <c r="I96" s="620">
        <v>1074</v>
      </c>
      <c r="J96" s="5"/>
    </row>
    <row r="97" spans="8:11">
      <c r="J97" s="85"/>
    </row>
    <row r="98" spans="8:11">
      <c r="H98" s="16"/>
      <c r="K98" s="85"/>
    </row>
    <row r="99" spans="8:11">
      <c r="K99" s="85"/>
    </row>
    <row r="100" spans="8:11">
      <c r="J100" s="85"/>
      <c r="K100" s="653"/>
    </row>
    <row r="101" spans="8:11">
      <c r="J101" s="85"/>
    </row>
    <row r="102" spans="8:11">
      <c r="J102" s="85"/>
    </row>
    <row r="103" spans="8:11">
      <c r="J103" s="85"/>
    </row>
  </sheetData>
  <hyperlinks>
    <hyperlink ref="M1" location="Inhalt!A1" display="Zurück zur Inhaltsübersicht" xr:uid="{DEC2980F-2E9A-4BAA-A749-974739A65EBE}"/>
  </hyperlinks>
  <pageMargins left="0.7" right="0.7" top="0.78740157499999996" bottom="0.78740157499999996" header="0.3" footer="0.3"/>
  <ignoredErrors>
    <ignoredError sqref="D11 K11 M11" formula="1"/>
    <ignoredError sqref="J54:J58 N8:O8" formulaRange="1"/>
  </ignoredError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D11C-7C52-2541-B06E-B3D7F18E2B8E}">
  <sheetPr codeName="Tabelle10">
    <pageSetUpPr autoPageBreaks="0"/>
  </sheetPr>
  <dimension ref="A1:AA34"/>
  <sheetViews>
    <sheetView tabSelected="1" zoomScale="80" zoomScaleNormal="80" workbookViewId="0">
      <pane xSplit="2" ySplit="6" topLeftCell="C7" activePane="bottomRight" state="frozen"/>
      <selection pane="topRight" activeCell="C1" sqref="C1"/>
      <selection pane="bottomLeft" activeCell="A7" sqref="A7"/>
      <selection pane="bottomRight" activeCell="E4" sqref="E4"/>
    </sheetView>
  </sheetViews>
  <sheetFormatPr baseColWidth="10" defaultRowHeight="15.75"/>
  <cols>
    <col min="1" max="1" width="40.625" customWidth="1"/>
    <col min="2" max="2" width="9.625" customWidth="1"/>
    <col min="3" max="8" width="18.125" customWidth="1"/>
    <col min="9" max="9" width="14" style="85" customWidth="1"/>
    <col min="10" max="12" width="16.875" customWidth="1"/>
    <col min="13" max="13" width="17.625" customWidth="1"/>
    <col min="14" max="14" width="16.5" customWidth="1"/>
    <col min="15" max="15" width="10.875" style="81"/>
    <col min="16" max="16" width="13.625" customWidth="1"/>
    <col min="17" max="17" width="13" customWidth="1"/>
    <col min="25" max="25" width="53.375" customWidth="1"/>
    <col min="26" max="26" width="109.625" bestFit="1" customWidth="1"/>
    <col min="27" max="27" width="118" bestFit="1" customWidth="1"/>
  </cols>
  <sheetData>
    <row r="1" spans="1:27">
      <c r="A1" s="198"/>
      <c r="B1" s="198"/>
      <c r="C1" s="198"/>
      <c r="D1" s="198"/>
      <c r="E1" s="198"/>
      <c r="F1" s="198"/>
      <c r="G1" s="198"/>
    </row>
    <row r="2" spans="1:27" ht="18.75">
      <c r="A2" s="211" t="s">
        <v>158</v>
      </c>
      <c r="E2" s="648" t="s">
        <v>492</v>
      </c>
    </row>
    <row r="3" spans="1:27" ht="63">
      <c r="A3" s="724" t="s">
        <v>540</v>
      </c>
      <c r="C3" s="3"/>
      <c r="D3" s="3"/>
      <c r="E3" s="3"/>
      <c r="F3" s="14"/>
      <c r="G3" s="3"/>
      <c r="H3" s="3"/>
      <c r="I3" s="86"/>
      <c r="V3" s="696" t="s">
        <v>538</v>
      </c>
    </row>
    <row r="4" spans="1:27" ht="51">
      <c r="A4" t="s">
        <v>10</v>
      </c>
      <c r="B4" s="15" t="s">
        <v>29</v>
      </c>
      <c r="C4" s="483" t="s">
        <v>390</v>
      </c>
      <c r="D4" s="484" t="s">
        <v>392</v>
      </c>
      <c r="E4" s="485" t="s">
        <v>391</v>
      </c>
      <c r="F4" s="509" t="s">
        <v>390</v>
      </c>
      <c r="G4" s="510" t="s">
        <v>392</v>
      </c>
      <c r="H4" s="511" t="s">
        <v>405</v>
      </c>
      <c r="I4" s="87" t="s">
        <v>0</v>
      </c>
      <c r="J4" s="453" t="s">
        <v>17</v>
      </c>
      <c r="K4" s="399" t="s">
        <v>17</v>
      </c>
      <c r="L4" s="4" t="s">
        <v>17</v>
      </c>
      <c r="M4" s="4" t="s">
        <v>18</v>
      </c>
      <c r="N4" s="4" t="s">
        <v>20</v>
      </c>
      <c r="O4" s="84" t="s">
        <v>2</v>
      </c>
      <c r="P4" s="4" t="s">
        <v>3</v>
      </c>
      <c r="Q4" s="4" t="s">
        <v>248</v>
      </c>
      <c r="R4" s="4" t="s">
        <v>4</v>
      </c>
      <c r="S4" s="4" t="s">
        <v>43</v>
      </c>
      <c r="T4" s="4" t="s">
        <v>43</v>
      </c>
      <c r="U4" s="4" t="s">
        <v>43</v>
      </c>
      <c r="V4" s="27" t="s">
        <v>5</v>
      </c>
      <c r="W4" s="27" t="s">
        <v>5</v>
      </c>
      <c r="X4" s="27" t="s">
        <v>5</v>
      </c>
      <c r="Y4" s="5" t="s">
        <v>15</v>
      </c>
      <c r="Z4" s="5" t="s">
        <v>56</v>
      </c>
      <c r="AA4" s="5" t="s">
        <v>27</v>
      </c>
    </row>
    <row r="5" spans="1:27" ht="19.5">
      <c r="A5" t="s">
        <v>9</v>
      </c>
      <c r="B5" s="12"/>
      <c r="C5" s="486" t="s">
        <v>179</v>
      </c>
      <c r="D5" s="487" t="s">
        <v>179</v>
      </c>
      <c r="E5" s="488" t="s">
        <v>179</v>
      </c>
      <c r="F5" s="512" t="s">
        <v>179</v>
      </c>
      <c r="G5" s="513" t="s">
        <v>179</v>
      </c>
      <c r="H5" s="514" t="s">
        <v>179</v>
      </c>
      <c r="I5" s="88" t="s">
        <v>21</v>
      </c>
      <c r="J5" s="454" t="s">
        <v>178</v>
      </c>
      <c r="K5" s="479" t="s">
        <v>180</v>
      </c>
      <c r="L5" s="57" t="s">
        <v>180</v>
      </c>
      <c r="M5" s="7" t="s">
        <v>11</v>
      </c>
      <c r="N5" s="7" t="s">
        <v>23</v>
      </c>
      <c r="O5" s="90" t="s">
        <v>21</v>
      </c>
      <c r="P5" s="8" t="s">
        <v>19</v>
      </c>
      <c r="Q5" s="8" t="s">
        <v>246</v>
      </c>
      <c r="R5" s="4" t="s">
        <v>13</v>
      </c>
      <c r="S5" s="4" t="s">
        <v>12</v>
      </c>
      <c r="T5" s="4" t="s">
        <v>12</v>
      </c>
      <c r="U5" s="4" t="s">
        <v>12</v>
      </c>
      <c r="V5" s="27" t="s">
        <v>11</v>
      </c>
      <c r="W5" s="27" t="s">
        <v>11</v>
      </c>
      <c r="X5" s="27" t="s">
        <v>11</v>
      </c>
      <c r="Y5" s="5"/>
      <c r="Z5" s="5"/>
      <c r="AA5" s="5"/>
    </row>
    <row r="6" spans="1:27" ht="32.25" thickBot="1">
      <c r="B6" s="28"/>
      <c r="C6" s="622" t="s">
        <v>404</v>
      </c>
      <c r="D6" s="623" t="s">
        <v>404</v>
      </c>
      <c r="E6" s="622" t="s">
        <v>404</v>
      </c>
      <c r="F6" s="515"/>
      <c r="G6" s="516"/>
      <c r="H6" s="517"/>
      <c r="I6" s="89"/>
      <c r="J6" s="451"/>
      <c r="K6" s="452" t="s">
        <v>358</v>
      </c>
      <c r="L6" s="30"/>
      <c r="M6" s="30"/>
      <c r="N6" s="30"/>
      <c r="O6" s="82"/>
      <c r="P6" s="30"/>
      <c r="Q6" s="30"/>
      <c r="R6" s="30"/>
      <c r="S6" s="30" t="s">
        <v>6</v>
      </c>
      <c r="T6" s="30" t="s">
        <v>189</v>
      </c>
      <c r="U6" s="30" t="s">
        <v>7</v>
      </c>
      <c r="V6" s="55" t="s">
        <v>6</v>
      </c>
      <c r="W6" s="55" t="s">
        <v>189</v>
      </c>
      <c r="X6" s="55" t="s">
        <v>7</v>
      </c>
      <c r="Y6" s="30"/>
      <c r="Z6" s="30"/>
      <c r="AA6" s="30"/>
    </row>
    <row r="7" spans="1:27">
      <c r="A7" s="53" t="s">
        <v>361</v>
      </c>
      <c r="B7" s="128">
        <v>2017</v>
      </c>
      <c r="C7" s="489">
        <v>711.47</v>
      </c>
      <c r="D7" s="490">
        <f>AVERAGE(C7,E7)</f>
        <v>806.40499999999997</v>
      </c>
      <c r="E7" s="491">
        <v>901.34</v>
      </c>
      <c r="F7" s="252">
        <v>682.12365591397838</v>
      </c>
      <c r="G7" s="518"/>
      <c r="H7" s="519">
        <v>863.79699248120289</v>
      </c>
      <c r="I7" s="292"/>
      <c r="J7" s="459">
        <v>1.0999999999999999E-2</v>
      </c>
      <c r="K7" s="443">
        <v>8.8659999999999997</v>
      </c>
      <c r="L7" s="292"/>
      <c r="M7" s="64">
        <v>0</v>
      </c>
      <c r="N7" s="368">
        <v>0.05</v>
      </c>
      <c r="O7" s="313">
        <v>7.0000000000000007E-2</v>
      </c>
      <c r="P7" s="64">
        <v>25</v>
      </c>
      <c r="Q7" s="64" t="s">
        <v>16</v>
      </c>
      <c r="R7" s="64">
        <v>1.5</v>
      </c>
      <c r="S7" s="61">
        <v>909.11529524633511</v>
      </c>
      <c r="T7" s="62">
        <v>1034.6512633321947</v>
      </c>
      <c r="U7" s="63">
        <v>1251.85227125098</v>
      </c>
      <c r="V7" s="370">
        <v>55.375596940953713</v>
      </c>
      <c r="W7" s="371">
        <v>66.678266890659472</v>
      </c>
      <c r="X7" s="372">
        <v>95.41951838516465</v>
      </c>
      <c r="Y7" s="64" t="s">
        <v>26</v>
      </c>
      <c r="Z7" s="64"/>
      <c r="AA7" s="64" t="s">
        <v>364</v>
      </c>
    </row>
    <row r="8" spans="1:27" ht="16.5" thickBot="1">
      <c r="A8" s="54" t="s">
        <v>361</v>
      </c>
      <c r="B8" s="136">
        <v>2030</v>
      </c>
      <c r="C8" s="492">
        <v>413.11</v>
      </c>
      <c r="D8" s="493">
        <f>AVERAGE(C8,E8)</f>
        <v>595.15499999999997</v>
      </c>
      <c r="E8" s="494">
        <v>777.2</v>
      </c>
      <c r="F8" s="245">
        <v>396</v>
      </c>
      <c r="G8" s="520"/>
      <c r="H8" s="521">
        <v>745</v>
      </c>
      <c r="I8" s="294"/>
      <c r="J8" s="461">
        <v>1.7000000000000001E-2</v>
      </c>
      <c r="K8" s="445">
        <v>10.117635</v>
      </c>
      <c r="L8" s="294"/>
      <c r="M8" s="135">
        <v>0</v>
      </c>
      <c r="N8" s="373">
        <v>0.05</v>
      </c>
      <c r="O8" s="315">
        <v>7.0000000000000007E-2</v>
      </c>
      <c r="P8" s="381">
        <v>30</v>
      </c>
      <c r="Q8" s="135" t="s">
        <v>16</v>
      </c>
      <c r="R8" s="135">
        <v>1.5</v>
      </c>
      <c r="S8" s="248">
        <v>909.11529524633511</v>
      </c>
      <c r="T8" s="246">
        <v>1034.6512633321947</v>
      </c>
      <c r="U8" s="247">
        <v>1251.85227125098</v>
      </c>
      <c r="V8" s="112">
        <v>32.919541969430519</v>
      </c>
      <c r="W8" s="113">
        <v>39.50808461213807</v>
      </c>
      <c r="X8" s="114">
        <v>82.892130754801357</v>
      </c>
      <c r="Y8" s="135" t="s">
        <v>26</v>
      </c>
      <c r="Z8" s="135"/>
      <c r="AA8" s="135" t="s">
        <v>364</v>
      </c>
    </row>
    <row r="9" spans="1:27">
      <c r="A9" s="37" t="s">
        <v>365</v>
      </c>
      <c r="B9" s="125">
        <v>2018</v>
      </c>
      <c r="C9" s="495">
        <v>589.6</v>
      </c>
      <c r="D9" s="496">
        <v>803.625</v>
      </c>
      <c r="E9" s="497">
        <v>1017.65</v>
      </c>
      <c r="F9" s="257">
        <v>600</v>
      </c>
      <c r="G9" s="522"/>
      <c r="H9" s="523">
        <v>1000</v>
      </c>
      <c r="I9" s="363">
        <v>0.15</v>
      </c>
      <c r="J9" s="456">
        <v>2.5000000000000001E-2</v>
      </c>
      <c r="K9" s="444">
        <v>20.090625000000003</v>
      </c>
      <c r="L9" s="208"/>
      <c r="M9" s="23"/>
      <c r="N9" s="463"/>
      <c r="O9" s="207">
        <v>2.1000000000000001E-2</v>
      </c>
      <c r="P9" s="23">
        <v>25</v>
      </c>
      <c r="Q9" s="23"/>
      <c r="R9" s="23"/>
      <c r="S9" s="260">
        <v>935</v>
      </c>
      <c r="T9" s="258">
        <v>1105</v>
      </c>
      <c r="U9" s="259">
        <v>1280</v>
      </c>
      <c r="V9" s="365">
        <v>37.090000000000003</v>
      </c>
      <c r="W9" s="366"/>
      <c r="X9" s="367">
        <v>84.64</v>
      </c>
      <c r="Y9" s="23" t="s">
        <v>247</v>
      </c>
      <c r="Z9" s="464" t="s">
        <v>466</v>
      </c>
      <c r="AA9" s="173" t="s">
        <v>366</v>
      </c>
    </row>
    <row r="10" spans="1:27">
      <c r="A10" s="37" t="s">
        <v>365</v>
      </c>
      <c r="B10" s="125">
        <v>2020</v>
      </c>
      <c r="C10" s="495">
        <v>556.21117984314105</v>
      </c>
      <c r="D10" s="496">
        <v>741.64558992157072</v>
      </c>
      <c r="E10" s="497">
        <v>927.08</v>
      </c>
      <c r="F10" s="257">
        <v>546.59117516031961</v>
      </c>
      <c r="G10" s="522"/>
      <c r="H10" s="523">
        <v>910.98529193386605</v>
      </c>
      <c r="I10" s="363">
        <v>0.15</v>
      </c>
      <c r="J10" s="456">
        <v>2.5000000000000001E-2</v>
      </c>
      <c r="K10" s="444">
        <v>18.541139748039267</v>
      </c>
      <c r="L10" s="208"/>
      <c r="M10" s="23"/>
      <c r="N10" s="463"/>
      <c r="O10" s="207">
        <v>2.1000000000000001E-2</v>
      </c>
      <c r="P10" s="23">
        <v>25</v>
      </c>
      <c r="Q10" s="23"/>
      <c r="R10" s="23"/>
      <c r="S10" s="260">
        <v>935</v>
      </c>
      <c r="T10" s="258">
        <v>1105</v>
      </c>
      <c r="U10" s="259">
        <v>1280</v>
      </c>
      <c r="V10" s="365">
        <v>33</v>
      </c>
      <c r="W10" s="366"/>
      <c r="X10" s="367">
        <v>77</v>
      </c>
      <c r="Y10" s="23" t="s">
        <v>247</v>
      </c>
      <c r="Z10" s="464" t="s">
        <v>240</v>
      </c>
      <c r="AA10" s="173" t="s">
        <v>366</v>
      </c>
    </row>
    <row r="11" spans="1:27">
      <c r="A11" s="37" t="s">
        <v>365</v>
      </c>
      <c r="B11" s="125">
        <v>2025</v>
      </c>
      <c r="C11" s="495">
        <v>458.06593892459688</v>
      </c>
      <c r="D11" s="496">
        <v>610.75458523279588</v>
      </c>
      <c r="E11" s="497">
        <v>763.44323154099482</v>
      </c>
      <c r="F11" s="257">
        <v>450.14341482369974</v>
      </c>
      <c r="G11" s="522"/>
      <c r="H11" s="523">
        <v>750.23902470616622</v>
      </c>
      <c r="I11" s="363">
        <v>0.15</v>
      </c>
      <c r="J11" s="456">
        <v>2.5000000000000001E-2</v>
      </c>
      <c r="K11" s="444">
        <v>15.268864630819898</v>
      </c>
      <c r="L11" s="208"/>
      <c r="M11" s="23"/>
      <c r="N11" s="463"/>
      <c r="O11" s="207">
        <v>2.1000000000000001E-2</v>
      </c>
      <c r="P11" s="23">
        <v>25</v>
      </c>
      <c r="Q11" s="23"/>
      <c r="R11" s="23"/>
      <c r="S11" s="260">
        <v>935</v>
      </c>
      <c r="T11" s="258">
        <v>1105</v>
      </c>
      <c r="U11" s="259">
        <v>1280</v>
      </c>
      <c r="V11" s="365">
        <v>28</v>
      </c>
      <c r="W11" s="366"/>
      <c r="X11" s="367">
        <v>64</v>
      </c>
      <c r="Y11" s="23" t="s">
        <v>247</v>
      </c>
      <c r="Z11" s="464" t="s">
        <v>241</v>
      </c>
      <c r="AA11" s="173" t="s">
        <v>366</v>
      </c>
    </row>
    <row r="12" spans="1:27">
      <c r="A12" s="37" t="s">
        <v>365</v>
      </c>
      <c r="B12" s="125">
        <v>2030</v>
      </c>
      <c r="C12" s="495">
        <v>396.95474862743316</v>
      </c>
      <c r="D12" s="496">
        <v>529.27299816991081</v>
      </c>
      <c r="E12" s="497">
        <v>661.59124771238851</v>
      </c>
      <c r="F12" s="257">
        <v>390.08917907570083</v>
      </c>
      <c r="G12" s="522"/>
      <c r="H12" s="523">
        <v>650.14863179283464</v>
      </c>
      <c r="I12" s="363">
        <v>0.15</v>
      </c>
      <c r="J12" s="456">
        <v>2.5000000000000001E-2</v>
      </c>
      <c r="K12" s="444">
        <v>13.23182495424777</v>
      </c>
      <c r="L12" s="208"/>
      <c r="M12" s="23"/>
      <c r="N12" s="463"/>
      <c r="O12" s="207">
        <v>2.1000000000000001E-2</v>
      </c>
      <c r="P12" s="23">
        <v>25</v>
      </c>
      <c r="Q12" s="23"/>
      <c r="R12" s="23"/>
      <c r="S12" s="260">
        <v>935</v>
      </c>
      <c r="T12" s="258">
        <v>1105</v>
      </c>
      <c r="U12" s="259">
        <v>1280</v>
      </c>
      <c r="V12" s="365">
        <v>24</v>
      </c>
      <c r="W12" s="366"/>
      <c r="X12" s="367">
        <v>55</v>
      </c>
      <c r="Y12" s="23" t="s">
        <v>247</v>
      </c>
      <c r="Z12" s="464" t="s">
        <v>242</v>
      </c>
      <c r="AA12" s="173" t="s">
        <v>366</v>
      </c>
    </row>
    <row r="13" spans="1:27" ht="16.5" thickBot="1">
      <c r="A13" s="39" t="s">
        <v>365</v>
      </c>
      <c r="B13" s="136">
        <v>2035</v>
      </c>
      <c r="C13" s="495">
        <v>354.97254371326551</v>
      </c>
      <c r="D13" s="496">
        <v>473.29672495102068</v>
      </c>
      <c r="E13" s="497">
        <v>591.62090618877585</v>
      </c>
      <c r="F13" s="245">
        <v>348.833081479231</v>
      </c>
      <c r="G13" s="520"/>
      <c r="H13" s="521">
        <v>581.38846913205168</v>
      </c>
      <c r="I13" s="373">
        <v>0.15</v>
      </c>
      <c r="J13" s="457">
        <v>2.5000000000000001E-2</v>
      </c>
      <c r="K13" s="445">
        <v>11.832418123775518</v>
      </c>
      <c r="L13" s="210"/>
      <c r="M13" s="135"/>
      <c r="N13" s="465"/>
      <c r="O13" s="209">
        <v>2.1000000000000001E-2</v>
      </c>
      <c r="P13" s="135">
        <v>25</v>
      </c>
      <c r="Q13" s="135"/>
      <c r="R13" s="135"/>
      <c r="S13" s="248">
        <v>935</v>
      </c>
      <c r="T13" s="246">
        <v>1105</v>
      </c>
      <c r="U13" s="247">
        <v>1280</v>
      </c>
      <c r="V13" s="112">
        <v>22</v>
      </c>
      <c r="W13" s="113"/>
      <c r="X13" s="114">
        <v>39</v>
      </c>
      <c r="Y13" s="135" t="s">
        <v>247</v>
      </c>
      <c r="Z13" s="466" t="s">
        <v>243</v>
      </c>
      <c r="AA13" s="171" t="s">
        <v>366</v>
      </c>
    </row>
    <row r="14" spans="1:27">
      <c r="A14" s="394" t="s">
        <v>367</v>
      </c>
      <c r="B14" s="128">
        <v>2015</v>
      </c>
      <c r="C14" s="498"/>
      <c r="D14" s="490">
        <v>1029.4469999999999</v>
      </c>
      <c r="E14" s="502"/>
      <c r="F14" s="185"/>
      <c r="G14" s="524">
        <v>963</v>
      </c>
      <c r="H14" s="534"/>
      <c r="I14" s="64"/>
      <c r="J14" s="458">
        <v>1.4999999999999999E-2</v>
      </c>
      <c r="K14" s="443">
        <v>15.441704999999997</v>
      </c>
      <c r="L14" s="130"/>
      <c r="M14" s="64"/>
      <c r="N14" s="64"/>
      <c r="O14" s="129">
        <v>7.0000000000000007E-2</v>
      </c>
      <c r="P14" s="64">
        <v>25</v>
      </c>
      <c r="Q14" s="64"/>
      <c r="R14" s="64"/>
      <c r="S14" s="131"/>
      <c r="T14" s="53">
        <v>1070</v>
      </c>
      <c r="U14" s="67"/>
      <c r="V14" s="132"/>
      <c r="W14" s="712">
        <f t="shared" ref="W14:W34" si="0">(((D14*(1+O14)^P14*O14/((1+O14)^P14-1))+(J14*D14))/T14)*1000</f>
        <v>96.989798618002368</v>
      </c>
      <c r="X14" s="134"/>
      <c r="Y14" s="64"/>
      <c r="Z14" s="64"/>
      <c r="AA14" s="172"/>
    </row>
    <row r="15" spans="1:27">
      <c r="A15" s="340" t="s">
        <v>367</v>
      </c>
      <c r="B15" s="125">
        <v>2020</v>
      </c>
      <c r="C15" s="500"/>
      <c r="D15" s="496">
        <v>866.95899999999995</v>
      </c>
      <c r="E15" s="503"/>
      <c r="F15" s="186"/>
      <c r="G15" s="526">
        <v>811</v>
      </c>
      <c r="H15" s="535"/>
      <c r="I15" s="23"/>
      <c r="J15" s="456">
        <v>1.4999999999999999E-2</v>
      </c>
      <c r="K15" s="444">
        <v>13.004384999999999</v>
      </c>
      <c r="L15" s="208"/>
      <c r="M15" s="23"/>
      <c r="N15" s="23"/>
      <c r="O15" s="207">
        <v>7.0000000000000007E-2</v>
      </c>
      <c r="P15" s="23">
        <v>25</v>
      </c>
      <c r="Q15" s="23"/>
      <c r="R15" s="23"/>
      <c r="S15" s="2"/>
      <c r="T15" s="3">
        <v>1070</v>
      </c>
      <c r="U15" s="68"/>
      <c r="V15" s="378"/>
      <c r="W15" s="713">
        <f t="shared" si="0"/>
        <v>81.680920746832768</v>
      </c>
      <c r="X15" s="383"/>
      <c r="Y15" s="23"/>
      <c r="Z15" s="23"/>
      <c r="AA15" s="173"/>
    </row>
    <row r="16" spans="1:27">
      <c r="A16" s="340" t="s">
        <v>367</v>
      </c>
      <c r="B16" s="125">
        <v>2025</v>
      </c>
      <c r="C16" s="500"/>
      <c r="D16" s="496">
        <v>770.74899999999991</v>
      </c>
      <c r="E16" s="503"/>
      <c r="F16" s="186"/>
      <c r="G16" s="526">
        <v>721</v>
      </c>
      <c r="H16" s="535"/>
      <c r="I16" s="23"/>
      <c r="J16" s="456">
        <v>1.4999999999999999E-2</v>
      </c>
      <c r="K16" s="444">
        <v>11.561234999999998</v>
      </c>
      <c r="L16" s="208"/>
      <c r="M16" s="23"/>
      <c r="N16" s="23"/>
      <c r="O16" s="207">
        <v>7.0000000000000007E-2</v>
      </c>
      <c r="P16" s="23">
        <v>25</v>
      </c>
      <c r="Q16" s="23"/>
      <c r="R16" s="23"/>
      <c r="S16" s="2"/>
      <c r="T16" s="3">
        <v>1070</v>
      </c>
      <c r="U16" s="68"/>
      <c r="V16" s="378"/>
      <c r="W16" s="713">
        <f t="shared" si="0"/>
        <v>72.61645358627176</v>
      </c>
      <c r="X16" s="383"/>
      <c r="Y16" s="23"/>
      <c r="Z16" s="23"/>
      <c r="AA16" s="173"/>
    </row>
    <row r="17" spans="1:27">
      <c r="A17" s="340" t="s">
        <v>367</v>
      </c>
      <c r="B17" s="125">
        <v>2030</v>
      </c>
      <c r="C17" s="500"/>
      <c r="D17" s="496">
        <v>700.19499999999994</v>
      </c>
      <c r="E17" s="503"/>
      <c r="F17" s="186"/>
      <c r="G17" s="526">
        <v>655</v>
      </c>
      <c r="H17" s="535"/>
      <c r="I17" s="23"/>
      <c r="J17" s="456">
        <v>1.4999999999999999E-2</v>
      </c>
      <c r="K17" s="444">
        <v>10.502924999999999</v>
      </c>
      <c r="L17" s="208"/>
      <c r="M17" s="23"/>
      <c r="N17" s="23"/>
      <c r="O17" s="207">
        <v>7.0000000000000007E-2</v>
      </c>
      <c r="P17" s="23">
        <v>25</v>
      </c>
      <c r="Q17" s="23"/>
      <c r="R17" s="23"/>
      <c r="S17" s="2"/>
      <c r="T17" s="3">
        <v>1070</v>
      </c>
      <c r="U17" s="68"/>
      <c r="V17" s="378"/>
      <c r="W17" s="713">
        <f t="shared" si="0"/>
        <v>65.969177668527053</v>
      </c>
      <c r="X17" s="383"/>
      <c r="Y17" s="23"/>
      <c r="Z17" s="23"/>
      <c r="AA17" s="173"/>
    </row>
    <row r="18" spans="1:27">
      <c r="A18" s="340" t="s">
        <v>367</v>
      </c>
      <c r="B18" s="125">
        <v>2035</v>
      </c>
      <c r="C18" s="500"/>
      <c r="D18" s="496">
        <v>652.08999999999992</v>
      </c>
      <c r="E18" s="503"/>
      <c r="F18" s="186"/>
      <c r="G18" s="526">
        <v>610</v>
      </c>
      <c r="H18" s="535"/>
      <c r="I18" s="23"/>
      <c r="J18" s="456">
        <v>1.4999999999999999E-2</v>
      </c>
      <c r="K18" s="444">
        <v>9.781349999999998</v>
      </c>
      <c r="L18" s="208"/>
      <c r="M18" s="23"/>
      <c r="N18" s="23"/>
      <c r="O18" s="207">
        <v>7.0000000000000007E-2</v>
      </c>
      <c r="P18" s="23">
        <v>25</v>
      </c>
      <c r="Q18" s="23"/>
      <c r="R18" s="23"/>
      <c r="S18" s="2"/>
      <c r="T18" s="3">
        <v>1070</v>
      </c>
      <c r="U18" s="68"/>
      <c r="V18" s="378"/>
      <c r="W18" s="713">
        <f t="shared" si="0"/>
        <v>61.436944088246577</v>
      </c>
      <c r="X18" s="383"/>
      <c r="Y18" s="23"/>
      <c r="Z18" s="23"/>
      <c r="AA18" s="173"/>
    </row>
    <row r="19" spans="1:27" ht="16.5" thickBot="1">
      <c r="A19" s="341" t="s">
        <v>367</v>
      </c>
      <c r="B19" s="136">
        <v>2040</v>
      </c>
      <c r="C19" s="504"/>
      <c r="D19" s="493">
        <v>617.88199999999995</v>
      </c>
      <c r="E19" s="505"/>
      <c r="F19" s="184"/>
      <c r="G19" s="536">
        <v>578</v>
      </c>
      <c r="H19" s="537"/>
      <c r="I19" s="135"/>
      <c r="J19" s="457">
        <v>1.4999999999999999E-2</v>
      </c>
      <c r="K19" s="445">
        <v>9.2682299999999991</v>
      </c>
      <c r="L19" s="210"/>
      <c r="M19" s="135"/>
      <c r="N19" s="135"/>
      <c r="O19" s="209">
        <v>7.0000000000000007E-2</v>
      </c>
      <c r="P19" s="135">
        <v>25</v>
      </c>
      <c r="Q19" s="135"/>
      <c r="R19" s="135"/>
      <c r="S19" s="139"/>
      <c r="T19" s="54">
        <v>1070</v>
      </c>
      <c r="U19" s="69"/>
      <c r="V19" s="379"/>
      <c r="W19" s="714">
        <f t="shared" si="0"/>
        <v>58.214022431158234</v>
      </c>
      <c r="X19" s="393"/>
      <c r="Y19" s="135"/>
      <c r="Z19" s="135"/>
      <c r="AA19" s="171"/>
    </row>
    <row r="20" spans="1:27" ht="19.5" thickBot="1">
      <c r="A20" s="54" t="s">
        <v>520</v>
      </c>
      <c r="B20" s="40">
        <v>2050</v>
      </c>
      <c r="C20" s="506">
        <v>307.75</v>
      </c>
      <c r="D20" s="507">
        <v>479.875</v>
      </c>
      <c r="E20" s="508">
        <v>652</v>
      </c>
      <c r="F20" s="538">
        <v>295</v>
      </c>
      <c r="G20" s="539"/>
      <c r="H20" s="540">
        <v>625</v>
      </c>
      <c r="I20" s="58"/>
      <c r="J20" s="740">
        <v>0.02</v>
      </c>
      <c r="K20" s="450"/>
      <c r="L20" s="56"/>
      <c r="M20" s="43"/>
      <c r="N20" s="45"/>
      <c r="O20" s="42"/>
      <c r="P20" s="59"/>
      <c r="Q20" s="43"/>
      <c r="R20" s="43"/>
      <c r="S20" s="46"/>
      <c r="T20" s="47"/>
      <c r="U20" s="48"/>
      <c r="V20" s="49">
        <v>35</v>
      </c>
      <c r="W20" s="50"/>
      <c r="X20" s="51">
        <v>64</v>
      </c>
      <c r="Y20" s="43"/>
      <c r="Z20" s="43" t="s">
        <v>57</v>
      </c>
      <c r="AA20" s="43"/>
    </row>
    <row r="21" spans="1:27">
      <c r="A21" s="68" t="s">
        <v>532</v>
      </c>
      <c r="B21" s="128">
        <v>2011</v>
      </c>
      <c r="C21" s="489"/>
      <c r="D21" s="490">
        <v>1670.55</v>
      </c>
      <c r="E21" s="491"/>
      <c r="F21" s="252"/>
      <c r="G21" s="518">
        <v>1500</v>
      </c>
      <c r="H21" s="519"/>
      <c r="I21" s="292"/>
      <c r="J21" s="737">
        <v>0.02</v>
      </c>
      <c r="K21" s="443"/>
      <c r="L21" s="369"/>
      <c r="M21" s="64"/>
      <c r="N21" s="368"/>
      <c r="O21" s="701">
        <v>0.06</v>
      </c>
      <c r="P21" s="705">
        <v>25</v>
      </c>
      <c r="Q21" s="64"/>
      <c r="R21" s="64"/>
      <c r="S21" s="61"/>
      <c r="T21" s="709">
        <v>988</v>
      </c>
      <c r="U21" s="63"/>
      <c r="V21" s="370"/>
      <c r="W21" s="712">
        <f t="shared" si="0"/>
        <v>166.08567217562171</v>
      </c>
      <c r="X21" s="372"/>
      <c r="Y21" s="64"/>
      <c r="Z21" s="64"/>
      <c r="AA21" s="64"/>
    </row>
    <row r="22" spans="1:27">
      <c r="A22" s="68" t="s">
        <v>532</v>
      </c>
      <c r="B22" s="125">
        <v>2020</v>
      </c>
      <c r="C22" s="495"/>
      <c r="D22" s="496">
        <v>1236.2069999999999</v>
      </c>
      <c r="E22" s="497"/>
      <c r="F22" s="257"/>
      <c r="G22" s="522">
        <v>1110</v>
      </c>
      <c r="H22" s="523"/>
      <c r="I22" s="293"/>
      <c r="J22" s="738">
        <v>0.02</v>
      </c>
      <c r="K22" s="444"/>
      <c r="L22" s="364"/>
      <c r="M22" s="23"/>
      <c r="N22" s="363"/>
      <c r="O22" s="702">
        <v>0.06</v>
      </c>
      <c r="P22" s="706">
        <v>25</v>
      </c>
      <c r="Q22" s="23"/>
      <c r="R22" s="23"/>
      <c r="S22" s="260"/>
      <c r="T22" s="258">
        <v>988</v>
      </c>
      <c r="U22" s="259"/>
      <c r="V22" s="365"/>
      <c r="W22" s="713">
        <f t="shared" si="0"/>
        <v>122.90339740996005</v>
      </c>
      <c r="X22" s="367"/>
      <c r="Y22" s="23"/>
      <c r="Z22" s="23"/>
      <c r="AA22" s="23"/>
    </row>
    <row r="23" spans="1:27">
      <c r="A23" s="68" t="s">
        <v>532</v>
      </c>
      <c r="B23" s="125">
        <v>2025</v>
      </c>
      <c r="C23" s="495"/>
      <c r="D23" s="496">
        <v>1021.2628999999999</v>
      </c>
      <c r="E23" s="497"/>
      <c r="F23" s="257"/>
      <c r="G23" s="522">
        <v>917</v>
      </c>
      <c r="H23" s="523"/>
      <c r="I23" s="293"/>
      <c r="J23" s="738">
        <v>0.02</v>
      </c>
      <c r="K23" s="444"/>
      <c r="L23" s="364"/>
      <c r="M23" s="23"/>
      <c r="N23" s="363"/>
      <c r="O23" s="702">
        <v>0.06</v>
      </c>
      <c r="P23" s="706">
        <v>25</v>
      </c>
      <c r="Q23" s="23"/>
      <c r="R23" s="23"/>
      <c r="S23" s="260"/>
      <c r="T23" s="258">
        <v>990</v>
      </c>
      <c r="U23" s="259"/>
      <c r="V23" s="365"/>
      <c r="W23" s="713">
        <f t="shared" si="0"/>
        <v>101.32858898883808</v>
      </c>
      <c r="X23" s="367"/>
      <c r="Y23" s="23"/>
      <c r="Z23" s="23"/>
      <c r="AA23" s="23"/>
    </row>
    <row r="24" spans="1:27">
      <c r="A24" s="68" t="s">
        <v>532</v>
      </c>
      <c r="B24" s="125">
        <v>2030</v>
      </c>
      <c r="C24" s="495"/>
      <c r="D24" s="496">
        <v>874.25449999999989</v>
      </c>
      <c r="E24" s="497"/>
      <c r="F24" s="257"/>
      <c r="G24" s="522">
        <v>785</v>
      </c>
      <c r="H24" s="523"/>
      <c r="I24" s="293"/>
      <c r="J24" s="738">
        <v>0.02</v>
      </c>
      <c r="K24" s="444"/>
      <c r="L24" s="364"/>
      <c r="M24" s="23"/>
      <c r="N24" s="363"/>
      <c r="O24" s="702">
        <v>0.06</v>
      </c>
      <c r="P24" s="706">
        <v>25</v>
      </c>
      <c r="Q24" s="23"/>
      <c r="R24" s="23"/>
      <c r="S24" s="260"/>
      <c r="T24" s="258">
        <v>993</v>
      </c>
      <c r="U24" s="259"/>
      <c r="V24" s="365"/>
      <c r="W24" s="713">
        <f t="shared" si="0"/>
        <v>86.480514015420383</v>
      </c>
      <c r="X24" s="367"/>
      <c r="Y24" s="23"/>
      <c r="Z24" s="23"/>
      <c r="AA24" s="23"/>
    </row>
    <row r="25" spans="1:27">
      <c r="A25" s="68" t="s">
        <v>532</v>
      </c>
      <c r="B25" s="125">
        <v>2040</v>
      </c>
      <c r="C25" s="495"/>
      <c r="D25" s="496">
        <v>723.90499999999997</v>
      </c>
      <c r="E25" s="497"/>
      <c r="F25" s="257"/>
      <c r="G25" s="522">
        <v>650</v>
      </c>
      <c r="H25" s="523"/>
      <c r="I25" s="293"/>
      <c r="J25" s="738">
        <v>0.02</v>
      </c>
      <c r="K25" s="444"/>
      <c r="L25" s="364"/>
      <c r="M25" s="23"/>
      <c r="N25" s="363"/>
      <c r="O25" s="702">
        <v>0.06</v>
      </c>
      <c r="P25" s="706">
        <v>25</v>
      </c>
      <c r="Q25" s="23"/>
      <c r="R25" s="23"/>
      <c r="S25" s="260"/>
      <c r="T25" s="258">
        <v>999</v>
      </c>
      <c r="U25" s="259"/>
      <c r="V25" s="365"/>
      <c r="W25" s="713">
        <f t="shared" si="0"/>
        <v>71.177990437894081</v>
      </c>
      <c r="X25" s="367"/>
      <c r="Y25" s="23"/>
      <c r="Z25" s="23"/>
      <c r="AA25" s="23"/>
    </row>
    <row r="26" spans="1:27" ht="16.5" thickBot="1">
      <c r="A26" s="69" t="s">
        <v>532</v>
      </c>
      <c r="B26" s="136">
        <v>2050</v>
      </c>
      <c r="C26" s="492"/>
      <c r="D26" s="493">
        <v>650.4008</v>
      </c>
      <c r="E26" s="494"/>
      <c r="F26" s="245"/>
      <c r="G26" s="520">
        <v>584</v>
      </c>
      <c r="H26" s="521"/>
      <c r="I26" s="294"/>
      <c r="J26" s="739">
        <v>0.02</v>
      </c>
      <c r="K26" s="445"/>
      <c r="L26" s="374"/>
      <c r="M26" s="135"/>
      <c r="N26" s="373"/>
      <c r="O26" s="703">
        <v>0.06</v>
      </c>
      <c r="P26" s="707">
        <v>25</v>
      </c>
      <c r="Q26" s="135"/>
      <c r="R26" s="135"/>
      <c r="S26" s="248"/>
      <c r="T26" s="246">
        <v>975</v>
      </c>
      <c r="U26" s="247"/>
      <c r="V26" s="112"/>
      <c r="W26" s="714">
        <f t="shared" si="0"/>
        <v>65.524857545269285</v>
      </c>
      <c r="X26" s="114"/>
      <c r="Y26" s="135"/>
      <c r="Z26" s="135"/>
      <c r="AA26" s="135"/>
    </row>
    <row r="27" spans="1:27">
      <c r="A27" s="394" t="s">
        <v>339</v>
      </c>
      <c r="B27" s="128">
        <v>2014</v>
      </c>
      <c r="C27" s="489">
        <v>985.30300000000011</v>
      </c>
      <c r="D27" s="490">
        <v>1048.5310000000002</v>
      </c>
      <c r="E27" s="491">
        <v>1111.759</v>
      </c>
      <c r="F27" s="185">
        <v>935</v>
      </c>
      <c r="G27" s="524">
        <v>995</v>
      </c>
      <c r="H27" s="525">
        <v>1055</v>
      </c>
      <c r="I27" s="292" t="s">
        <v>353</v>
      </c>
      <c r="J27" s="459">
        <v>0.02</v>
      </c>
      <c r="K27" s="443">
        <f>J27*D27</f>
        <v>20.970620000000004</v>
      </c>
      <c r="L27" s="64">
        <v>20</v>
      </c>
      <c r="M27" s="64"/>
      <c r="N27" s="64"/>
      <c r="O27" s="313">
        <v>0.05</v>
      </c>
      <c r="P27" s="64">
        <v>25</v>
      </c>
      <c r="Q27" s="64"/>
      <c r="R27" s="64"/>
      <c r="S27" s="131"/>
      <c r="T27" s="53">
        <v>1190</v>
      </c>
      <c r="U27" s="67"/>
      <c r="V27" s="745">
        <v>76</v>
      </c>
      <c r="W27" s="742">
        <f t="shared" si="0"/>
        <v>80.139891600351717</v>
      </c>
      <c r="X27" s="748">
        <v>84</v>
      </c>
      <c r="Y27" s="64" t="s">
        <v>360</v>
      </c>
      <c r="Z27" s="64" t="s">
        <v>355</v>
      </c>
      <c r="AA27" s="172" t="s">
        <v>354</v>
      </c>
    </row>
    <row r="28" spans="1:27">
      <c r="A28" s="395" t="s">
        <v>339</v>
      </c>
      <c r="B28" s="125">
        <v>2020</v>
      </c>
      <c r="C28" s="495">
        <v>797.72660000000008</v>
      </c>
      <c r="D28" s="496">
        <v>867.27740000000006</v>
      </c>
      <c r="E28" s="497">
        <v>939.98960000000011</v>
      </c>
      <c r="F28" s="186">
        <v>757</v>
      </c>
      <c r="G28" s="526">
        <v>823</v>
      </c>
      <c r="H28" s="527">
        <v>892</v>
      </c>
      <c r="I28" s="293" t="s">
        <v>353</v>
      </c>
      <c r="J28" s="460">
        <v>0.02</v>
      </c>
      <c r="K28" s="444">
        <f t="shared" ref="K28:K34" si="1">J28*D28</f>
        <v>17.345548000000001</v>
      </c>
      <c r="L28" s="208">
        <f t="shared" ref="L28:L33" si="2">J28*G28</f>
        <v>16.46</v>
      </c>
      <c r="M28" s="23"/>
      <c r="N28" s="23"/>
      <c r="O28" s="314">
        <v>0.05</v>
      </c>
      <c r="P28" s="706">
        <v>25</v>
      </c>
      <c r="Q28" s="23"/>
      <c r="R28" s="23"/>
      <c r="S28" s="2"/>
      <c r="T28" s="3">
        <v>1190</v>
      </c>
      <c r="U28" s="68"/>
      <c r="V28" s="747">
        <f>(((C28*(1+O28)^P28*O28/((1+O28)^P28-1))+(J28*C28))/T28)*1000</f>
        <v>60.97075169996608</v>
      </c>
      <c r="W28" s="743">
        <f t="shared" si="0"/>
        <v>66.286563605115035</v>
      </c>
      <c r="X28" s="750">
        <f>(((E28*(1+O28)^P28*O28/((1+O28)^P28-1))+(J28*E28))/T28)*1000</f>
        <v>71.844003324134405</v>
      </c>
      <c r="Y28" s="23"/>
      <c r="Z28" s="23"/>
      <c r="AA28" s="173"/>
    </row>
    <row r="29" spans="1:27">
      <c r="A29" s="395" t="s">
        <v>339</v>
      </c>
      <c r="B29" s="125">
        <v>2025</v>
      </c>
      <c r="C29" s="495">
        <v>679.70100000000002</v>
      </c>
      <c r="D29" s="496">
        <v>762.95120000000009</v>
      </c>
      <c r="E29" s="497">
        <v>853.57800000000009</v>
      </c>
      <c r="F29" s="186">
        <v>645</v>
      </c>
      <c r="G29" s="526">
        <v>724</v>
      </c>
      <c r="H29" s="527">
        <v>810</v>
      </c>
      <c r="I29" s="293" t="s">
        <v>353</v>
      </c>
      <c r="J29" s="460">
        <v>2.1000000000000001E-2</v>
      </c>
      <c r="K29" s="444">
        <f t="shared" si="1"/>
        <v>16.021975200000004</v>
      </c>
      <c r="L29" s="208">
        <f t="shared" si="2"/>
        <v>15.204000000000001</v>
      </c>
      <c r="M29" s="23"/>
      <c r="N29" s="23"/>
      <c r="O29" s="314">
        <v>0.05</v>
      </c>
      <c r="P29" s="706">
        <v>26</v>
      </c>
      <c r="Q29" s="23"/>
      <c r="R29" s="23"/>
      <c r="S29" s="2"/>
      <c r="T29" s="3">
        <v>1190</v>
      </c>
      <c r="U29" s="68"/>
      <c r="V29" s="747">
        <f t="shared" ref="V29:V33" si="3">(((C29*(1+O29)^P29*O29/((1+O29)^P29-1))+(J29*C29))/T29)*1000</f>
        <v>51.728285147211196</v>
      </c>
      <c r="W29" s="743">
        <f t="shared" si="0"/>
        <v>58.063997591598302</v>
      </c>
      <c r="X29" s="750">
        <f t="shared" ref="X29:X33" si="4">(((E29*(1+O29)^P29*O29/((1+O29)^P29-1))+(J29*E29))/T29)*1000</f>
        <v>64.961102277893133</v>
      </c>
      <c r="Y29" s="23"/>
      <c r="Z29" s="23"/>
      <c r="AA29" s="173"/>
    </row>
    <row r="30" spans="1:27">
      <c r="A30" s="395" t="s">
        <v>339</v>
      </c>
      <c r="B30" s="125">
        <v>2030</v>
      </c>
      <c r="C30" s="495">
        <v>582.75139999999999</v>
      </c>
      <c r="D30" s="496">
        <v>686.02380000000005</v>
      </c>
      <c r="E30" s="497">
        <v>793.51140000000009</v>
      </c>
      <c r="F30" s="186">
        <v>553</v>
      </c>
      <c r="G30" s="526">
        <v>651</v>
      </c>
      <c r="H30" s="527">
        <v>753</v>
      </c>
      <c r="I30" s="293" t="s">
        <v>353</v>
      </c>
      <c r="J30" s="460">
        <v>2.1000000000000001E-2</v>
      </c>
      <c r="K30" s="444">
        <f t="shared" si="1"/>
        <v>14.406499800000002</v>
      </c>
      <c r="L30" s="208">
        <f t="shared" si="2"/>
        <v>13.671000000000001</v>
      </c>
      <c r="M30" s="23"/>
      <c r="N30" s="23"/>
      <c r="O30" s="314">
        <v>0.05</v>
      </c>
      <c r="P30" s="706">
        <v>27</v>
      </c>
      <c r="Q30" s="23"/>
      <c r="R30" s="23"/>
      <c r="S30" s="2"/>
      <c r="T30" s="3">
        <v>1190</v>
      </c>
      <c r="U30" s="68"/>
      <c r="V30" s="747">
        <f t="shared" si="3"/>
        <v>43.726854072201327</v>
      </c>
      <c r="W30" s="743">
        <f t="shared" si="0"/>
        <v>51.475916819173705</v>
      </c>
      <c r="X30" s="750">
        <f t="shared" si="4"/>
        <v>59.541267841532729</v>
      </c>
      <c r="Y30" s="23"/>
      <c r="Z30" s="23"/>
      <c r="AA30" s="173"/>
    </row>
    <row r="31" spans="1:27">
      <c r="A31" s="395" t="s">
        <v>339</v>
      </c>
      <c r="B31" s="125">
        <v>2035</v>
      </c>
      <c r="C31" s="495">
        <v>476.31760000000003</v>
      </c>
      <c r="D31" s="496">
        <v>614.36540000000002</v>
      </c>
      <c r="E31" s="497">
        <v>748.19800000000009</v>
      </c>
      <c r="F31" s="186">
        <v>452</v>
      </c>
      <c r="G31" s="526">
        <v>583</v>
      </c>
      <c r="H31" s="527">
        <v>710</v>
      </c>
      <c r="I31" s="293" t="s">
        <v>353</v>
      </c>
      <c r="J31" s="460">
        <v>2.1999999999999999E-2</v>
      </c>
      <c r="K31" s="444">
        <f t="shared" si="1"/>
        <v>13.5160388</v>
      </c>
      <c r="L31" s="208">
        <f t="shared" si="2"/>
        <v>12.825999999999999</v>
      </c>
      <c r="M31" s="23"/>
      <c r="N31" s="23"/>
      <c r="O31" s="314">
        <v>0.05</v>
      </c>
      <c r="P31" s="706">
        <v>28</v>
      </c>
      <c r="Q31" s="23"/>
      <c r="R31" s="23"/>
      <c r="S31" s="2"/>
      <c r="T31" s="3">
        <v>1190</v>
      </c>
      <c r="U31" s="68"/>
      <c r="V31" s="747">
        <f t="shared" si="3"/>
        <v>35.672798147055765</v>
      </c>
      <c r="W31" s="743">
        <f t="shared" si="0"/>
        <v>46.011595840118389</v>
      </c>
      <c r="X31" s="750">
        <f t="shared" si="4"/>
        <v>56.034705054003531</v>
      </c>
      <c r="Y31" s="23"/>
      <c r="Z31" s="23"/>
      <c r="AA31" s="173"/>
    </row>
    <row r="32" spans="1:27">
      <c r="A32" s="395" t="s">
        <v>339</v>
      </c>
      <c r="B32" s="125">
        <v>2040</v>
      </c>
      <c r="C32" s="495">
        <v>401.49780000000004</v>
      </c>
      <c r="D32" s="496">
        <v>554.29880000000003</v>
      </c>
      <c r="E32" s="497">
        <v>710.26120000000003</v>
      </c>
      <c r="F32" s="186">
        <v>381</v>
      </c>
      <c r="G32" s="526">
        <v>526</v>
      </c>
      <c r="H32" s="527">
        <v>674</v>
      </c>
      <c r="I32" s="293" t="s">
        <v>353</v>
      </c>
      <c r="J32" s="460">
        <v>2.1999999999999999E-2</v>
      </c>
      <c r="K32" s="444">
        <f t="shared" si="1"/>
        <v>12.1945736</v>
      </c>
      <c r="L32" s="208">
        <f t="shared" si="2"/>
        <v>11.571999999999999</v>
      </c>
      <c r="M32" s="23"/>
      <c r="N32" s="23"/>
      <c r="O32" s="314">
        <v>0.05</v>
      </c>
      <c r="P32" s="706">
        <v>29</v>
      </c>
      <c r="Q32" s="23"/>
      <c r="R32" s="23"/>
      <c r="S32" s="2"/>
      <c r="T32" s="3">
        <v>1190</v>
      </c>
      <c r="U32" s="68"/>
      <c r="V32" s="747">
        <f t="shared" si="3"/>
        <v>29.705950013418395</v>
      </c>
      <c r="W32" s="743">
        <f t="shared" si="0"/>
        <v>41.011364060519881</v>
      </c>
      <c r="X32" s="750">
        <f t="shared" si="4"/>
        <v>52.550683225837261</v>
      </c>
      <c r="Y32" s="23"/>
      <c r="Z32" s="23"/>
      <c r="AA32" s="173"/>
    </row>
    <row r="33" spans="1:27">
      <c r="A33" s="395" t="s">
        <v>339</v>
      </c>
      <c r="B33" s="125">
        <v>2045</v>
      </c>
      <c r="C33" s="495">
        <v>343.53880000000004</v>
      </c>
      <c r="D33" s="496">
        <v>504.77020000000005</v>
      </c>
      <c r="E33" s="497">
        <v>676.53960000000006</v>
      </c>
      <c r="F33" s="186">
        <v>326</v>
      </c>
      <c r="G33" s="526">
        <v>479</v>
      </c>
      <c r="H33" s="527">
        <v>642</v>
      </c>
      <c r="I33" s="293" t="s">
        <v>353</v>
      </c>
      <c r="J33" s="460">
        <v>2.3E-2</v>
      </c>
      <c r="K33" s="444">
        <f t="shared" si="1"/>
        <v>11.6097146</v>
      </c>
      <c r="L33" s="208">
        <f t="shared" si="2"/>
        <v>11.016999999999999</v>
      </c>
      <c r="M33" s="23"/>
      <c r="N33" s="23"/>
      <c r="O33" s="314">
        <v>0.05</v>
      </c>
      <c r="P33" s="706">
        <v>30</v>
      </c>
      <c r="Q33" s="23"/>
      <c r="R33" s="23"/>
      <c r="S33" s="2"/>
      <c r="T33" s="3">
        <v>1190</v>
      </c>
      <c r="U33" s="68"/>
      <c r="V33" s="747">
        <f t="shared" si="3"/>
        <v>25.419398609879096</v>
      </c>
      <c r="W33" s="743">
        <f t="shared" si="0"/>
        <v>37.349361761141367</v>
      </c>
      <c r="X33" s="750">
        <f t="shared" si="4"/>
        <v>50.059061066080922</v>
      </c>
      <c r="Y33" s="23"/>
      <c r="Z33" s="23"/>
      <c r="AA33" s="173"/>
    </row>
    <row r="34" spans="1:27" ht="16.5" thickBot="1">
      <c r="A34" s="396" t="s">
        <v>339</v>
      </c>
      <c r="B34" s="136">
        <v>2050</v>
      </c>
      <c r="C34" s="492">
        <v>292.95640000000003</v>
      </c>
      <c r="D34" s="493">
        <v>459.45680000000004</v>
      </c>
      <c r="E34" s="494">
        <v>638.6028</v>
      </c>
      <c r="F34" s="184">
        <v>278</v>
      </c>
      <c r="G34" s="536">
        <v>436</v>
      </c>
      <c r="H34" s="532">
        <v>606</v>
      </c>
      <c r="I34" s="294" t="s">
        <v>353</v>
      </c>
      <c r="J34" s="461">
        <v>2.3E-2</v>
      </c>
      <c r="K34" s="445">
        <f t="shared" si="1"/>
        <v>10.567506400000001</v>
      </c>
      <c r="L34" s="135">
        <v>10</v>
      </c>
      <c r="M34" s="135"/>
      <c r="N34" s="135"/>
      <c r="O34" s="315">
        <v>0.05</v>
      </c>
      <c r="P34" s="135">
        <v>30</v>
      </c>
      <c r="Q34" s="135"/>
      <c r="R34" s="135"/>
      <c r="S34" s="139"/>
      <c r="T34" s="54">
        <v>1190</v>
      </c>
      <c r="U34" s="69"/>
      <c r="V34" s="746">
        <v>25</v>
      </c>
      <c r="W34" s="744">
        <f t="shared" si="0"/>
        <v>33.996496300329099</v>
      </c>
      <c r="X34" s="749">
        <v>44</v>
      </c>
      <c r="Y34" s="135" t="s">
        <v>359</v>
      </c>
      <c r="Z34" s="135"/>
      <c r="AA34" s="171"/>
    </row>
  </sheetData>
  <phoneticPr fontId="13" type="noConversion"/>
  <hyperlinks>
    <hyperlink ref="E2" location="Inhalt!A1" display="Zurück zur Inhaltsübersicht" xr:uid="{D95E5EFF-4E0A-48A3-8D42-78DC332F17E6}"/>
  </hyperlinks>
  <pageMargins left="0.7" right="0.7" top="0.78740157499999996" bottom="0.78740157499999996"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1F1EA-93AE-4D5E-88C3-202188042BE6}">
  <sheetPr codeName="Tabelle11"/>
  <dimension ref="A1:Q104"/>
  <sheetViews>
    <sheetView zoomScaleNormal="100" workbookViewId="0">
      <selection activeCell="J75" sqref="J75"/>
    </sheetView>
  </sheetViews>
  <sheetFormatPr baseColWidth="10" defaultRowHeight="15.75"/>
  <sheetData>
    <row r="1" spans="1:17">
      <c r="A1" s="612" t="s">
        <v>412</v>
      </c>
      <c r="G1" s="656" t="s">
        <v>476</v>
      </c>
      <c r="M1" s="648" t="s">
        <v>492</v>
      </c>
    </row>
    <row r="2" spans="1:17">
      <c r="A2" s="613"/>
      <c r="B2" s="613" t="s">
        <v>520</v>
      </c>
      <c r="C2" s="613" t="s">
        <v>339</v>
      </c>
      <c r="D2" s="613" t="s">
        <v>342</v>
      </c>
      <c r="E2" s="613" t="s">
        <v>362</v>
      </c>
      <c r="F2" s="613" t="s">
        <v>530</v>
      </c>
      <c r="G2" s="613" t="s">
        <v>343</v>
      </c>
      <c r="H2" s="613" t="s">
        <v>363</v>
      </c>
      <c r="I2" s="613" t="s">
        <v>365</v>
      </c>
      <c r="J2" s="613" t="s">
        <v>361</v>
      </c>
      <c r="K2" s="613" t="s">
        <v>345</v>
      </c>
      <c r="L2" s="613" t="s">
        <v>352</v>
      </c>
      <c r="M2" s="613" t="s">
        <v>532</v>
      </c>
      <c r="N2" s="613" t="s">
        <v>367</v>
      </c>
      <c r="O2" s="662" t="s">
        <v>397</v>
      </c>
      <c r="P2" s="662" t="s">
        <v>483</v>
      </c>
      <c r="Q2" s="660" t="s">
        <v>484</v>
      </c>
    </row>
    <row r="3" spans="1:17">
      <c r="A3" s="614" t="s">
        <v>341</v>
      </c>
      <c r="B3" s="654"/>
      <c r="C3" s="654">
        <v>1048.5310000000002</v>
      </c>
      <c r="D3" s="615">
        <v>1503.7567999999999</v>
      </c>
      <c r="E3" s="615"/>
      <c r="F3" s="615">
        <v>1412.8789999999999</v>
      </c>
      <c r="G3" s="615">
        <v>2394.54</v>
      </c>
      <c r="H3" s="615">
        <v>1340.53</v>
      </c>
      <c r="I3" s="654">
        <v>804</v>
      </c>
      <c r="J3" s="654">
        <v>806.40499999999997</v>
      </c>
      <c r="K3" s="615">
        <v>2001.7908</v>
      </c>
      <c r="L3" s="615">
        <v>940.31</v>
      </c>
      <c r="M3" s="654">
        <v>1670.55</v>
      </c>
      <c r="N3" s="654">
        <v>1029.4469999999999</v>
      </c>
      <c r="O3" s="615">
        <f t="shared" ref="O3:O10" si="0">AVERAGE(B3:C3,I3:J3,M3:N3)</f>
        <v>1071.7865999999999</v>
      </c>
      <c r="P3" s="615">
        <f t="shared" ref="P3:P10" si="1">MEDIAN(B3:C3,I3:J3,M3:N3)</f>
        <v>1029.4469999999999</v>
      </c>
      <c r="Q3" s="615">
        <v>1017.625</v>
      </c>
    </row>
    <row r="4" spans="1:17">
      <c r="A4" s="614">
        <v>2020</v>
      </c>
      <c r="B4" s="654"/>
      <c r="C4" s="654">
        <v>867.27740000000006</v>
      </c>
      <c r="D4" s="615"/>
      <c r="E4" s="615">
        <v>1113.0944</v>
      </c>
      <c r="F4" s="615">
        <v>844.34999999999991</v>
      </c>
      <c r="G4" s="615">
        <v>1344.105</v>
      </c>
      <c r="H4" s="615"/>
      <c r="I4" s="654">
        <v>741.64558992157072</v>
      </c>
      <c r="J4" s="654"/>
      <c r="K4" s="615">
        <v>1320.3533</v>
      </c>
      <c r="L4" s="615"/>
      <c r="M4" s="654">
        <v>1236.2069999999999</v>
      </c>
      <c r="N4" s="654">
        <v>866.95899999999995</v>
      </c>
      <c r="O4" s="615">
        <f t="shared" si="0"/>
        <v>928.02224748039259</v>
      </c>
      <c r="P4" s="615">
        <f t="shared" si="1"/>
        <v>867.1182</v>
      </c>
      <c r="Q4" s="615">
        <v>832.34280000000001</v>
      </c>
    </row>
    <row r="5" spans="1:17">
      <c r="A5" s="614">
        <v>2025</v>
      </c>
      <c r="B5" s="654"/>
      <c r="C5" s="654">
        <v>762.95120000000009</v>
      </c>
      <c r="D5" s="615"/>
      <c r="E5" s="615"/>
      <c r="F5" s="615">
        <v>759.91499999999996</v>
      </c>
      <c r="G5" s="615"/>
      <c r="H5" s="615"/>
      <c r="I5" s="654">
        <v>610.75458523279588</v>
      </c>
      <c r="J5" s="654"/>
      <c r="K5" s="615"/>
      <c r="L5" s="615"/>
      <c r="M5" s="654">
        <v>1021.2628999999999</v>
      </c>
      <c r="N5" s="654">
        <v>770.74899999999991</v>
      </c>
      <c r="O5" s="615">
        <f t="shared" si="0"/>
        <v>791.42942130819893</v>
      </c>
      <c r="P5" s="615">
        <f t="shared" si="1"/>
        <v>766.8501</v>
      </c>
      <c r="Q5" s="615">
        <v>721.57211577049748</v>
      </c>
    </row>
    <row r="6" spans="1:17">
      <c r="A6" s="614">
        <v>2030</v>
      </c>
      <c r="B6" s="654"/>
      <c r="C6" s="654">
        <v>686.02380000000005</v>
      </c>
      <c r="D6" s="615">
        <v>854.12559999999996</v>
      </c>
      <c r="E6" s="615">
        <v>1047.3727999999999</v>
      </c>
      <c r="F6" s="615">
        <v>675.4799999999999</v>
      </c>
      <c r="G6" s="615">
        <v>1106.9099999999999</v>
      </c>
      <c r="H6" s="615"/>
      <c r="I6" s="654">
        <v>529.27299816991081</v>
      </c>
      <c r="J6" s="654">
        <v>595.15499999999997</v>
      </c>
      <c r="K6" s="615">
        <v>987.81180000000006</v>
      </c>
      <c r="L6" s="615"/>
      <c r="M6" s="654">
        <v>874.25449999999989</v>
      </c>
      <c r="N6" s="654">
        <v>700.19499999999994</v>
      </c>
      <c r="O6" s="615">
        <f t="shared" si="0"/>
        <v>676.98025963398209</v>
      </c>
      <c r="P6" s="615">
        <f t="shared" si="1"/>
        <v>686.02380000000005</v>
      </c>
      <c r="Q6" s="615">
        <v>622.17132385619425</v>
      </c>
    </row>
    <row r="7" spans="1:17">
      <c r="A7" s="614">
        <v>2035</v>
      </c>
      <c r="B7" s="654"/>
      <c r="C7" s="654">
        <v>614.36540000000002</v>
      </c>
      <c r="D7" s="615"/>
      <c r="E7" s="615"/>
      <c r="F7" s="615">
        <v>624.81899999999996</v>
      </c>
      <c r="G7" s="615"/>
      <c r="H7" s="615"/>
      <c r="I7" s="654">
        <v>473.29672495102068</v>
      </c>
      <c r="J7" s="654"/>
      <c r="K7" s="615"/>
      <c r="L7" s="615"/>
      <c r="M7" s="654"/>
      <c r="N7" s="654">
        <v>652.08999999999992</v>
      </c>
      <c r="O7" s="615">
        <f t="shared" si="0"/>
        <v>579.91737498367354</v>
      </c>
      <c r="P7" s="615">
        <f t="shared" si="1"/>
        <v>614.36540000000002</v>
      </c>
      <c r="Q7" s="615">
        <v>533.96925309438791</v>
      </c>
    </row>
    <row r="8" spans="1:17">
      <c r="A8" s="614">
        <v>2040</v>
      </c>
      <c r="B8" s="654"/>
      <c r="C8" s="654">
        <v>554.29880000000003</v>
      </c>
      <c r="D8" s="615"/>
      <c r="E8" s="615">
        <v>1018.1632</v>
      </c>
      <c r="F8" s="615">
        <v>531.37759999999992</v>
      </c>
      <c r="G8" s="615">
        <v>1039.1399999999999</v>
      </c>
      <c r="H8" s="615"/>
      <c r="I8" s="654"/>
      <c r="J8" s="654"/>
      <c r="K8" s="615">
        <v>783.92570000000001</v>
      </c>
      <c r="L8" s="615">
        <v>526.12</v>
      </c>
      <c r="M8" s="654">
        <v>723.90499999999997</v>
      </c>
      <c r="N8" s="654">
        <v>617.88199999999995</v>
      </c>
      <c r="O8" s="615">
        <f t="shared" si="0"/>
        <v>632.02859999999998</v>
      </c>
      <c r="P8" s="615">
        <f t="shared" si="1"/>
        <v>617.88199999999995</v>
      </c>
      <c r="Q8" s="615">
        <v>509.68989999999997</v>
      </c>
    </row>
    <row r="9" spans="1:17">
      <c r="A9" s="614">
        <v>2045</v>
      </c>
      <c r="B9" s="654"/>
      <c r="C9" s="654">
        <v>504.77020000000005</v>
      </c>
      <c r="D9" s="615"/>
      <c r="E9" s="615"/>
      <c r="F9" s="615">
        <v>504.35839999999996</v>
      </c>
      <c r="G9" s="615"/>
      <c r="H9" s="615"/>
      <c r="I9" s="654"/>
      <c r="J9" s="654"/>
      <c r="K9" s="615"/>
      <c r="L9" s="615"/>
      <c r="M9" s="654"/>
      <c r="N9" s="654"/>
      <c r="O9" s="615">
        <f t="shared" si="0"/>
        <v>504.77020000000005</v>
      </c>
      <c r="P9" s="615">
        <f t="shared" si="1"/>
        <v>504.77020000000005</v>
      </c>
      <c r="Q9" s="618"/>
    </row>
    <row r="10" spans="1:17" ht="16.5" thickBot="1">
      <c r="A10" s="641">
        <v>2050</v>
      </c>
      <c r="B10" s="657">
        <v>479.875</v>
      </c>
      <c r="C10" s="657">
        <v>459.45680000000004</v>
      </c>
      <c r="D10" s="642">
        <v>586.63040000000001</v>
      </c>
      <c r="E10" s="642">
        <v>987.91039999999998</v>
      </c>
      <c r="F10" s="642">
        <v>478.46499999999997</v>
      </c>
      <c r="G10" s="642">
        <v>993.95999999999992</v>
      </c>
      <c r="H10" s="642">
        <v>610.4</v>
      </c>
      <c r="I10" s="657"/>
      <c r="J10" s="657"/>
      <c r="K10" s="642">
        <v>578.94929999999999</v>
      </c>
      <c r="L10" s="642"/>
      <c r="M10" s="657">
        <v>650.4008</v>
      </c>
      <c r="N10" s="657"/>
      <c r="O10" s="615">
        <f t="shared" si="0"/>
        <v>529.91086666666672</v>
      </c>
      <c r="P10" s="615">
        <f t="shared" si="1"/>
        <v>479.875</v>
      </c>
      <c r="Q10" s="618">
        <v>426.375</v>
      </c>
    </row>
    <row r="11" spans="1:17">
      <c r="A11" s="643" t="s">
        <v>441</v>
      </c>
      <c r="B11" s="658"/>
      <c r="C11" s="655">
        <f>(C3-C10)/C3</f>
        <v>0.56180904522613073</v>
      </c>
      <c r="D11" s="645">
        <f>(D3-D10)/D3</f>
        <v>0.60989010989010983</v>
      </c>
      <c r="E11" s="645">
        <f>(E4-E10)/E4</f>
        <v>0.11246485473289594</v>
      </c>
      <c r="F11" s="645">
        <f t="shared" ref="F11:M11" si="2">(F3-F10)/F3</f>
        <v>0.66135458167330685</v>
      </c>
      <c r="G11" s="645">
        <f t="shared" si="2"/>
        <v>0.58490566037735847</v>
      </c>
      <c r="H11" s="645">
        <f t="shared" si="2"/>
        <v>0.5446577100102199</v>
      </c>
      <c r="I11" s="655">
        <f>(I3-I7)/I3</f>
        <v>0.41132248140420313</v>
      </c>
      <c r="J11" s="655">
        <f>(J3-J6)/J3</f>
        <v>0.26196514158518364</v>
      </c>
      <c r="K11" s="645">
        <f t="shared" si="2"/>
        <v>0.71078431372549022</v>
      </c>
      <c r="L11" s="645">
        <f>(L3-L8)/L3</f>
        <v>0.44048239410407203</v>
      </c>
      <c r="M11" s="655">
        <f t="shared" si="2"/>
        <v>0.61066666666666669</v>
      </c>
      <c r="N11" s="655">
        <f>(N3-N8)/N3</f>
        <v>0.39979231568016615</v>
      </c>
      <c r="O11" s="645">
        <f>(O3-O10)/O3</f>
        <v>0.50558173925045646</v>
      </c>
      <c r="P11" s="645">
        <f>(P3-P10)/P3</f>
        <v>0.53385166987712818</v>
      </c>
      <c r="Q11" s="645">
        <f>(Q3-Q10)/Q3</f>
        <v>0.58100970396757157</v>
      </c>
    </row>
    <row r="12" spans="1:17">
      <c r="E12" t="s">
        <v>534</v>
      </c>
      <c r="F12" s="693"/>
    </row>
    <row r="13" spans="1:17">
      <c r="F13" s="693" t="s">
        <v>533</v>
      </c>
    </row>
    <row r="46" spans="1:12">
      <c r="A46" s="612" t="s">
        <v>472</v>
      </c>
    </row>
    <row r="47" spans="1:12">
      <c r="A47" s="616"/>
      <c r="B47" s="616" t="s">
        <v>520</v>
      </c>
      <c r="C47" s="616"/>
      <c r="D47" s="616" t="s">
        <v>339</v>
      </c>
      <c r="E47" s="616"/>
      <c r="F47" s="616" t="s">
        <v>365</v>
      </c>
      <c r="G47" s="616"/>
      <c r="H47" s="616" t="s">
        <v>361</v>
      </c>
      <c r="I47" s="616"/>
      <c r="J47" s="616" t="s">
        <v>532</v>
      </c>
      <c r="K47" s="616" t="s">
        <v>367</v>
      </c>
      <c r="L47" s="662" t="s">
        <v>396</v>
      </c>
    </row>
    <row r="48" spans="1:12">
      <c r="A48" s="616" t="s">
        <v>406</v>
      </c>
      <c r="B48" s="616" t="s">
        <v>409</v>
      </c>
      <c r="C48" s="616" t="s">
        <v>410</v>
      </c>
      <c r="D48" s="616" t="s">
        <v>409</v>
      </c>
      <c r="E48" s="616" t="s">
        <v>410</v>
      </c>
      <c r="F48" s="616" t="s">
        <v>409</v>
      </c>
      <c r="G48" s="616" t="s">
        <v>410</v>
      </c>
      <c r="H48" s="616" t="s">
        <v>409</v>
      </c>
      <c r="I48" s="616" t="s">
        <v>410</v>
      </c>
      <c r="J48" s="616" t="s">
        <v>407</v>
      </c>
      <c r="K48" s="616" t="s">
        <v>407</v>
      </c>
      <c r="L48" s="662"/>
    </row>
    <row r="49" spans="1:12">
      <c r="A49" s="617" t="s">
        <v>341</v>
      </c>
      <c r="B49" s="618"/>
      <c r="C49" s="618"/>
      <c r="D49" s="618">
        <v>985.30300000000011</v>
      </c>
      <c r="E49" s="618">
        <v>1111.759</v>
      </c>
      <c r="F49" s="618">
        <v>590</v>
      </c>
      <c r="G49" s="618">
        <v>1017.65</v>
      </c>
      <c r="H49" s="618">
        <v>711.47</v>
      </c>
      <c r="I49" s="618">
        <v>901.34</v>
      </c>
      <c r="J49" s="618">
        <v>1670.55</v>
      </c>
      <c r="K49" s="618">
        <v>1029.4469999999999</v>
      </c>
      <c r="L49" s="615">
        <f t="shared" ref="L49:L55" si="3">MEDIAN(B49:K49)</f>
        <v>1001.4765</v>
      </c>
    </row>
    <row r="50" spans="1:12">
      <c r="A50" s="617">
        <v>2020</v>
      </c>
      <c r="B50" s="618"/>
      <c r="C50" s="618"/>
      <c r="D50" s="618">
        <v>797.72660000000008</v>
      </c>
      <c r="E50" s="618">
        <v>939.98960000000011</v>
      </c>
      <c r="F50" s="618">
        <v>556.21117984314128</v>
      </c>
      <c r="G50" s="618">
        <v>927.08</v>
      </c>
      <c r="H50" s="618"/>
      <c r="I50" s="618"/>
      <c r="J50" s="618">
        <v>1236.2069999999999</v>
      </c>
      <c r="K50" s="618">
        <v>866.95899999999995</v>
      </c>
      <c r="L50" s="615">
        <f t="shared" si="3"/>
        <v>897.01949999999999</v>
      </c>
    </row>
    <row r="51" spans="1:12">
      <c r="A51" s="617">
        <v>2025</v>
      </c>
      <c r="B51" s="618"/>
      <c r="C51" s="618"/>
      <c r="D51" s="618">
        <v>679.70100000000002</v>
      </c>
      <c r="E51" s="618">
        <v>853.57800000000009</v>
      </c>
      <c r="F51" s="618">
        <v>458.06593892459688</v>
      </c>
      <c r="G51" s="618">
        <v>763.44323154099482</v>
      </c>
      <c r="H51" s="618"/>
      <c r="I51" s="618"/>
      <c r="J51" s="618">
        <v>1021.2628999999999</v>
      </c>
      <c r="K51" s="618">
        <v>770.74899999999991</v>
      </c>
      <c r="L51" s="615">
        <f t="shared" si="3"/>
        <v>767.09611577049736</v>
      </c>
    </row>
    <row r="52" spans="1:12">
      <c r="A52" s="617">
        <v>2030</v>
      </c>
      <c r="B52" s="618"/>
      <c r="C52" s="618"/>
      <c r="D52" s="618">
        <v>582.75139999999999</v>
      </c>
      <c r="E52" s="618">
        <v>793.51140000000009</v>
      </c>
      <c r="F52" s="618">
        <v>396.95474862743316</v>
      </c>
      <c r="G52" s="618">
        <v>661.59124771238851</v>
      </c>
      <c r="H52" s="618">
        <v>413.11</v>
      </c>
      <c r="I52" s="618">
        <v>777.2</v>
      </c>
      <c r="J52" s="618">
        <v>874.25449999999989</v>
      </c>
      <c r="K52" s="618">
        <v>700.19499999999994</v>
      </c>
      <c r="L52" s="615">
        <f t="shared" si="3"/>
        <v>680.89312385619428</v>
      </c>
    </row>
    <row r="53" spans="1:12">
      <c r="A53" s="617">
        <v>2035</v>
      </c>
      <c r="B53" s="618"/>
      <c r="C53" s="618"/>
      <c r="D53" s="618">
        <v>476.31760000000003</v>
      </c>
      <c r="E53" s="618">
        <v>748.19800000000009</v>
      </c>
      <c r="F53" s="618">
        <v>354.97254371326551</v>
      </c>
      <c r="G53" s="618">
        <v>591.62090618877585</v>
      </c>
      <c r="H53" s="618"/>
      <c r="I53" s="618"/>
      <c r="J53" s="618">
        <v>814.38917713636386</v>
      </c>
      <c r="K53" s="618">
        <v>652.08999999999992</v>
      </c>
      <c r="L53" s="615">
        <f t="shared" si="3"/>
        <v>621.85545309438794</v>
      </c>
    </row>
    <row r="54" spans="1:12">
      <c r="A54" s="617">
        <v>2040</v>
      </c>
      <c r="B54" s="618"/>
      <c r="C54" s="618"/>
      <c r="D54" s="618">
        <v>401.49780000000004</v>
      </c>
      <c r="E54" s="618">
        <v>710.26120000000003</v>
      </c>
      <c r="F54" s="618"/>
      <c r="G54" s="618"/>
      <c r="H54" s="618"/>
      <c r="I54" s="618"/>
      <c r="J54" s="618">
        <v>723.90499999999997</v>
      </c>
      <c r="K54" s="618">
        <v>617.88199999999995</v>
      </c>
      <c r="L54" s="615">
        <f t="shared" si="3"/>
        <v>664.07159999999999</v>
      </c>
    </row>
    <row r="55" spans="1:12">
      <c r="A55" s="617">
        <v>2050</v>
      </c>
      <c r="B55" s="618">
        <v>307.75</v>
      </c>
      <c r="C55" s="618">
        <v>652</v>
      </c>
      <c r="D55" s="618">
        <v>292.95640000000003</v>
      </c>
      <c r="E55" s="618">
        <v>638.6028</v>
      </c>
      <c r="F55" s="618"/>
      <c r="G55" s="618"/>
      <c r="H55" s="618"/>
      <c r="I55" s="618"/>
      <c r="J55" s="618">
        <v>650.4008</v>
      </c>
      <c r="K55" s="618">
        <v>545</v>
      </c>
      <c r="L55" s="615">
        <f t="shared" si="3"/>
        <v>591.80140000000006</v>
      </c>
    </row>
    <row r="58" spans="1:12">
      <c r="K58" t="s">
        <v>535</v>
      </c>
    </row>
    <row r="83" spans="1:15">
      <c r="A83" s="612" t="s">
        <v>399</v>
      </c>
      <c r="H83" s="612" t="s">
        <v>400</v>
      </c>
      <c r="M83" s="612" t="s">
        <v>403</v>
      </c>
    </row>
    <row r="84" spans="1:15">
      <c r="A84" s="612"/>
    </row>
    <row r="85" spans="1:15">
      <c r="A85" s="5"/>
      <c r="B85" s="5" t="s">
        <v>398</v>
      </c>
      <c r="C85" s="5" t="s">
        <v>39</v>
      </c>
      <c r="H85" s="5"/>
      <c r="I85" s="5" t="s">
        <v>398</v>
      </c>
      <c r="J85" s="5" t="s">
        <v>39</v>
      </c>
      <c r="K85" s="85"/>
      <c r="M85" s="5"/>
      <c r="N85" s="5" t="s">
        <v>398</v>
      </c>
      <c r="O85" s="5" t="s">
        <v>39</v>
      </c>
    </row>
    <row r="86" spans="1:15">
      <c r="A86" s="5" t="s">
        <v>394</v>
      </c>
      <c r="B86" s="11">
        <v>1.0999999999999999E-2</v>
      </c>
      <c r="C86" s="5" t="s">
        <v>361</v>
      </c>
      <c r="H86" s="5" t="s">
        <v>394</v>
      </c>
      <c r="I86" s="11">
        <v>2.1000000000000001E-2</v>
      </c>
      <c r="J86" s="219" t="s">
        <v>365</v>
      </c>
      <c r="K86" s="85"/>
      <c r="M86" s="5" t="s">
        <v>394</v>
      </c>
      <c r="N86" s="620">
        <v>25</v>
      </c>
      <c r="O86" s="5" t="s">
        <v>528</v>
      </c>
    </row>
    <row r="87" spans="1:15">
      <c r="A87" s="5" t="s">
        <v>395</v>
      </c>
      <c r="B87" s="11">
        <v>2.5000000000000001E-2</v>
      </c>
      <c r="C87" s="219" t="s">
        <v>365</v>
      </c>
      <c r="H87" s="5" t="s">
        <v>395</v>
      </c>
      <c r="I87" s="11">
        <v>7.0000000000000007E-2</v>
      </c>
      <c r="J87" s="340" t="s">
        <v>527</v>
      </c>
      <c r="K87" s="85"/>
      <c r="M87" s="5" t="s">
        <v>395</v>
      </c>
      <c r="N87" s="620">
        <v>30</v>
      </c>
      <c r="O87" s="124" t="s">
        <v>491</v>
      </c>
    </row>
    <row r="88" spans="1:15">
      <c r="A88" s="5" t="s">
        <v>396</v>
      </c>
      <c r="B88" s="11">
        <v>2.1000000000000001E-2</v>
      </c>
      <c r="C88" s="5"/>
      <c r="H88" s="5" t="s">
        <v>396</v>
      </c>
      <c r="I88" s="11">
        <v>0.06</v>
      </c>
      <c r="J88" s="5"/>
      <c r="K88" s="85"/>
      <c r="M88" s="5" t="s">
        <v>396</v>
      </c>
      <c r="N88" s="620">
        <v>25</v>
      </c>
      <c r="O88" s="5"/>
    </row>
    <row r="89" spans="1:15">
      <c r="A89" s="5" t="s">
        <v>397</v>
      </c>
      <c r="B89" s="11">
        <v>0.02</v>
      </c>
      <c r="C89" s="5"/>
      <c r="H89" s="5" t="s">
        <v>397</v>
      </c>
      <c r="I89" s="11">
        <v>5.1999999999999998E-2</v>
      </c>
      <c r="J89" s="5"/>
      <c r="K89" s="85"/>
      <c r="M89" s="5" t="s">
        <v>397</v>
      </c>
      <c r="N89" s="620">
        <v>26</v>
      </c>
      <c r="O89" s="5"/>
    </row>
    <row r="90" spans="1:15">
      <c r="K90" s="85"/>
    </row>
    <row r="91" spans="1:15">
      <c r="H91" s="612" t="s">
        <v>1</v>
      </c>
      <c r="J91" s="85"/>
      <c r="M91" s="22" t="s">
        <v>475</v>
      </c>
    </row>
    <row r="92" spans="1:15">
      <c r="J92" s="85"/>
    </row>
    <row r="93" spans="1:15">
      <c r="H93" s="5"/>
      <c r="I93" s="5" t="s">
        <v>398</v>
      </c>
      <c r="J93" s="5" t="s">
        <v>39</v>
      </c>
    </row>
    <row r="94" spans="1:15">
      <c r="H94" s="5" t="s">
        <v>394</v>
      </c>
      <c r="I94" s="621">
        <v>909.11529524633511</v>
      </c>
      <c r="J94" s="111" t="s">
        <v>361</v>
      </c>
    </row>
    <row r="95" spans="1:15">
      <c r="H95" s="5" t="s">
        <v>395</v>
      </c>
      <c r="I95" s="621">
        <v>1280</v>
      </c>
      <c r="J95" s="37" t="s">
        <v>365</v>
      </c>
    </row>
    <row r="96" spans="1:15">
      <c r="H96" s="5" t="s">
        <v>396</v>
      </c>
      <c r="I96" s="620">
        <v>1105</v>
      </c>
      <c r="J96" s="5"/>
    </row>
    <row r="97" spans="8:11">
      <c r="H97" s="5" t="s">
        <v>397</v>
      </c>
      <c r="I97" s="620">
        <v>1102</v>
      </c>
      <c r="J97" s="5"/>
    </row>
    <row r="98" spans="8:11">
      <c r="J98" s="85"/>
    </row>
    <row r="99" spans="8:11">
      <c r="H99" s="16"/>
      <c r="K99" s="85"/>
    </row>
    <row r="100" spans="8:11">
      <c r="K100" s="85"/>
    </row>
    <row r="101" spans="8:11">
      <c r="J101" s="85"/>
    </row>
    <row r="102" spans="8:11">
      <c r="J102" s="85"/>
    </row>
    <row r="103" spans="8:11">
      <c r="J103" s="85"/>
    </row>
    <row r="104" spans="8:11">
      <c r="J104" s="85"/>
    </row>
  </sheetData>
  <hyperlinks>
    <hyperlink ref="M1" location="Inhalt!A1" display="Zurück zur Inhaltsübersicht" xr:uid="{AE3F0E3D-AD66-41EB-99F6-D60430385E2E}"/>
  </hyperlinks>
  <pageMargins left="0.7" right="0.7" top="0.78740157499999996" bottom="0.78740157499999996" header="0.3" footer="0.3"/>
  <pageSetup paperSize="9" orientation="portrait" r:id="rId1"/>
  <ignoredErrors>
    <ignoredError sqref="E11 L11 N11" formula="1"/>
    <ignoredError sqref="O4:P10 L50:L55" formulaRange="1"/>
  </ignoredError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36E6-C962-6348-85F9-8FF7E55C7D59}">
  <sheetPr codeName="Tabelle12"/>
  <dimension ref="A2:Z54"/>
  <sheetViews>
    <sheetView zoomScale="80" zoomScaleNormal="80" workbookViewId="0">
      <pane xSplit="2" ySplit="6" topLeftCell="L7" activePane="bottomRight" state="frozen"/>
      <selection pane="topRight" activeCell="C1" sqref="C1"/>
      <selection pane="bottomLeft" activeCell="A7" sqref="A7"/>
      <selection pane="bottomRight" activeCell="A3" sqref="A3"/>
    </sheetView>
  </sheetViews>
  <sheetFormatPr baseColWidth="10" defaultRowHeight="15.75"/>
  <cols>
    <col min="1" max="1" width="40.625" customWidth="1"/>
    <col min="2" max="2" width="9.625" customWidth="1"/>
    <col min="3" max="8" width="18.125" customWidth="1"/>
    <col min="9" max="10" width="17.125" style="85" customWidth="1"/>
    <col min="11" max="11" width="16.625" customWidth="1"/>
    <col min="12" max="13" width="17.625" customWidth="1"/>
    <col min="14" max="14" width="16.625" style="85" customWidth="1"/>
    <col min="15" max="15" width="10.875" style="85"/>
    <col min="16" max="16" width="12.5" customWidth="1"/>
    <col min="17" max="17" width="12.125" style="81" customWidth="1"/>
    <col min="25" max="25" width="51.875" bestFit="1" customWidth="1"/>
    <col min="26" max="26" width="79.625" customWidth="1"/>
  </cols>
  <sheetData>
    <row r="2" spans="1:26" ht="18.75">
      <c r="A2" s="211" t="s">
        <v>160</v>
      </c>
      <c r="E2" s="648" t="s">
        <v>492</v>
      </c>
    </row>
    <row r="3" spans="1:26" ht="63">
      <c r="A3" s="724" t="s">
        <v>540</v>
      </c>
      <c r="V3" s="696" t="s">
        <v>538</v>
      </c>
    </row>
    <row r="4" spans="1:26" ht="47.25">
      <c r="A4" t="s">
        <v>10</v>
      </c>
      <c r="B4" s="13" t="s">
        <v>29</v>
      </c>
      <c r="C4" s="483" t="s">
        <v>390</v>
      </c>
      <c r="D4" s="484" t="s">
        <v>392</v>
      </c>
      <c r="E4" s="485" t="s">
        <v>405</v>
      </c>
      <c r="F4" s="509" t="s">
        <v>390</v>
      </c>
      <c r="G4" s="510" t="s">
        <v>392</v>
      </c>
      <c r="H4" s="511" t="s">
        <v>405</v>
      </c>
      <c r="I4" s="557" t="s">
        <v>17</v>
      </c>
      <c r="J4" s="448" t="s">
        <v>17</v>
      </c>
      <c r="K4" s="26" t="s">
        <v>17</v>
      </c>
      <c r="L4" s="4" t="s">
        <v>18</v>
      </c>
      <c r="M4" s="4" t="s">
        <v>58</v>
      </c>
      <c r="N4" s="121" t="s">
        <v>20</v>
      </c>
      <c r="O4" s="11" t="s">
        <v>2</v>
      </c>
      <c r="P4" s="4" t="s">
        <v>3</v>
      </c>
      <c r="Q4" s="310" t="s">
        <v>239</v>
      </c>
      <c r="R4" s="4" t="s">
        <v>4</v>
      </c>
      <c r="S4" s="4" t="s">
        <v>43</v>
      </c>
      <c r="T4" s="4" t="s">
        <v>43</v>
      </c>
      <c r="U4" s="4" t="s">
        <v>43</v>
      </c>
      <c r="V4" s="27" t="s">
        <v>5</v>
      </c>
      <c r="W4" s="27" t="s">
        <v>5</v>
      </c>
      <c r="X4" s="27" t="s">
        <v>5</v>
      </c>
      <c r="Y4" s="5" t="s">
        <v>38</v>
      </c>
      <c r="Z4" s="5" t="s">
        <v>27</v>
      </c>
    </row>
    <row r="5" spans="1:26">
      <c r="A5" t="s">
        <v>9</v>
      </c>
      <c r="B5" s="12"/>
      <c r="C5" s="486" t="s">
        <v>28</v>
      </c>
      <c r="D5" s="487" t="s">
        <v>28</v>
      </c>
      <c r="E5" s="488" t="s">
        <v>28</v>
      </c>
      <c r="F5" s="512" t="s">
        <v>28</v>
      </c>
      <c r="G5" s="513" t="s">
        <v>28</v>
      </c>
      <c r="H5" s="514" t="s">
        <v>28</v>
      </c>
      <c r="I5" s="558" t="s">
        <v>178</v>
      </c>
      <c r="J5" s="449" t="s">
        <v>181</v>
      </c>
      <c r="K5" s="17" t="s">
        <v>181</v>
      </c>
      <c r="L5" s="21" t="s">
        <v>228</v>
      </c>
      <c r="M5" s="60" t="s">
        <v>11</v>
      </c>
      <c r="N5" s="119" t="s">
        <v>23</v>
      </c>
      <c r="O5" s="119" t="s">
        <v>21</v>
      </c>
      <c r="P5" s="20" t="s">
        <v>19</v>
      </c>
      <c r="Q5" s="311" t="s">
        <v>21</v>
      </c>
      <c r="R5" s="4" t="s">
        <v>13</v>
      </c>
      <c r="S5" s="4" t="s">
        <v>12</v>
      </c>
      <c r="T5" s="4" t="s">
        <v>12</v>
      </c>
      <c r="U5" s="4" t="s">
        <v>12</v>
      </c>
      <c r="V5" s="27" t="s">
        <v>11</v>
      </c>
      <c r="W5" s="27" t="s">
        <v>11</v>
      </c>
      <c r="X5" s="27" t="s">
        <v>11</v>
      </c>
      <c r="Y5" s="5"/>
      <c r="Z5" s="5"/>
    </row>
    <row r="6" spans="1:26" ht="32.25" thickBot="1">
      <c r="B6" s="28"/>
      <c r="C6" s="622" t="s">
        <v>404</v>
      </c>
      <c r="D6" s="623" t="s">
        <v>404</v>
      </c>
      <c r="E6" s="622" t="s">
        <v>404</v>
      </c>
      <c r="F6" s="515"/>
      <c r="G6" s="516"/>
      <c r="H6" s="517"/>
      <c r="I6" s="559"/>
      <c r="J6" s="560" t="s">
        <v>358</v>
      </c>
      <c r="K6" s="29"/>
      <c r="L6" s="30"/>
      <c r="M6" s="30"/>
      <c r="N6" s="89"/>
      <c r="O6" s="89"/>
      <c r="P6" s="30"/>
      <c r="Q6" s="82"/>
      <c r="R6" s="30"/>
      <c r="S6" s="30" t="s">
        <v>6</v>
      </c>
      <c r="T6" s="30" t="s">
        <v>189</v>
      </c>
      <c r="U6" s="30" t="s">
        <v>7</v>
      </c>
      <c r="V6" s="55" t="s">
        <v>6</v>
      </c>
      <c r="W6" s="55" t="s">
        <v>189</v>
      </c>
      <c r="X6" s="55" t="s">
        <v>7</v>
      </c>
      <c r="Y6" s="30"/>
      <c r="Z6" s="30"/>
    </row>
    <row r="7" spans="1:26">
      <c r="A7" s="53" t="s">
        <v>530</v>
      </c>
      <c r="B7" s="128">
        <v>2010</v>
      </c>
      <c r="C7" s="489"/>
      <c r="D7" s="490">
        <v>2814.53</v>
      </c>
      <c r="E7" s="491"/>
      <c r="F7" s="252"/>
      <c r="G7" s="519">
        <v>2500</v>
      </c>
      <c r="H7" s="519"/>
      <c r="I7" s="459">
        <v>0.04</v>
      </c>
      <c r="J7" s="443">
        <v>112.58120000000001</v>
      </c>
      <c r="K7" s="130">
        <v>100</v>
      </c>
      <c r="L7" s="64"/>
      <c r="M7" s="705">
        <v>28</v>
      </c>
      <c r="N7" s="480"/>
      <c r="O7" s="292">
        <v>0.09</v>
      </c>
      <c r="P7" s="64">
        <v>30</v>
      </c>
      <c r="Q7" s="313">
        <v>0.45</v>
      </c>
      <c r="R7" s="64"/>
      <c r="S7" s="61"/>
      <c r="T7" s="709">
        <v>6500</v>
      </c>
      <c r="U7" s="63"/>
      <c r="V7" s="370"/>
      <c r="W7" s="712">
        <f>(((D7*(1+O7)^P7*O7/((1+O7)^P7-1))+(I7*D7))/T7)*1000+M7</f>
        <v>87.467274012338621</v>
      </c>
      <c r="X7" s="372"/>
      <c r="Y7" s="64"/>
      <c r="Z7" s="64" t="s">
        <v>322</v>
      </c>
    </row>
    <row r="8" spans="1:26">
      <c r="A8" s="3" t="s">
        <v>530</v>
      </c>
      <c r="B8" s="125">
        <v>2015</v>
      </c>
      <c r="C8" s="495"/>
      <c r="D8" s="496">
        <v>2728.9391999999998</v>
      </c>
      <c r="E8" s="497"/>
      <c r="F8" s="257"/>
      <c r="G8" s="523">
        <v>2424</v>
      </c>
      <c r="H8" s="523"/>
      <c r="I8" s="460">
        <v>4.1254125412541254E-2</v>
      </c>
      <c r="J8" s="444">
        <v>112.57999999999998</v>
      </c>
      <c r="K8" s="208">
        <v>100</v>
      </c>
      <c r="L8" s="23"/>
      <c r="M8" s="706">
        <v>28</v>
      </c>
      <c r="N8" s="481"/>
      <c r="O8" s="293">
        <v>0.09</v>
      </c>
      <c r="P8" s="23">
        <v>30</v>
      </c>
      <c r="Q8" s="314">
        <v>0.45500000000000002</v>
      </c>
      <c r="R8" s="23"/>
      <c r="S8" s="260"/>
      <c r="T8" s="710">
        <v>6500</v>
      </c>
      <c r="U8" s="259"/>
      <c r="V8" s="365"/>
      <c r="W8" s="713">
        <f t="shared" ref="W8:W15" si="0">(((D8*(1+O8)^P8*O8/((1+O8)^P8-1))+(I8*D8))/T8)*1000+M8</f>
        <v>86.185382291626723</v>
      </c>
      <c r="X8" s="367"/>
      <c r="Y8" s="23"/>
      <c r="Z8" s="23" t="s">
        <v>322</v>
      </c>
    </row>
    <row r="9" spans="1:26">
      <c r="A9" s="3" t="s">
        <v>530</v>
      </c>
      <c r="B9" s="125">
        <v>2020</v>
      </c>
      <c r="C9" s="500"/>
      <c r="D9" s="496">
        <v>2645.6299999999997</v>
      </c>
      <c r="E9" s="503"/>
      <c r="F9" s="186"/>
      <c r="G9" s="523">
        <v>2350</v>
      </c>
      <c r="H9" s="523"/>
      <c r="I9" s="460">
        <v>4.2553191489361701E-2</v>
      </c>
      <c r="J9" s="444">
        <v>112.57999999999998</v>
      </c>
      <c r="K9" s="208">
        <v>100</v>
      </c>
      <c r="L9" s="23"/>
      <c r="M9" s="706">
        <v>28</v>
      </c>
      <c r="N9" s="481"/>
      <c r="O9" s="293">
        <v>0.09</v>
      </c>
      <c r="P9" s="23">
        <v>30</v>
      </c>
      <c r="Q9" s="314">
        <v>0.45900000000000002</v>
      </c>
      <c r="R9" s="23"/>
      <c r="S9" s="260"/>
      <c r="T9" s="710">
        <v>6500</v>
      </c>
      <c r="U9" s="259"/>
      <c r="V9" s="365"/>
      <c r="W9" s="713">
        <f t="shared" si="0"/>
        <v>84.937841743119961</v>
      </c>
      <c r="X9" s="367"/>
      <c r="Y9" s="23"/>
      <c r="Z9" s="23" t="s">
        <v>322</v>
      </c>
    </row>
    <row r="10" spans="1:26">
      <c r="A10" s="3" t="s">
        <v>530</v>
      </c>
      <c r="B10" s="125">
        <v>2025</v>
      </c>
      <c r="C10" s="495"/>
      <c r="D10" s="496">
        <v>2564.5724</v>
      </c>
      <c r="E10" s="497"/>
      <c r="F10" s="257"/>
      <c r="G10" s="523">
        <v>2278</v>
      </c>
      <c r="H10" s="523"/>
      <c r="I10" s="460">
        <v>4.3898156277436345E-2</v>
      </c>
      <c r="J10" s="444">
        <v>112.58</v>
      </c>
      <c r="K10" s="208">
        <v>100</v>
      </c>
      <c r="L10" s="23"/>
      <c r="M10" s="706">
        <v>28</v>
      </c>
      <c r="N10" s="481"/>
      <c r="O10" s="293">
        <v>0.09</v>
      </c>
      <c r="P10" s="23">
        <v>30</v>
      </c>
      <c r="Q10" s="314">
        <v>0.46400000000000002</v>
      </c>
      <c r="R10" s="23"/>
      <c r="S10" s="260"/>
      <c r="T10" s="710">
        <v>6500</v>
      </c>
      <c r="U10" s="259"/>
      <c r="V10" s="365"/>
      <c r="W10" s="713">
        <f t="shared" si="0"/>
        <v>83.724018506735007</v>
      </c>
      <c r="X10" s="367"/>
      <c r="Y10" s="23"/>
      <c r="Z10" s="23" t="s">
        <v>322</v>
      </c>
    </row>
    <row r="11" spans="1:26">
      <c r="A11" s="3" t="s">
        <v>530</v>
      </c>
      <c r="B11" s="125">
        <v>2030</v>
      </c>
      <c r="C11" s="495"/>
      <c r="D11" s="496">
        <v>2486.8921999999998</v>
      </c>
      <c r="E11" s="497"/>
      <c r="F11" s="257"/>
      <c r="G11" s="523">
        <v>2209</v>
      </c>
      <c r="H11" s="523"/>
      <c r="I11" s="460">
        <v>4.5269352648257127E-2</v>
      </c>
      <c r="J11" s="444">
        <v>112.57999999999998</v>
      </c>
      <c r="K11" s="208">
        <v>100</v>
      </c>
      <c r="L11" s="23"/>
      <c r="M11" s="706">
        <v>28</v>
      </c>
      <c r="N11" s="481"/>
      <c r="O11" s="293">
        <v>0.09</v>
      </c>
      <c r="P11" s="23">
        <v>30</v>
      </c>
      <c r="Q11" s="314">
        <v>0.46800000000000003</v>
      </c>
      <c r="R11" s="23"/>
      <c r="S11" s="260"/>
      <c r="T11" s="710">
        <v>6500</v>
      </c>
      <c r="U11" s="259"/>
      <c r="V11" s="365"/>
      <c r="W11" s="713">
        <f t="shared" si="0"/>
        <v>82.560771238532766</v>
      </c>
      <c r="X11" s="367"/>
      <c r="Y11" s="23"/>
      <c r="Z11" s="23" t="s">
        <v>322</v>
      </c>
    </row>
    <row r="12" spans="1:26">
      <c r="A12" s="3" t="s">
        <v>530</v>
      </c>
      <c r="B12" s="125">
        <v>2035</v>
      </c>
      <c r="C12" s="495"/>
      <c r="D12" s="496">
        <v>2410.3377999999998</v>
      </c>
      <c r="E12" s="497"/>
      <c r="F12" s="257"/>
      <c r="G12" s="523">
        <v>2141</v>
      </c>
      <c r="H12" s="523"/>
      <c r="I12" s="460">
        <v>4.6707146193367584E-2</v>
      </c>
      <c r="J12" s="444">
        <v>112.57999999999998</v>
      </c>
      <c r="K12" s="208">
        <v>100</v>
      </c>
      <c r="L12" s="23"/>
      <c r="M12" s="706">
        <v>28</v>
      </c>
      <c r="N12" s="481"/>
      <c r="O12" s="293">
        <v>0.09</v>
      </c>
      <c r="P12" s="23">
        <v>30</v>
      </c>
      <c r="Q12" s="314">
        <v>0.47299999999999998</v>
      </c>
      <c r="R12" s="23"/>
      <c r="S12" s="260"/>
      <c r="T12" s="710">
        <v>6500</v>
      </c>
      <c r="U12" s="259"/>
      <c r="V12" s="365"/>
      <c r="W12" s="713">
        <f t="shared" si="0"/>
        <v>81.414382626391415</v>
      </c>
      <c r="X12" s="367"/>
      <c r="Y12" s="23"/>
      <c r="Z12" s="23" t="s">
        <v>322</v>
      </c>
    </row>
    <row r="13" spans="1:26">
      <c r="A13" s="3" t="s">
        <v>530</v>
      </c>
      <c r="B13" s="125">
        <v>2040</v>
      </c>
      <c r="C13" s="495"/>
      <c r="D13" s="496">
        <v>2337.1607999999997</v>
      </c>
      <c r="E13" s="497"/>
      <c r="F13" s="257"/>
      <c r="G13" s="523">
        <v>2076</v>
      </c>
      <c r="H13" s="523"/>
      <c r="I13" s="460">
        <v>4.8169556840077073E-2</v>
      </c>
      <c r="J13" s="444">
        <v>112.57999999999998</v>
      </c>
      <c r="K13" s="208">
        <v>100</v>
      </c>
      <c r="L13" s="23"/>
      <c r="M13" s="706">
        <v>28</v>
      </c>
      <c r="N13" s="481"/>
      <c r="O13" s="293">
        <v>0.09</v>
      </c>
      <c r="P13" s="23">
        <v>30</v>
      </c>
      <c r="Q13" s="314">
        <v>0.47799999999999998</v>
      </c>
      <c r="R13" s="23"/>
      <c r="S13" s="260"/>
      <c r="T13" s="710">
        <v>6500</v>
      </c>
      <c r="U13" s="259"/>
      <c r="V13" s="365"/>
      <c r="W13" s="713">
        <f t="shared" si="0"/>
        <v>80.318569982432777</v>
      </c>
      <c r="X13" s="367"/>
      <c r="Y13" s="23"/>
      <c r="Z13" s="23" t="s">
        <v>322</v>
      </c>
    </row>
    <row r="14" spans="1:26">
      <c r="A14" s="3" t="s">
        <v>530</v>
      </c>
      <c r="B14" s="125">
        <v>2045</v>
      </c>
      <c r="C14" s="495"/>
      <c r="D14" s="496">
        <v>2266.2354</v>
      </c>
      <c r="E14" s="497"/>
      <c r="F14" s="257"/>
      <c r="G14" s="523">
        <v>2013</v>
      </c>
      <c r="H14" s="523"/>
      <c r="I14" s="460">
        <v>4.967709885742673E-2</v>
      </c>
      <c r="J14" s="444">
        <v>112.58000000000001</v>
      </c>
      <c r="K14" s="208">
        <v>100</v>
      </c>
      <c r="L14" s="23"/>
      <c r="M14" s="706">
        <v>28</v>
      </c>
      <c r="N14" s="481"/>
      <c r="O14" s="293">
        <v>0.09</v>
      </c>
      <c r="P14" s="23">
        <v>30</v>
      </c>
      <c r="Q14" s="314">
        <v>0.48199999999999998</v>
      </c>
      <c r="R14" s="23"/>
      <c r="S14" s="260"/>
      <c r="T14" s="710">
        <v>6500</v>
      </c>
      <c r="U14" s="259"/>
      <c r="V14" s="365"/>
      <c r="W14" s="713">
        <f t="shared" si="0"/>
        <v>79.256474650595948</v>
      </c>
      <c r="X14" s="367"/>
      <c r="Y14" s="23"/>
      <c r="Z14" s="23" t="s">
        <v>322</v>
      </c>
    </row>
    <row r="15" spans="1:26" ht="16.5" thickBot="1">
      <c r="A15" s="54" t="s">
        <v>530</v>
      </c>
      <c r="B15" s="136">
        <v>2050</v>
      </c>
      <c r="C15" s="492"/>
      <c r="D15" s="493">
        <v>2196.4357999999997</v>
      </c>
      <c r="E15" s="494"/>
      <c r="F15" s="245"/>
      <c r="G15" s="521">
        <v>1951</v>
      </c>
      <c r="H15" s="521"/>
      <c r="I15" s="461">
        <v>5.1255766273705795E-2</v>
      </c>
      <c r="J15" s="445">
        <v>112.58</v>
      </c>
      <c r="K15" s="210">
        <v>100</v>
      </c>
      <c r="L15" s="135"/>
      <c r="M15" s="707">
        <v>28</v>
      </c>
      <c r="N15" s="482"/>
      <c r="O15" s="294">
        <v>0.09</v>
      </c>
      <c r="P15" s="135">
        <v>30</v>
      </c>
      <c r="Q15" s="315">
        <v>0.48699999999999999</v>
      </c>
      <c r="R15" s="135"/>
      <c r="S15" s="248"/>
      <c r="T15" s="711">
        <v>6500</v>
      </c>
      <c r="U15" s="247"/>
      <c r="V15" s="112"/>
      <c r="W15" s="714">
        <f t="shared" si="0"/>
        <v>78.211237974820023</v>
      </c>
      <c r="X15" s="114"/>
      <c r="Y15" s="135"/>
      <c r="Z15" s="135" t="s">
        <v>322</v>
      </c>
    </row>
    <row r="16" spans="1:26" ht="19.5">
      <c r="A16" s="36" t="s">
        <v>365</v>
      </c>
      <c r="B16" s="128">
        <v>2018</v>
      </c>
      <c r="C16" s="489">
        <v>2035.2</v>
      </c>
      <c r="D16" s="490">
        <v>3052.895</v>
      </c>
      <c r="E16" s="491">
        <v>4070.59</v>
      </c>
      <c r="F16" s="252">
        <v>2000</v>
      </c>
      <c r="G16" s="518"/>
      <c r="H16" s="519">
        <v>4000</v>
      </c>
      <c r="I16" s="459">
        <v>0.04</v>
      </c>
      <c r="J16" s="443">
        <v>122.11580000000001</v>
      </c>
      <c r="K16" s="130"/>
      <c r="L16" s="64"/>
      <c r="M16" s="64">
        <v>30.3</v>
      </c>
      <c r="N16" s="480"/>
      <c r="O16" s="292">
        <v>2.7E-2</v>
      </c>
      <c r="P16" s="64">
        <v>30</v>
      </c>
      <c r="Q16" s="313">
        <v>0.4</v>
      </c>
      <c r="R16" s="64"/>
      <c r="S16" s="61">
        <v>5000</v>
      </c>
      <c r="T16" s="62"/>
      <c r="U16" s="63">
        <v>7000</v>
      </c>
      <c r="V16" s="370">
        <v>101</v>
      </c>
      <c r="W16" s="371"/>
      <c r="X16" s="372">
        <v>147</v>
      </c>
      <c r="Y16" s="64" t="s">
        <v>238</v>
      </c>
      <c r="Z16" s="172" t="s">
        <v>237</v>
      </c>
    </row>
    <row r="17" spans="1:26" ht="19.5">
      <c r="A17" s="37" t="s">
        <v>365</v>
      </c>
      <c r="B17" s="125">
        <v>2020</v>
      </c>
      <c r="C17" s="495">
        <v>2035.2</v>
      </c>
      <c r="D17" s="496">
        <v>3052.895</v>
      </c>
      <c r="E17" s="497">
        <v>4070.59</v>
      </c>
      <c r="F17" s="257">
        <v>2000</v>
      </c>
      <c r="G17" s="522"/>
      <c r="H17" s="523">
        <v>4000</v>
      </c>
      <c r="I17" s="460">
        <v>0.04</v>
      </c>
      <c r="J17" s="444">
        <v>122.11580000000001</v>
      </c>
      <c r="K17" s="208"/>
      <c r="L17" s="23"/>
      <c r="M17" s="23">
        <v>30.3</v>
      </c>
      <c r="N17" s="481"/>
      <c r="O17" s="293">
        <v>2.7E-2</v>
      </c>
      <c r="P17" s="23">
        <v>30</v>
      </c>
      <c r="Q17" s="314">
        <v>0.4</v>
      </c>
      <c r="R17" s="23"/>
      <c r="S17" s="260">
        <v>5000</v>
      </c>
      <c r="T17" s="258"/>
      <c r="U17" s="259">
        <v>7000</v>
      </c>
      <c r="V17" s="365">
        <v>101</v>
      </c>
      <c r="W17" s="366"/>
      <c r="X17" s="367">
        <v>147</v>
      </c>
      <c r="Y17" s="23" t="s">
        <v>238</v>
      </c>
      <c r="Z17" s="173" t="s">
        <v>237</v>
      </c>
    </row>
    <row r="18" spans="1:26" ht="19.5">
      <c r="A18" s="37" t="s">
        <v>365</v>
      </c>
      <c r="B18" s="125">
        <v>2025</v>
      </c>
      <c r="C18" s="495">
        <v>2035.2</v>
      </c>
      <c r="D18" s="496">
        <v>3052.895</v>
      </c>
      <c r="E18" s="497">
        <v>4070.59</v>
      </c>
      <c r="F18" s="257">
        <v>2000</v>
      </c>
      <c r="G18" s="522"/>
      <c r="H18" s="523">
        <v>4000</v>
      </c>
      <c r="I18" s="460">
        <v>0.04</v>
      </c>
      <c r="J18" s="444">
        <v>122.11580000000001</v>
      </c>
      <c r="K18" s="208"/>
      <c r="L18" s="23"/>
      <c r="M18" s="23">
        <v>30.3</v>
      </c>
      <c r="N18" s="481"/>
      <c r="O18" s="293">
        <v>2.7E-2</v>
      </c>
      <c r="P18" s="23">
        <v>30</v>
      </c>
      <c r="Q18" s="314">
        <v>0.4</v>
      </c>
      <c r="R18" s="23"/>
      <c r="S18" s="260">
        <v>5000</v>
      </c>
      <c r="T18" s="258"/>
      <c r="U18" s="259">
        <v>7000</v>
      </c>
      <c r="V18" s="365">
        <v>101</v>
      </c>
      <c r="W18" s="366"/>
      <c r="X18" s="367">
        <v>147</v>
      </c>
      <c r="Y18" s="23" t="s">
        <v>238</v>
      </c>
      <c r="Z18" s="173" t="s">
        <v>237</v>
      </c>
    </row>
    <row r="19" spans="1:26" ht="19.5">
      <c r="A19" s="37" t="s">
        <v>365</v>
      </c>
      <c r="B19" s="125">
        <v>2030</v>
      </c>
      <c r="C19" s="495">
        <v>2035.2</v>
      </c>
      <c r="D19" s="496">
        <v>3052.895</v>
      </c>
      <c r="E19" s="497">
        <v>4070.59</v>
      </c>
      <c r="F19" s="257">
        <v>2000</v>
      </c>
      <c r="G19" s="522"/>
      <c r="H19" s="523">
        <v>4000</v>
      </c>
      <c r="I19" s="460">
        <v>0.04</v>
      </c>
      <c r="J19" s="444">
        <v>122.11580000000001</v>
      </c>
      <c r="K19" s="208"/>
      <c r="L19" s="23"/>
      <c r="M19" s="23">
        <v>30.3</v>
      </c>
      <c r="N19" s="481"/>
      <c r="O19" s="293">
        <v>2.7E-2</v>
      </c>
      <c r="P19" s="23">
        <v>30</v>
      </c>
      <c r="Q19" s="314">
        <v>0.4</v>
      </c>
      <c r="R19" s="23"/>
      <c r="S19" s="260">
        <v>5000</v>
      </c>
      <c r="T19" s="258"/>
      <c r="U19" s="259">
        <v>7000</v>
      </c>
      <c r="V19" s="365">
        <v>101</v>
      </c>
      <c r="W19" s="366"/>
      <c r="X19" s="367">
        <v>147</v>
      </c>
      <c r="Y19" s="23" t="s">
        <v>238</v>
      </c>
      <c r="Z19" s="173" t="s">
        <v>237</v>
      </c>
    </row>
    <row r="20" spans="1:26" ht="20.25" thickBot="1">
      <c r="A20" s="39" t="s">
        <v>365</v>
      </c>
      <c r="B20" s="136">
        <v>2035</v>
      </c>
      <c r="C20" s="492">
        <v>2035.2</v>
      </c>
      <c r="D20" s="493">
        <v>3052.895</v>
      </c>
      <c r="E20" s="494">
        <v>4070.59</v>
      </c>
      <c r="F20" s="245">
        <v>2000</v>
      </c>
      <c r="G20" s="520"/>
      <c r="H20" s="521">
        <v>4000</v>
      </c>
      <c r="I20" s="461">
        <v>0.04</v>
      </c>
      <c r="J20" s="445">
        <v>122.11580000000001</v>
      </c>
      <c r="K20" s="210"/>
      <c r="L20" s="135"/>
      <c r="M20" s="135">
        <v>30.3</v>
      </c>
      <c r="N20" s="482"/>
      <c r="O20" s="294">
        <v>2.7E-2</v>
      </c>
      <c r="P20" s="135">
        <v>30</v>
      </c>
      <c r="Q20" s="315">
        <v>0.4</v>
      </c>
      <c r="R20" s="135"/>
      <c r="S20" s="248">
        <v>5000</v>
      </c>
      <c r="T20" s="246"/>
      <c r="U20" s="247">
        <v>7000</v>
      </c>
      <c r="V20" s="112">
        <v>101</v>
      </c>
      <c r="W20" s="113"/>
      <c r="X20" s="114">
        <v>147</v>
      </c>
      <c r="Y20" s="135" t="s">
        <v>238</v>
      </c>
      <c r="Z20" s="171" t="s">
        <v>237</v>
      </c>
    </row>
    <row r="21" spans="1:26">
      <c r="A21" s="68" t="s">
        <v>532</v>
      </c>
      <c r="B21" s="128">
        <v>2011</v>
      </c>
      <c r="C21" s="489">
        <v>2672.8799999999997</v>
      </c>
      <c r="D21" s="490">
        <v>3285.415</v>
      </c>
      <c r="E21" s="491">
        <v>3897.95</v>
      </c>
      <c r="F21" s="252">
        <v>2400</v>
      </c>
      <c r="G21" s="518"/>
      <c r="H21" s="519">
        <v>3500</v>
      </c>
      <c r="I21" s="737">
        <v>0.04</v>
      </c>
      <c r="J21" s="443"/>
      <c r="K21" s="130"/>
      <c r="L21" s="64"/>
      <c r="M21" s="706">
        <v>28</v>
      </c>
      <c r="N21" s="480"/>
      <c r="O21" s="752">
        <v>0.06</v>
      </c>
      <c r="P21" s="705">
        <v>25</v>
      </c>
      <c r="Q21" s="313"/>
      <c r="R21" s="64"/>
      <c r="S21" s="61"/>
      <c r="T21" s="709">
        <v>5906</v>
      </c>
      <c r="U21" s="63"/>
      <c r="V21" s="716">
        <f>(((C21*(1+O21)^P21*O21/((1+O21)^P21-1))+(I21*C21))/T21)*1000+M21</f>
        <v>81.505897489878549</v>
      </c>
      <c r="W21" s="712">
        <f t="shared" ref="W21:W54" si="1">(((D21*(1+O21)^P21*O21/((1+O21)^P21-1))+(I21*D21))/T21)*1000+M21</f>
        <v>93.767665664642394</v>
      </c>
      <c r="X21" s="718">
        <f>(((E21*(1+O21)^P21*O21/((1+O21)^P21-1))+(I21*E21))/T21)*1000+M21</f>
        <v>106.02943383940624</v>
      </c>
      <c r="Y21" s="64"/>
      <c r="Z21" s="172"/>
    </row>
    <row r="22" spans="1:26">
      <c r="A22" s="68" t="s">
        <v>532</v>
      </c>
      <c r="B22" s="125">
        <v>2020</v>
      </c>
      <c r="C22" s="495">
        <v>2670.6525999999999</v>
      </c>
      <c r="D22" s="496">
        <v>3282.6307499999998</v>
      </c>
      <c r="E22" s="497">
        <v>3894.6088999999997</v>
      </c>
      <c r="F22" s="257">
        <v>2398</v>
      </c>
      <c r="G22" s="522"/>
      <c r="H22" s="523">
        <v>3497</v>
      </c>
      <c r="I22" s="738">
        <v>0.04</v>
      </c>
      <c r="J22" s="444"/>
      <c r="K22" s="208"/>
      <c r="L22" s="23"/>
      <c r="M22" s="706">
        <v>28</v>
      </c>
      <c r="N22" s="481"/>
      <c r="O22" s="753">
        <v>0.06</v>
      </c>
      <c r="P22" s="706">
        <v>25</v>
      </c>
      <c r="Q22" s="314"/>
      <c r="R22" s="23"/>
      <c r="S22" s="260"/>
      <c r="T22" s="258">
        <v>5906</v>
      </c>
      <c r="U22" s="259"/>
      <c r="V22" s="723">
        <f t="shared" ref="V22:V34" si="2">(((C22*(1+O22)^P22*O22/((1+O22)^P22-1))+(I22*C22))/T22)*1000+M22</f>
        <v>81.461309241970326</v>
      </c>
      <c r="W22" s="713">
        <f t="shared" si="1"/>
        <v>93.711930354757101</v>
      </c>
      <c r="X22" s="722">
        <f t="shared" ref="X22:X34" si="3">(((E22*(1+O22)^P22*O22/((1+O22)^P22-1))+(I22*E22))/T22)*1000+M22</f>
        <v>105.96255146754389</v>
      </c>
      <c r="Y22" s="23"/>
      <c r="Z22" s="173"/>
    </row>
    <row r="23" spans="1:26">
      <c r="A23" s="68" t="s">
        <v>532</v>
      </c>
      <c r="B23" s="125">
        <v>2025</v>
      </c>
      <c r="C23" s="495">
        <v>2668.4251999999997</v>
      </c>
      <c r="D23" s="496">
        <v>3280.4033499999996</v>
      </c>
      <c r="E23" s="497">
        <v>3892.3814999999995</v>
      </c>
      <c r="F23" s="257">
        <v>2396</v>
      </c>
      <c r="G23" s="522"/>
      <c r="H23" s="523">
        <v>3495</v>
      </c>
      <c r="I23" s="738">
        <v>0.04</v>
      </c>
      <c r="J23" s="444"/>
      <c r="K23" s="208"/>
      <c r="L23" s="23"/>
      <c r="M23" s="706">
        <v>28</v>
      </c>
      <c r="N23" s="481"/>
      <c r="O23" s="753">
        <v>0.06</v>
      </c>
      <c r="P23" s="706">
        <v>25</v>
      </c>
      <c r="Q23" s="314"/>
      <c r="R23" s="23"/>
      <c r="S23" s="260"/>
      <c r="T23" s="258">
        <v>6616</v>
      </c>
      <c r="U23" s="259"/>
      <c r="V23" s="723">
        <f t="shared" si="2"/>
        <v>75.684273608060863</v>
      </c>
      <c r="W23" s="713">
        <f t="shared" si="1"/>
        <v>86.620211983532258</v>
      </c>
      <c r="X23" s="722">
        <f t="shared" si="3"/>
        <v>97.556150359003638</v>
      </c>
      <c r="Y23" s="23"/>
      <c r="Z23" s="173"/>
    </row>
    <row r="24" spans="1:26">
      <c r="A24" s="68" t="s">
        <v>532</v>
      </c>
      <c r="B24" s="125">
        <v>2030</v>
      </c>
      <c r="C24" s="495">
        <v>2667.3114999999998</v>
      </c>
      <c r="D24" s="496">
        <v>3278.7327999999998</v>
      </c>
      <c r="E24" s="497">
        <v>3890.1540999999997</v>
      </c>
      <c r="F24" s="257">
        <v>2395</v>
      </c>
      <c r="G24" s="522"/>
      <c r="H24" s="523">
        <v>3493</v>
      </c>
      <c r="I24" s="738">
        <v>0.04</v>
      </c>
      <c r="J24" s="444"/>
      <c r="K24" s="208"/>
      <c r="L24" s="23"/>
      <c r="M24" s="706">
        <v>28</v>
      </c>
      <c r="N24" s="481"/>
      <c r="O24" s="753">
        <v>0.06</v>
      </c>
      <c r="P24" s="706">
        <v>25</v>
      </c>
      <c r="Q24" s="314"/>
      <c r="R24" s="23"/>
      <c r="S24" s="260"/>
      <c r="T24" s="258">
        <v>7072</v>
      </c>
      <c r="U24" s="259"/>
      <c r="V24" s="723">
        <f t="shared" si="2"/>
        <v>72.590990539431232</v>
      </c>
      <c r="W24" s="713">
        <f t="shared" si="1"/>
        <v>82.812474383334262</v>
      </c>
      <c r="X24" s="722">
        <f t="shared" si="3"/>
        <v>93.033958227237306</v>
      </c>
      <c r="Y24" s="23"/>
      <c r="Z24" s="173"/>
    </row>
    <row r="25" spans="1:26">
      <c r="A25" s="68" t="s">
        <v>532</v>
      </c>
      <c r="B25" s="125">
        <v>2040</v>
      </c>
      <c r="C25" s="495">
        <v>2665.0840999999996</v>
      </c>
      <c r="D25" s="496">
        <v>3275.9485499999996</v>
      </c>
      <c r="E25" s="497">
        <v>3886.8129999999996</v>
      </c>
      <c r="F25" s="257">
        <v>2393</v>
      </c>
      <c r="G25" s="522"/>
      <c r="H25" s="523">
        <v>3490</v>
      </c>
      <c r="I25" s="738">
        <v>0.04</v>
      </c>
      <c r="J25" s="444"/>
      <c r="K25" s="208"/>
      <c r="L25" s="23"/>
      <c r="M25" s="706">
        <v>28</v>
      </c>
      <c r="N25" s="481"/>
      <c r="O25" s="753">
        <v>0.06</v>
      </c>
      <c r="P25" s="706">
        <v>25</v>
      </c>
      <c r="Q25" s="314"/>
      <c r="R25" s="23"/>
      <c r="S25" s="260"/>
      <c r="T25" s="258">
        <v>6348</v>
      </c>
      <c r="U25" s="259"/>
      <c r="V25" s="723">
        <f t="shared" si="2"/>
        <v>77.635183822103286</v>
      </c>
      <c r="W25" s="713">
        <f t="shared" si="1"/>
        <v>89.012074054624662</v>
      </c>
      <c r="X25" s="722">
        <f t="shared" si="3"/>
        <v>100.38896428714604</v>
      </c>
      <c r="Y25" s="23"/>
      <c r="Z25" s="173"/>
    </row>
    <row r="26" spans="1:26" ht="16.5" thickBot="1">
      <c r="A26" s="69" t="s">
        <v>532</v>
      </c>
      <c r="B26" s="136">
        <v>2050</v>
      </c>
      <c r="C26" s="492">
        <v>2661.7429999999999</v>
      </c>
      <c r="D26" s="493">
        <v>3272.0506</v>
      </c>
      <c r="E26" s="494">
        <v>3882.3581999999997</v>
      </c>
      <c r="F26" s="245">
        <v>2390</v>
      </c>
      <c r="G26" s="520"/>
      <c r="H26" s="521">
        <v>3486</v>
      </c>
      <c r="I26" s="739">
        <v>0.04</v>
      </c>
      <c r="J26" s="445"/>
      <c r="K26" s="210"/>
      <c r="L26" s="135"/>
      <c r="M26" s="706">
        <v>28</v>
      </c>
      <c r="N26" s="482"/>
      <c r="O26" s="754">
        <v>0.06</v>
      </c>
      <c r="P26" s="707">
        <v>25</v>
      </c>
      <c r="Q26" s="315"/>
      <c r="R26" s="135"/>
      <c r="S26" s="248"/>
      <c r="T26" s="246">
        <v>6132</v>
      </c>
      <c r="U26" s="247"/>
      <c r="V26" s="717">
        <f t="shared" si="2"/>
        <v>79.319168234587849</v>
      </c>
      <c r="W26" s="714">
        <f t="shared" si="1"/>
        <v>91.086073754484971</v>
      </c>
      <c r="X26" s="719">
        <f t="shared" si="3"/>
        <v>102.85297927438209</v>
      </c>
      <c r="Y26" s="135"/>
      <c r="Z26" s="171"/>
    </row>
    <row r="27" spans="1:26" ht="16.5" thickBot="1">
      <c r="A27" s="115" t="s">
        <v>520</v>
      </c>
      <c r="B27" s="116">
        <v>2050</v>
      </c>
      <c r="C27" s="561">
        <v>3526.07</v>
      </c>
      <c r="D27" s="563">
        <v>4089.4049999999997</v>
      </c>
      <c r="E27" s="562">
        <v>4652.74</v>
      </c>
      <c r="F27" s="553">
        <v>3380</v>
      </c>
      <c r="G27" s="554"/>
      <c r="H27" s="555">
        <v>4460</v>
      </c>
      <c r="I27" s="751">
        <v>0.04</v>
      </c>
      <c r="J27" s="564"/>
      <c r="K27" s="66"/>
      <c r="L27" s="66"/>
      <c r="M27" s="760">
        <v>16</v>
      </c>
      <c r="N27" s="120"/>
      <c r="O27" s="754">
        <v>0.06</v>
      </c>
      <c r="P27" s="66">
        <v>33</v>
      </c>
      <c r="Q27" s="312"/>
      <c r="R27" s="66"/>
      <c r="S27" s="97"/>
      <c r="T27" s="759">
        <v>6500</v>
      </c>
      <c r="U27" s="118"/>
      <c r="V27" s="715">
        <f t="shared" si="2"/>
        <v>75.82001350431014</v>
      </c>
      <c r="W27" s="761">
        <f t="shared" si="1"/>
        <v>85.377029476043688</v>
      </c>
      <c r="X27" s="762">
        <f t="shared" si="3"/>
        <v>94.934045447777251</v>
      </c>
      <c r="Y27" s="66" t="s">
        <v>60</v>
      </c>
      <c r="Z27" s="117"/>
    </row>
    <row r="28" spans="1:26">
      <c r="A28" s="394" t="s">
        <v>342</v>
      </c>
      <c r="B28" s="128">
        <v>2017</v>
      </c>
      <c r="C28" s="498"/>
      <c r="D28" s="490">
        <v>3759.52</v>
      </c>
      <c r="E28" s="502"/>
      <c r="F28" s="185"/>
      <c r="G28" s="534">
        <v>3640</v>
      </c>
      <c r="H28" s="534"/>
      <c r="I28" s="459">
        <v>1.4999999999999999E-2</v>
      </c>
      <c r="J28" s="443">
        <v>56.392800000000001</v>
      </c>
      <c r="K28" s="64"/>
      <c r="L28" s="64">
        <v>1E-3</v>
      </c>
      <c r="M28" s="64">
        <v>20</v>
      </c>
      <c r="N28" s="292"/>
      <c r="O28" s="292">
        <v>4.5999999999999999E-2</v>
      </c>
      <c r="P28" s="64">
        <v>25</v>
      </c>
      <c r="Q28" s="313"/>
      <c r="R28" s="64"/>
      <c r="S28" s="131"/>
      <c r="T28" s="53">
        <v>6000</v>
      </c>
      <c r="U28" s="67"/>
      <c r="V28" s="716"/>
      <c r="W28" s="712">
        <f t="shared" si="1"/>
        <v>72.091217286541337</v>
      </c>
      <c r="X28" s="718"/>
      <c r="Y28" s="64"/>
      <c r="Z28" s="172"/>
    </row>
    <row r="29" spans="1:26">
      <c r="A29" s="340" t="s">
        <v>342</v>
      </c>
      <c r="B29" s="125">
        <v>2030</v>
      </c>
      <c r="C29" s="500"/>
      <c r="D29" s="496">
        <v>3759.52</v>
      </c>
      <c r="E29" s="503"/>
      <c r="F29" s="186"/>
      <c r="G29" s="535">
        <v>3640</v>
      </c>
      <c r="H29" s="535"/>
      <c r="I29" s="460">
        <v>1.4999999999999999E-2</v>
      </c>
      <c r="J29" s="444">
        <v>56.392800000000001</v>
      </c>
      <c r="K29" s="23"/>
      <c r="L29" s="23">
        <v>1E-3</v>
      </c>
      <c r="M29" s="23">
        <v>20</v>
      </c>
      <c r="N29" s="293"/>
      <c r="O29" s="293">
        <v>4.5999999999999999E-2</v>
      </c>
      <c r="P29" s="23">
        <v>25</v>
      </c>
      <c r="Q29" s="314"/>
      <c r="R29" s="23"/>
      <c r="S29" s="2"/>
      <c r="T29" s="3">
        <v>6000</v>
      </c>
      <c r="U29" s="68"/>
      <c r="V29" s="723"/>
      <c r="W29" s="713">
        <f t="shared" si="1"/>
        <v>72.091217286541337</v>
      </c>
      <c r="X29" s="722"/>
      <c r="Y29" s="23"/>
      <c r="Z29" s="173"/>
    </row>
    <row r="30" spans="1:26" ht="16.5" thickBot="1">
      <c r="A30" s="341" t="s">
        <v>342</v>
      </c>
      <c r="B30" s="136">
        <v>2050</v>
      </c>
      <c r="C30" s="504"/>
      <c r="D30" s="493">
        <v>3759.52</v>
      </c>
      <c r="E30" s="505"/>
      <c r="F30" s="184"/>
      <c r="G30" s="537">
        <v>3640</v>
      </c>
      <c r="H30" s="537"/>
      <c r="I30" s="461">
        <v>1.4999999999999999E-2</v>
      </c>
      <c r="J30" s="445">
        <v>56.392800000000001</v>
      </c>
      <c r="K30" s="135"/>
      <c r="L30" s="135">
        <v>1E-3</v>
      </c>
      <c r="M30" s="135">
        <v>20</v>
      </c>
      <c r="N30" s="294"/>
      <c r="O30" s="294">
        <v>4.5999999999999999E-2</v>
      </c>
      <c r="P30" s="135">
        <v>25</v>
      </c>
      <c r="Q30" s="315"/>
      <c r="R30" s="135"/>
      <c r="S30" s="139"/>
      <c r="T30" s="54">
        <v>6000</v>
      </c>
      <c r="U30" s="69"/>
      <c r="V30" s="717"/>
      <c r="W30" s="714">
        <f t="shared" si="1"/>
        <v>72.091217286541337</v>
      </c>
      <c r="X30" s="719"/>
      <c r="Y30" s="135"/>
      <c r="Z30" s="171"/>
    </row>
    <row r="31" spans="1:26">
      <c r="A31" s="203" t="s">
        <v>362</v>
      </c>
      <c r="B31" s="125">
        <v>2020</v>
      </c>
      <c r="C31" s="489">
        <v>1939.3087999999998</v>
      </c>
      <c r="D31" s="490">
        <v>2912.6143999999999</v>
      </c>
      <c r="E31" s="491">
        <v>4450.2911999999997</v>
      </c>
      <c r="F31" s="186">
        <v>1859</v>
      </c>
      <c r="G31" s="556">
        <v>2792</v>
      </c>
      <c r="H31" s="556">
        <v>4266</v>
      </c>
      <c r="I31" s="738">
        <v>0.04</v>
      </c>
      <c r="J31" s="443"/>
      <c r="K31" s="64"/>
      <c r="L31" s="64"/>
      <c r="M31" s="705">
        <v>28</v>
      </c>
      <c r="N31" s="292"/>
      <c r="O31" s="292">
        <v>4.4999999999999998E-2</v>
      </c>
      <c r="P31" s="64">
        <v>20</v>
      </c>
      <c r="Q31" s="313"/>
      <c r="R31" s="64"/>
      <c r="S31" s="131"/>
      <c r="T31" s="710">
        <v>6500</v>
      </c>
      <c r="U31" s="67"/>
      <c r="V31" s="716">
        <f t="shared" si="2"/>
        <v>62.870605415030255</v>
      </c>
      <c r="W31" s="712">
        <f t="shared" si="1"/>
        <v>80.371560149954007</v>
      </c>
      <c r="X31" s="718">
        <f t="shared" si="3"/>
        <v>108.02044255003716</v>
      </c>
      <c r="Y31" s="64"/>
      <c r="Z31" s="172"/>
    </row>
    <row r="32" spans="1:26">
      <c r="A32" s="124" t="s">
        <v>362</v>
      </c>
      <c r="B32" s="125">
        <v>2030</v>
      </c>
      <c r="C32" s="495">
        <v>1924.7039999999997</v>
      </c>
      <c r="D32" s="496">
        <v>2877.1455999999998</v>
      </c>
      <c r="E32" s="497">
        <v>4401.2608</v>
      </c>
      <c r="F32" s="186">
        <v>1845</v>
      </c>
      <c r="G32" s="556">
        <v>2758</v>
      </c>
      <c r="H32" s="556">
        <v>4219</v>
      </c>
      <c r="I32" s="738">
        <v>0.04</v>
      </c>
      <c r="J32" s="444"/>
      <c r="K32" s="23"/>
      <c r="L32" s="23"/>
      <c r="M32" s="706">
        <v>28</v>
      </c>
      <c r="N32" s="293"/>
      <c r="O32" s="293">
        <v>4.4999999999999998E-2</v>
      </c>
      <c r="P32" s="23">
        <v>20</v>
      </c>
      <c r="Q32" s="314"/>
      <c r="R32" s="23"/>
      <c r="S32" s="2"/>
      <c r="T32" s="710">
        <v>6500</v>
      </c>
      <c r="U32" s="68"/>
      <c r="V32" s="723">
        <f t="shared" si="2"/>
        <v>62.607997305395813</v>
      </c>
      <c r="W32" s="713">
        <f t="shared" si="1"/>
        <v>79.733797597984648</v>
      </c>
      <c r="X32" s="722">
        <f t="shared" si="3"/>
        <v>107.13882961055012</v>
      </c>
      <c r="Y32" s="23"/>
      <c r="Z32" s="173"/>
    </row>
    <row r="33" spans="1:26">
      <c r="A33" s="124" t="s">
        <v>362</v>
      </c>
      <c r="B33" s="125">
        <v>2040</v>
      </c>
      <c r="C33" s="495">
        <v>1915.3151999999998</v>
      </c>
      <c r="D33" s="496">
        <v>2860.4543999999996</v>
      </c>
      <c r="E33" s="497">
        <v>4388.7423999999992</v>
      </c>
      <c r="F33" s="186">
        <v>1836</v>
      </c>
      <c r="G33" s="556">
        <v>2742</v>
      </c>
      <c r="H33" s="556">
        <v>4207</v>
      </c>
      <c r="I33" s="738">
        <v>0.04</v>
      </c>
      <c r="J33" s="444"/>
      <c r="K33" s="23"/>
      <c r="L33" s="23"/>
      <c r="M33" s="706">
        <v>28</v>
      </c>
      <c r="N33" s="293"/>
      <c r="O33" s="293">
        <v>4.4999999999999998E-2</v>
      </c>
      <c r="P33" s="23">
        <v>20</v>
      </c>
      <c r="Q33" s="314"/>
      <c r="R33" s="23"/>
      <c r="S33" s="2"/>
      <c r="T33" s="710">
        <v>6500</v>
      </c>
      <c r="U33" s="68"/>
      <c r="V33" s="723">
        <f t="shared" si="2"/>
        <v>62.4391778063451</v>
      </c>
      <c r="W33" s="713">
        <f t="shared" si="1"/>
        <v>79.433674044116714</v>
      </c>
      <c r="X33" s="722">
        <f t="shared" si="3"/>
        <v>106.91373694514915</v>
      </c>
      <c r="Y33" s="23"/>
      <c r="Z33" s="173"/>
    </row>
    <row r="34" spans="1:26" ht="16.5" thickBot="1">
      <c r="A34" s="124" t="s">
        <v>362</v>
      </c>
      <c r="B34" s="125">
        <v>2050</v>
      </c>
      <c r="C34" s="492">
        <v>1908.0127999999997</v>
      </c>
      <c r="D34" s="493">
        <v>2857.3247999999999</v>
      </c>
      <c r="E34" s="494">
        <v>4402.3039999999992</v>
      </c>
      <c r="F34" s="186">
        <v>1829</v>
      </c>
      <c r="G34" s="556">
        <v>2739</v>
      </c>
      <c r="H34" s="556">
        <v>4220</v>
      </c>
      <c r="I34" s="738">
        <v>0.04</v>
      </c>
      <c r="J34" s="445"/>
      <c r="K34" s="135"/>
      <c r="L34" s="135"/>
      <c r="M34" s="707">
        <v>28</v>
      </c>
      <c r="N34" s="294"/>
      <c r="O34" s="294">
        <v>4.4999999999999998E-2</v>
      </c>
      <c r="P34" s="135">
        <v>20</v>
      </c>
      <c r="Q34" s="315"/>
      <c r="R34" s="135"/>
      <c r="S34" s="139"/>
      <c r="T34" s="710">
        <v>6500</v>
      </c>
      <c r="U34" s="69"/>
      <c r="V34" s="717">
        <f t="shared" si="2"/>
        <v>62.307873751527893</v>
      </c>
      <c r="W34" s="714">
        <f t="shared" si="1"/>
        <v>79.377400877766476</v>
      </c>
      <c r="X34" s="719">
        <f t="shared" si="3"/>
        <v>107.15758733266685</v>
      </c>
      <c r="Y34" s="135"/>
      <c r="Z34" s="171"/>
    </row>
    <row r="35" spans="1:26">
      <c r="A35" s="203" t="s">
        <v>343</v>
      </c>
      <c r="B35" s="128">
        <v>2010</v>
      </c>
      <c r="C35" s="489">
        <v>790.65</v>
      </c>
      <c r="D35" s="490">
        <v>1813.9769999999999</v>
      </c>
      <c r="E35" s="491">
        <f>1.1295*H35</f>
        <v>3162.6</v>
      </c>
      <c r="F35" s="185">
        <v>700</v>
      </c>
      <c r="G35" s="524">
        <v>1606</v>
      </c>
      <c r="H35" s="525">
        <v>2800</v>
      </c>
      <c r="I35" s="459">
        <v>5.7500000000000002E-2</v>
      </c>
      <c r="J35" s="440">
        <v>113.65593750000001</v>
      </c>
      <c r="K35" s="129"/>
      <c r="L35" s="130"/>
      <c r="M35" s="705">
        <v>28</v>
      </c>
      <c r="N35" s="64"/>
      <c r="O35" s="129">
        <v>0.06</v>
      </c>
      <c r="P35" s="64">
        <v>20</v>
      </c>
      <c r="Q35" s="313"/>
      <c r="R35" s="64"/>
      <c r="S35" s="131">
        <v>6500</v>
      </c>
      <c r="T35" s="53"/>
      <c r="U35" s="67">
        <v>7500</v>
      </c>
      <c r="V35" s="132"/>
      <c r="W35" s="133"/>
      <c r="X35" s="134"/>
      <c r="Y35" s="64"/>
      <c r="Z35" s="172"/>
    </row>
    <row r="36" spans="1:26">
      <c r="A36" s="124" t="s">
        <v>343</v>
      </c>
      <c r="B36" s="125">
        <v>2015</v>
      </c>
      <c r="C36" s="495">
        <v>762.41249999999991</v>
      </c>
      <c r="D36" s="496">
        <v>1980.0135</v>
      </c>
      <c r="E36" s="497">
        <f t="shared" ref="E36:E41" si="4">1.1295*H36</f>
        <v>3106.125</v>
      </c>
      <c r="F36" s="186">
        <v>675</v>
      </c>
      <c r="G36" s="526">
        <v>1753</v>
      </c>
      <c r="H36" s="527">
        <v>2750</v>
      </c>
      <c r="I36" s="460">
        <v>5.7500000000000002E-2</v>
      </c>
      <c r="J36" s="441">
        <v>111.22045312500001</v>
      </c>
      <c r="K36" s="207"/>
      <c r="L36" s="208"/>
      <c r="M36" s="706">
        <v>28</v>
      </c>
      <c r="N36" s="23"/>
      <c r="O36" s="207">
        <v>0.06</v>
      </c>
      <c r="P36" s="23">
        <v>20</v>
      </c>
      <c r="Q36" s="314"/>
      <c r="R36" s="23"/>
      <c r="S36" s="2">
        <v>6500</v>
      </c>
      <c r="T36" s="3"/>
      <c r="U36" s="68">
        <v>7500</v>
      </c>
      <c r="V36" s="378"/>
      <c r="W36" s="382"/>
      <c r="X36" s="383"/>
      <c r="Y36" s="23"/>
      <c r="Z36" s="173"/>
    </row>
    <row r="37" spans="1:26">
      <c r="A37" s="124" t="s">
        <v>343</v>
      </c>
      <c r="B37" s="125">
        <v>2020</v>
      </c>
      <c r="C37" s="495">
        <v>734.17499999999995</v>
      </c>
      <c r="D37" s="496">
        <v>1711.1924999999999</v>
      </c>
      <c r="E37" s="497">
        <f t="shared" si="4"/>
        <v>3049.6499999999996</v>
      </c>
      <c r="F37" s="528">
        <v>650</v>
      </c>
      <c r="G37" s="529">
        <v>1515</v>
      </c>
      <c r="H37" s="527">
        <v>2700</v>
      </c>
      <c r="I37" s="460">
        <v>5.7500000000000002E-2</v>
      </c>
      <c r="J37" s="441">
        <v>108.78496875</v>
      </c>
      <c r="K37" s="207"/>
      <c r="L37" s="208"/>
      <c r="M37" s="706">
        <v>28</v>
      </c>
      <c r="N37" s="23"/>
      <c r="O37" s="207">
        <v>0.06</v>
      </c>
      <c r="P37" s="23">
        <v>20</v>
      </c>
      <c r="Q37" s="314"/>
      <c r="R37" s="23"/>
      <c r="S37" s="2">
        <v>6500</v>
      </c>
      <c r="T37" s="3"/>
      <c r="U37" s="68">
        <v>7500</v>
      </c>
      <c r="V37" s="378"/>
      <c r="W37" s="382"/>
      <c r="X37" s="383"/>
      <c r="Y37" s="23"/>
      <c r="Z37" s="173"/>
    </row>
    <row r="38" spans="1:26">
      <c r="A38" s="124" t="s">
        <v>343</v>
      </c>
      <c r="B38" s="125">
        <v>2030</v>
      </c>
      <c r="C38" s="495">
        <v>734.17499999999995</v>
      </c>
      <c r="D38" s="496">
        <v>1637.7749999999999</v>
      </c>
      <c r="E38" s="497">
        <f t="shared" si="4"/>
        <v>2993.1749999999997</v>
      </c>
      <c r="F38" s="528">
        <v>650</v>
      </c>
      <c r="G38" s="529">
        <v>1450</v>
      </c>
      <c r="H38" s="527">
        <v>2650</v>
      </c>
      <c r="I38" s="460">
        <v>5.7500000000000002E-2</v>
      </c>
      <c r="J38" s="441">
        <v>107.16131249999999</v>
      </c>
      <c r="K38" s="207"/>
      <c r="L38" s="208"/>
      <c r="M38" s="706">
        <v>28</v>
      </c>
      <c r="N38" s="23"/>
      <c r="O38" s="207">
        <v>0.06</v>
      </c>
      <c r="P38" s="23">
        <v>20</v>
      </c>
      <c r="Q38" s="314"/>
      <c r="R38" s="23"/>
      <c r="S38" s="2">
        <v>6500</v>
      </c>
      <c r="T38" s="3"/>
      <c r="U38" s="68">
        <v>7500</v>
      </c>
      <c r="V38" s="378"/>
      <c r="W38" s="382"/>
      <c r="X38" s="383"/>
      <c r="Y38" s="23"/>
      <c r="Z38" s="173"/>
    </row>
    <row r="39" spans="1:26">
      <c r="A39" s="124" t="s">
        <v>343</v>
      </c>
      <c r="B39" s="125">
        <v>2040</v>
      </c>
      <c r="C39" s="495">
        <v>734.17499999999995</v>
      </c>
      <c r="D39" s="496">
        <v>1592.595</v>
      </c>
      <c r="E39" s="497">
        <f t="shared" si="4"/>
        <v>2936.7</v>
      </c>
      <c r="F39" s="528">
        <v>650</v>
      </c>
      <c r="G39" s="529">
        <v>1410</v>
      </c>
      <c r="H39" s="527">
        <v>2600</v>
      </c>
      <c r="I39" s="460">
        <v>5.7500000000000002E-2</v>
      </c>
      <c r="J39" s="441">
        <v>105.53765625</v>
      </c>
      <c r="K39" s="207"/>
      <c r="L39" s="208"/>
      <c r="M39" s="706">
        <v>28</v>
      </c>
      <c r="N39" s="23"/>
      <c r="O39" s="207">
        <v>0.06</v>
      </c>
      <c r="P39" s="23">
        <v>20</v>
      </c>
      <c r="Q39" s="314"/>
      <c r="R39" s="23"/>
      <c r="S39" s="2">
        <v>6500</v>
      </c>
      <c r="T39" s="3"/>
      <c r="U39" s="68">
        <v>7500</v>
      </c>
      <c r="V39" s="378"/>
      <c r="W39" s="382"/>
      <c r="X39" s="383"/>
      <c r="Y39" s="23"/>
      <c r="Z39" s="173"/>
    </row>
    <row r="40" spans="1:26">
      <c r="A40" s="124" t="s">
        <v>343</v>
      </c>
      <c r="B40" s="125">
        <v>2050</v>
      </c>
      <c r="C40" s="495">
        <v>734.17499999999995</v>
      </c>
      <c r="D40" s="496">
        <v>1564.3574999999998</v>
      </c>
      <c r="E40" s="497">
        <f t="shared" si="4"/>
        <v>2936.7</v>
      </c>
      <c r="F40" s="528">
        <v>650</v>
      </c>
      <c r="G40" s="529">
        <v>1385</v>
      </c>
      <c r="H40" s="527">
        <v>2600</v>
      </c>
      <c r="I40" s="460">
        <v>5.7500000000000002E-2</v>
      </c>
      <c r="J40" s="441">
        <v>105.53765625</v>
      </c>
      <c r="K40" s="207"/>
      <c r="L40" s="208"/>
      <c r="M40" s="706">
        <v>28</v>
      </c>
      <c r="N40" s="23"/>
      <c r="O40" s="207">
        <v>0.06</v>
      </c>
      <c r="P40" s="23">
        <v>20</v>
      </c>
      <c r="Q40" s="314"/>
      <c r="R40" s="23"/>
      <c r="S40" s="2">
        <v>6500</v>
      </c>
      <c r="T40" s="3"/>
      <c r="U40" s="68">
        <v>7500</v>
      </c>
      <c r="V40" s="378"/>
      <c r="W40" s="382"/>
      <c r="X40" s="383"/>
      <c r="Y40" s="23"/>
      <c r="Z40" s="173"/>
    </row>
    <row r="41" spans="1:26" ht="16.5" thickBot="1">
      <c r="A41" s="205" t="s">
        <v>343</v>
      </c>
      <c r="B41" s="136">
        <v>2060</v>
      </c>
      <c r="C41" s="492">
        <v>734.17499999999995</v>
      </c>
      <c r="D41" s="493">
        <v>1564.3574999999998</v>
      </c>
      <c r="E41" s="494">
        <f t="shared" si="4"/>
        <v>2936.7</v>
      </c>
      <c r="F41" s="530">
        <v>650</v>
      </c>
      <c r="G41" s="531">
        <v>1385</v>
      </c>
      <c r="H41" s="532">
        <v>2600</v>
      </c>
      <c r="I41" s="461">
        <v>5.7500000000000002E-2</v>
      </c>
      <c r="J41" s="442">
        <v>105.53765625</v>
      </c>
      <c r="K41" s="209"/>
      <c r="L41" s="210"/>
      <c r="M41" s="707">
        <v>28</v>
      </c>
      <c r="N41" s="135"/>
      <c r="O41" s="209">
        <v>0.06</v>
      </c>
      <c r="P41" s="135">
        <v>20</v>
      </c>
      <c r="Q41" s="315"/>
      <c r="R41" s="135"/>
      <c r="S41" s="139">
        <v>6500</v>
      </c>
      <c r="T41" s="54"/>
      <c r="U41" s="69">
        <v>7500</v>
      </c>
      <c r="V41" s="379"/>
      <c r="W41" s="392"/>
      <c r="X41" s="393"/>
      <c r="Y41" s="135"/>
      <c r="Z41" s="171"/>
    </row>
    <row r="42" spans="1:26">
      <c r="A42" s="79" t="s">
        <v>344</v>
      </c>
      <c r="B42" s="128">
        <v>2013</v>
      </c>
      <c r="C42" s="489">
        <v>160.35</v>
      </c>
      <c r="D42" s="490">
        <v>1785.8408571428572</v>
      </c>
      <c r="E42" s="491">
        <v>3923.23</v>
      </c>
      <c r="F42" s="185">
        <v>150</v>
      </c>
      <c r="G42" s="16">
        <v>1670.5714285714287</v>
      </c>
      <c r="H42" s="525">
        <v>3670</v>
      </c>
      <c r="I42" s="459">
        <v>2.5000000000000001E-2</v>
      </c>
      <c r="J42" s="443">
        <f>0.025*D42</f>
        <v>44.64602142857143</v>
      </c>
      <c r="K42" s="129"/>
      <c r="L42" s="130"/>
      <c r="M42" s="705">
        <v>28</v>
      </c>
      <c r="N42" s="313"/>
      <c r="O42" s="129">
        <v>7.0000000000000007E-2</v>
      </c>
      <c r="P42" s="130">
        <v>20</v>
      </c>
      <c r="Q42" s="313"/>
      <c r="R42" s="64"/>
      <c r="S42" s="131"/>
      <c r="T42" s="729">
        <v>6500</v>
      </c>
      <c r="U42" s="67"/>
      <c r="V42" s="716">
        <f t="shared" ref="V42:V54" si="5">(((C42*(1+O42)^P42*O42/((1+O42)^P42-1))+(I42*C42))/T42)*1000+M42</f>
        <v>30.945331637374007</v>
      </c>
      <c r="W42" s="712">
        <f t="shared" si="1"/>
        <v>60.802579207096812</v>
      </c>
      <c r="X42" s="718">
        <f t="shared" ref="X42:X54" si="6">(((E42*(1+O42)^P42*O42/((1+O42)^P42-1))+(I42*E42))/T42)*1000+M42</f>
        <v>100.0624473944174</v>
      </c>
      <c r="Y42" s="398"/>
      <c r="Z42" s="64"/>
    </row>
    <row r="43" spans="1:26" ht="16.5" thickBot="1">
      <c r="A43" s="80" t="s">
        <v>363</v>
      </c>
      <c r="B43" s="136">
        <v>2050</v>
      </c>
      <c r="C43" s="492">
        <v>160.35</v>
      </c>
      <c r="D43" s="493">
        <v>1004.5545714285713</v>
      </c>
      <c r="E43" s="494">
        <v>2011.8579999999999</v>
      </c>
      <c r="F43" s="184">
        <v>150</v>
      </c>
      <c r="G43" s="520">
        <v>939.71428571428567</v>
      </c>
      <c r="H43" s="532">
        <v>1882</v>
      </c>
      <c r="I43" s="461">
        <v>2.5000000000000001E-2</v>
      </c>
      <c r="J43" s="445">
        <f>0.025*D43</f>
        <v>25.113864285714286</v>
      </c>
      <c r="K43" s="209"/>
      <c r="L43" s="210"/>
      <c r="M43" s="707">
        <v>28</v>
      </c>
      <c r="N43" s="315"/>
      <c r="O43" s="209">
        <v>7.0000000000000007E-2</v>
      </c>
      <c r="P43" s="210">
        <v>20</v>
      </c>
      <c r="Q43" s="315"/>
      <c r="R43" s="135"/>
      <c r="S43" s="139"/>
      <c r="T43" s="730">
        <v>6500</v>
      </c>
      <c r="U43" s="69"/>
      <c r="V43" s="717">
        <f t="shared" si="5"/>
        <v>30.945331637374007</v>
      </c>
      <c r="W43" s="714">
        <f t="shared" si="1"/>
        <v>46.451801438710689</v>
      </c>
      <c r="X43" s="719">
        <f t="shared" si="6"/>
        <v>64.954094276919221</v>
      </c>
      <c r="Y43" s="135"/>
      <c r="Z43" s="135" t="s">
        <v>83</v>
      </c>
    </row>
    <row r="44" spans="1:26">
      <c r="A44" s="203" t="s">
        <v>345</v>
      </c>
      <c r="B44" s="128">
        <v>2012</v>
      </c>
      <c r="C44" s="489">
        <v>2026.8677</v>
      </c>
      <c r="D44" s="490">
        <v>2659.7338500000001</v>
      </c>
      <c r="E44" s="491">
        <v>3292.6</v>
      </c>
      <c r="F44" s="186">
        <v>1859</v>
      </c>
      <c r="G44" s="534"/>
      <c r="H44" s="519">
        <v>3156.25</v>
      </c>
      <c r="I44" s="459">
        <v>3.5000000000000003E-2</v>
      </c>
      <c r="J44" s="443">
        <v>93.090684750000008</v>
      </c>
      <c r="K44" s="64" t="s">
        <v>493</v>
      </c>
      <c r="L44" s="64"/>
      <c r="M44" s="705">
        <v>28</v>
      </c>
      <c r="N44" s="64"/>
      <c r="O44" s="753">
        <v>0.06</v>
      </c>
      <c r="P44" s="756">
        <v>25</v>
      </c>
      <c r="Q44" s="64"/>
      <c r="R44" s="64"/>
      <c r="S44" s="131"/>
      <c r="T44" s="729">
        <v>6500</v>
      </c>
      <c r="U44" s="67"/>
      <c r="V44" s="716">
        <f t="shared" si="5"/>
        <v>63.307011987916894</v>
      </c>
      <c r="W44" s="712">
        <f t="shared" si="1"/>
        <v>74.331220792860989</v>
      </c>
      <c r="X44" s="718">
        <f t="shared" si="6"/>
        <v>85.355429597805113</v>
      </c>
      <c r="Y44" s="64"/>
      <c r="Z44" s="64" t="s">
        <v>328</v>
      </c>
    </row>
    <row r="45" spans="1:26">
      <c r="A45" s="124" t="s">
        <v>345</v>
      </c>
      <c r="B45" s="125">
        <v>2020</v>
      </c>
      <c r="C45" s="495">
        <v>1950.5467000000001</v>
      </c>
      <c r="D45" s="496">
        <v>2560.4470459999998</v>
      </c>
      <c r="E45" s="497">
        <v>3170.3473919999997</v>
      </c>
      <c r="F45" s="186">
        <v>1789</v>
      </c>
      <c r="G45" s="535"/>
      <c r="H45" s="523">
        <v>3039.06</v>
      </c>
      <c r="I45" s="460">
        <v>3.5000000000000003E-2</v>
      </c>
      <c r="J45" s="444">
        <v>89.615646609999999</v>
      </c>
      <c r="K45" s="23" t="s">
        <v>494</v>
      </c>
      <c r="L45" s="23"/>
      <c r="M45" s="706">
        <v>28</v>
      </c>
      <c r="N45" s="23"/>
      <c r="O45" s="753">
        <v>0.06</v>
      </c>
      <c r="P45" s="757">
        <v>25</v>
      </c>
      <c r="Q45" s="23"/>
      <c r="R45" s="23"/>
      <c r="S45" s="2"/>
      <c r="T45" s="731">
        <v>6500</v>
      </c>
      <c r="U45" s="68"/>
      <c r="V45" s="723">
        <f t="shared" si="5"/>
        <v>61.977538701658602</v>
      </c>
      <c r="W45" s="713">
        <f t="shared" si="1"/>
        <v>72.60169479613711</v>
      </c>
      <c r="X45" s="722">
        <f t="shared" si="6"/>
        <v>83.225850890615632</v>
      </c>
      <c r="Y45" s="23"/>
      <c r="Z45" s="23" t="s">
        <v>328</v>
      </c>
    </row>
    <row r="46" spans="1:26">
      <c r="A46" s="124" t="s">
        <v>345</v>
      </c>
      <c r="B46" s="125">
        <v>2030</v>
      </c>
      <c r="C46" s="495">
        <v>1882.9481000000001</v>
      </c>
      <c r="D46" s="496">
        <v>2477.747746</v>
      </c>
      <c r="E46" s="497">
        <v>3072.5473919999995</v>
      </c>
      <c r="F46" s="186">
        <v>1727</v>
      </c>
      <c r="G46" s="535"/>
      <c r="H46" s="523">
        <v>2945.31</v>
      </c>
      <c r="I46" s="460">
        <v>3.5000000000000003E-2</v>
      </c>
      <c r="J46" s="444">
        <v>86.721171110000014</v>
      </c>
      <c r="K46" s="23" t="s">
        <v>495</v>
      </c>
      <c r="L46" s="23"/>
      <c r="M46" s="706">
        <v>28</v>
      </c>
      <c r="N46" s="23"/>
      <c r="O46" s="753">
        <v>0.06</v>
      </c>
      <c r="P46" s="757">
        <v>25</v>
      </c>
      <c r="Q46" s="23"/>
      <c r="R46" s="23"/>
      <c r="S46" s="2"/>
      <c r="T46" s="731">
        <v>6500</v>
      </c>
      <c r="U46" s="68"/>
      <c r="V46" s="723">
        <f t="shared" si="5"/>
        <v>60.800005219544097</v>
      </c>
      <c r="W46" s="713">
        <f t="shared" si="1"/>
        <v>71.161114744221379</v>
      </c>
      <c r="X46" s="722">
        <f t="shared" si="6"/>
        <v>81.52222426889864</v>
      </c>
      <c r="Y46" s="23"/>
      <c r="Z46" s="23" t="s">
        <v>328</v>
      </c>
    </row>
    <row r="47" spans="1:26">
      <c r="A47" s="124" t="s">
        <v>345</v>
      </c>
      <c r="B47" s="125">
        <v>2040</v>
      </c>
      <c r="C47" s="495">
        <v>1814.2592</v>
      </c>
      <c r="D47" s="496">
        <v>2370.1602239999997</v>
      </c>
      <c r="E47" s="497">
        <v>2926.0612479999995</v>
      </c>
      <c r="F47" s="186">
        <v>1664</v>
      </c>
      <c r="G47" s="535"/>
      <c r="H47" s="523">
        <v>2804.89</v>
      </c>
      <c r="I47" s="460">
        <v>3.5000000000000003E-2</v>
      </c>
      <c r="J47" s="444">
        <v>82.955607839999999</v>
      </c>
      <c r="K47" s="23" t="s">
        <v>496</v>
      </c>
      <c r="L47" s="23"/>
      <c r="M47" s="706">
        <v>28</v>
      </c>
      <c r="N47" s="23"/>
      <c r="O47" s="753">
        <v>0.06</v>
      </c>
      <c r="P47" s="757">
        <v>25</v>
      </c>
      <c r="Q47" s="23"/>
      <c r="R47" s="23"/>
      <c r="S47" s="2"/>
      <c r="T47" s="731">
        <v>6500</v>
      </c>
      <c r="U47" s="68"/>
      <c r="V47" s="723">
        <f t="shared" si="5"/>
        <v>59.60347926191163</v>
      </c>
      <c r="W47" s="713">
        <f t="shared" si="1"/>
        <v>69.286994430890473</v>
      </c>
      <c r="X47" s="722">
        <f t="shared" si="6"/>
        <v>78.970509599869317</v>
      </c>
      <c r="Y47" s="23"/>
      <c r="Z47" s="23" t="s">
        <v>328</v>
      </c>
    </row>
    <row r="48" spans="1:26" ht="16.5" thickBot="1">
      <c r="A48" s="205" t="s">
        <v>345</v>
      </c>
      <c r="B48" s="136">
        <v>2050</v>
      </c>
      <c r="C48" s="492">
        <v>1763.0151000000001</v>
      </c>
      <c r="D48" s="493">
        <v>2258.860158</v>
      </c>
      <c r="E48" s="494">
        <v>2754.7052159999998</v>
      </c>
      <c r="F48" s="184">
        <v>1617</v>
      </c>
      <c r="G48" s="537"/>
      <c r="H48" s="521">
        <v>2640.63</v>
      </c>
      <c r="I48" s="461">
        <v>3.5000000000000003E-2</v>
      </c>
      <c r="J48" s="445">
        <v>79.060105530000001</v>
      </c>
      <c r="K48" s="135" t="s">
        <v>497</v>
      </c>
      <c r="L48" s="135"/>
      <c r="M48" s="707">
        <v>28</v>
      </c>
      <c r="N48" s="135"/>
      <c r="O48" s="753">
        <v>0.06</v>
      </c>
      <c r="P48" s="758">
        <v>25</v>
      </c>
      <c r="Q48" s="135"/>
      <c r="R48" s="135"/>
      <c r="S48" s="139"/>
      <c r="T48" s="730">
        <v>6500</v>
      </c>
      <c r="U48" s="69"/>
      <c r="V48" s="717">
        <f t="shared" si="5"/>
        <v>58.710832912566772</v>
      </c>
      <c r="W48" s="714">
        <f t="shared" si="1"/>
        <v>67.348203475507489</v>
      </c>
      <c r="X48" s="719">
        <f t="shared" si="6"/>
        <v>75.985574038448192</v>
      </c>
      <c r="Y48" s="135"/>
      <c r="Z48" s="135" t="s">
        <v>328</v>
      </c>
    </row>
    <row r="49" spans="1:26">
      <c r="A49" s="394" t="s">
        <v>367</v>
      </c>
      <c r="B49" s="128">
        <v>2015</v>
      </c>
      <c r="C49" s="489">
        <v>620.02</v>
      </c>
      <c r="D49" s="490">
        <v>1111.76</v>
      </c>
      <c r="E49" s="491">
        <v>1603.5</v>
      </c>
      <c r="F49" s="185">
        <v>580</v>
      </c>
      <c r="G49" s="524"/>
      <c r="H49" s="534">
        <v>1500</v>
      </c>
      <c r="I49" s="459">
        <v>1.4999999999999999E-2</v>
      </c>
      <c r="J49" s="440">
        <v>16.676400000000001</v>
      </c>
      <c r="K49" s="129"/>
      <c r="L49" s="412">
        <v>1E-3</v>
      </c>
      <c r="M49" s="64">
        <v>42</v>
      </c>
      <c r="N49" s="64"/>
      <c r="O49" s="129">
        <v>7.0000000000000007E-2</v>
      </c>
      <c r="P49" s="390">
        <v>25</v>
      </c>
      <c r="Q49" s="368">
        <v>0.4</v>
      </c>
      <c r="R49" s="64"/>
      <c r="S49" s="131"/>
      <c r="T49" s="729">
        <v>6500</v>
      </c>
      <c r="U49" s="67"/>
      <c r="V49" s="716">
        <f t="shared" si="5"/>
        <v>51.616082598024171</v>
      </c>
      <c r="W49" s="712">
        <f t="shared" si="1"/>
        <v>59.242630865422647</v>
      </c>
      <c r="X49" s="718">
        <f t="shared" si="6"/>
        <v>66.869179132821131</v>
      </c>
      <c r="Y49" s="64"/>
      <c r="Z49" s="64"/>
    </row>
    <row r="50" spans="1:26">
      <c r="A50" s="340" t="s">
        <v>367</v>
      </c>
      <c r="B50" s="125">
        <v>2020</v>
      </c>
      <c r="C50" s="495">
        <v>620.02</v>
      </c>
      <c r="D50" s="496">
        <v>1111.76</v>
      </c>
      <c r="E50" s="497">
        <v>1603.5</v>
      </c>
      <c r="F50" s="186">
        <v>580</v>
      </c>
      <c r="G50" s="526"/>
      <c r="H50" s="535">
        <v>1500</v>
      </c>
      <c r="I50" s="460">
        <v>1.4999999999999999E-2</v>
      </c>
      <c r="J50" s="441">
        <v>16.676400000000001</v>
      </c>
      <c r="K50" s="207"/>
      <c r="L50" s="413">
        <v>1E-3</v>
      </c>
      <c r="M50" s="23">
        <v>42</v>
      </c>
      <c r="N50" s="23"/>
      <c r="O50" s="207">
        <v>7.0000000000000007E-2</v>
      </c>
      <c r="P50" s="755">
        <v>25</v>
      </c>
      <c r="Q50" s="314">
        <v>0.4</v>
      </c>
      <c r="R50" s="23"/>
      <c r="S50" s="2"/>
      <c r="T50" s="731">
        <v>6500</v>
      </c>
      <c r="U50" s="68"/>
      <c r="V50" s="723">
        <f t="shared" si="5"/>
        <v>51.616082598024171</v>
      </c>
      <c r="W50" s="713">
        <f t="shared" si="1"/>
        <v>59.242630865422647</v>
      </c>
      <c r="X50" s="722">
        <f t="shared" si="6"/>
        <v>66.869179132821131</v>
      </c>
      <c r="Y50" s="23"/>
      <c r="Z50" s="23"/>
    </row>
    <row r="51" spans="1:26">
      <c r="A51" s="340" t="s">
        <v>367</v>
      </c>
      <c r="B51" s="125">
        <v>2025</v>
      </c>
      <c r="C51" s="495">
        <v>620.02</v>
      </c>
      <c r="D51" s="496">
        <v>1111.76</v>
      </c>
      <c r="E51" s="497">
        <v>1603.5</v>
      </c>
      <c r="F51" s="186">
        <v>580</v>
      </c>
      <c r="G51" s="526"/>
      <c r="H51" s="535">
        <v>1500</v>
      </c>
      <c r="I51" s="460">
        <v>1.4999999999999999E-2</v>
      </c>
      <c r="J51" s="441">
        <v>16.676400000000001</v>
      </c>
      <c r="K51" s="207"/>
      <c r="L51" s="413">
        <v>1E-3</v>
      </c>
      <c r="M51" s="23">
        <v>42</v>
      </c>
      <c r="N51" s="23"/>
      <c r="O51" s="207">
        <v>7.0000000000000007E-2</v>
      </c>
      <c r="P51" s="755">
        <v>25</v>
      </c>
      <c r="Q51" s="314">
        <v>0.4</v>
      </c>
      <c r="R51" s="23"/>
      <c r="S51" s="2"/>
      <c r="T51" s="731">
        <v>6500</v>
      </c>
      <c r="U51" s="68"/>
      <c r="V51" s="723">
        <f t="shared" si="5"/>
        <v>51.616082598024171</v>
      </c>
      <c r="W51" s="713">
        <f t="shared" si="1"/>
        <v>59.242630865422647</v>
      </c>
      <c r="X51" s="722">
        <f t="shared" si="6"/>
        <v>66.869179132821131</v>
      </c>
      <c r="Y51" s="23"/>
      <c r="Z51" s="23"/>
    </row>
    <row r="52" spans="1:26">
      <c r="A52" s="340" t="s">
        <v>367</v>
      </c>
      <c r="B52" s="125">
        <v>2030</v>
      </c>
      <c r="C52" s="495">
        <v>620.02</v>
      </c>
      <c r="D52" s="496">
        <v>1111.76</v>
      </c>
      <c r="E52" s="497">
        <v>1603.5</v>
      </c>
      <c r="F52" s="186">
        <v>580</v>
      </c>
      <c r="G52" s="526"/>
      <c r="H52" s="535">
        <v>1500</v>
      </c>
      <c r="I52" s="460">
        <v>1.4999999999999999E-2</v>
      </c>
      <c r="J52" s="441">
        <v>16.676400000000001</v>
      </c>
      <c r="K52" s="207"/>
      <c r="L52" s="413">
        <v>1E-3</v>
      </c>
      <c r="M52" s="23">
        <v>42</v>
      </c>
      <c r="N52" s="23"/>
      <c r="O52" s="207">
        <v>7.0000000000000007E-2</v>
      </c>
      <c r="P52" s="755">
        <v>25</v>
      </c>
      <c r="Q52" s="314">
        <v>0.4</v>
      </c>
      <c r="R52" s="23"/>
      <c r="S52" s="2"/>
      <c r="T52" s="731">
        <v>6500</v>
      </c>
      <c r="U52" s="68"/>
      <c r="V52" s="723">
        <f t="shared" si="5"/>
        <v>51.616082598024171</v>
      </c>
      <c r="W52" s="713">
        <f t="shared" si="1"/>
        <v>59.242630865422647</v>
      </c>
      <c r="X52" s="722">
        <f t="shared" si="6"/>
        <v>66.869179132821131</v>
      </c>
      <c r="Y52" s="23"/>
      <c r="Z52" s="23"/>
    </row>
    <row r="53" spans="1:26">
      <c r="A53" s="340" t="s">
        <v>367</v>
      </c>
      <c r="B53" s="125">
        <v>2035</v>
      </c>
      <c r="C53" s="495">
        <v>620.02</v>
      </c>
      <c r="D53" s="496">
        <v>1111.76</v>
      </c>
      <c r="E53" s="497">
        <v>1603.5</v>
      </c>
      <c r="F53" s="186">
        <v>580</v>
      </c>
      <c r="G53" s="526"/>
      <c r="H53" s="535">
        <v>1500</v>
      </c>
      <c r="I53" s="460">
        <v>1.4999999999999999E-2</v>
      </c>
      <c r="J53" s="441">
        <v>16.676400000000001</v>
      </c>
      <c r="K53" s="207"/>
      <c r="L53" s="413">
        <v>1E-3</v>
      </c>
      <c r="M53" s="23">
        <v>42</v>
      </c>
      <c r="N53" s="23"/>
      <c r="O53" s="207">
        <v>7.0000000000000007E-2</v>
      </c>
      <c r="P53" s="755">
        <v>25</v>
      </c>
      <c r="Q53" s="314">
        <v>0.4</v>
      </c>
      <c r="R53" s="23"/>
      <c r="S53" s="2"/>
      <c r="T53" s="731">
        <v>6500</v>
      </c>
      <c r="U53" s="68"/>
      <c r="V53" s="723">
        <f t="shared" si="5"/>
        <v>51.616082598024171</v>
      </c>
      <c r="W53" s="713">
        <f t="shared" si="1"/>
        <v>59.242630865422647</v>
      </c>
      <c r="X53" s="722">
        <f t="shared" si="6"/>
        <v>66.869179132821131</v>
      </c>
      <c r="Y53" s="23"/>
      <c r="Z53" s="23"/>
    </row>
    <row r="54" spans="1:26" ht="16.5" thickBot="1">
      <c r="A54" s="341" t="s">
        <v>367</v>
      </c>
      <c r="B54" s="136">
        <v>2040</v>
      </c>
      <c r="C54" s="492">
        <v>620.02</v>
      </c>
      <c r="D54" s="493">
        <v>1111.76</v>
      </c>
      <c r="E54" s="494">
        <v>1603.5</v>
      </c>
      <c r="F54" s="184">
        <v>580</v>
      </c>
      <c r="G54" s="536"/>
      <c r="H54" s="537">
        <v>1500</v>
      </c>
      <c r="I54" s="461">
        <v>1.4999999999999999E-2</v>
      </c>
      <c r="J54" s="442">
        <v>16.676400000000001</v>
      </c>
      <c r="K54" s="209"/>
      <c r="L54" s="414">
        <v>1E-3</v>
      </c>
      <c r="M54" s="135">
        <v>42</v>
      </c>
      <c r="N54" s="135"/>
      <c r="O54" s="209">
        <v>7.0000000000000007E-2</v>
      </c>
      <c r="P54" s="391">
        <v>25</v>
      </c>
      <c r="Q54" s="315">
        <v>0.4</v>
      </c>
      <c r="R54" s="135"/>
      <c r="S54" s="139"/>
      <c r="T54" s="730">
        <v>6500</v>
      </c>
      <c r="U54" s="69"/>
      <c r="V54" s="717">
        <f t="shared" si="5"/>
        <v>51.616082598024171</v>
      </c>
      <c r="W54" s="714">
        <f t="shared" si="1"/>
        <v>59.242630865422647</v>
      </c>
      <c r="X54" s="719">
        <f t="shared" si="6"/>
        <v>66.869179132821131</v>
      </c>
      <c r="Y54" s="135"/>
      <c r="Z54" s="135"/>
    </row>
  </sheetData>
  <phoneticPr fontId="13" type="noConversion"/>
  <hyperlinks>
    <hyperlink ref="E2" location="Inhalt!A1" display="Zurück zur Inhaltsübersicht" xr:uid="{3D3057A7-AEC7-4F84-A881-734835C42916}"/>
  </hyperlinks>
  <pageMargins left="0.7" right="0.7" top="0.78740157499999996" bottom="0.78740157499999996"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26898-6933-450E-84B6-EF18A1EBB490}">
  <sheetPr codeName="Tabelle13"/>
  <dimension ref="A1:T100"/>
  <sheetViews>
    <sheetView zoomScaleNormal="100" workbookViewId="0">
      <selection activeCell="Q88" sqref="Q88"/>
    </sheetView>
  </sheetViews>
  <sheetFormatPr baseColWidth="10" defaultRowHeight="15.75"/>
  <sheetData>
    <row r="1" spans="1:14">
      <c r="A1" s="612" t="s">
        <v>413</v>
      </c>
      <c r="F1" s="648" t="s">
        <v>492</v>
      </c>
    </row>
    <row r="2" spans="1:14">
      <c r="A2" s="616"/>
      <c r="B2" s="616" t="s">
        <v>520</v>
      </c>
      <c r="C2" s="616" t="s">
        <v>342</v>
      </c>
      <c r="D2" s="616" t="s">
        <v>362</v>
      </c>
      <c r="E2" s="616" t="s">
        <v>530</v>
      </c>
      <c r="F2" s="616" t="s">
        <v>343</v>
      </c>
      <c r="G2" s="616" t="s">
        <v>344</v>
      </c>
      <c r="H2" s="616" t="s">
        <v>365</v>
      </c>
      <c r="I2" s="616" t="s">
        <v>345</v>
      </c>
      <c r="J2" s="616" t="s">
        <v>532</v>
      </c>
      <c r="K2" s="616" t="s">
        <v>367</v>
      </c>
      <c r="L2" s="662" t="s">
        <v>397</v>
      </c>
      <c r="M2" s="662" t="s">
        <v>483</v>
      </c>
      <c r="N2" s="660" t="s">
        <v>484</v>
      </c>
    </row>
    <row r="3" spans="1:14">
      <c r="A3" s="617" t="s">
        <v>341</v>
      </c>
      <c r="B3" s="618"/>
      <c r="C3" s="618">
        <v>3759.52</v>
      </c>
      <c r="D3" s="618"/>
      <c r="E3" s="618">
        <v>2771.7345999999998</v>
      </c>
      <c r="F3" s="618">
        <v>1897</v>
      </c>
      <c r="G3" s="618">
        <v>1785.8408571428572</v>
      </c>
      <c r="H3" s="618">
        <v>3052.895</v>
      </c>
      <c r="I3" s="618">
        <v>2659.7338500000001</v>
      </c>
      <c r="J3" s="618">
        <v>3285.415</v>
      </c>
      <c r="K3" s="618">
        <v>1111.76</v>
      </c>
      <c r="L3" s="615">
        <f t="shared" ref="L3:L10" si="0">AVERAGE(B3:K3)</f>
        <v>2540.487413392857</v>
      </c>
      <c r="M3" s="615">
        <f t="shared" ref="M3:M10" si="1">MEDIAN(B3:K3)</f>
        <v>2715.7342250000002</v>
      </c>
      <c r="N3" s="661">
        <v>2722.3072999999995</v>
      </c>
    </row>
    <row r="4" spans="1:14">
      <c r="A4" s="617">
        <v>2020</v>
      </c>
      <c r="B4" s="618"/>
      <c r="C4" s="618"/>
      <c r="D4" s="618">
        <v>2912.6143999999999</v>
      </c>
      <c r="E4" s="618">
        <v>2645.6299999999997</v>
      </c>
      <c r="F4" s="618">
        <v>1711.1924999999999</v>
      </c>
      <c r="G4" s="618"/>
      <c r="H4" s="618">
        <v>3052.895</v>
      </c>
      <c r="I4" s="618">
        <v>2560.4470459999998</v>
      </c>
      <c r="J4" s="618">
        <v>3282.6307499999998</v>
      </c>
      <c r="K4" s="618">
        <v>1111.76</v>
      </c>
      <c r="L4" s="615">
        <f t="shared" si="0"/>
        <v>2468.167099428571</v>
      </c>
      <c r="M4" s="615">
        <f t="shared" si="1"/>
        <v>2645.6299999999997</v>
      </c>
      <c r="N4" s="661">
        <v>2658.1412999999998</v>
      </c>
    </row>
    <row r="5" spans="1:14">
      <c r="A5" s="617">
        <v>2025</v>
      </c>
      <c r="B5" s="618"/>
      <c r="C5" s="618"/>
      <c r="D5" s="618"/>
      <c r="E5" s="618">
        <v>2564.5724</v>
      </c>
      <c r="F5" s="618"/>
      <c r="G5" s="618"/>
      <c r="H5" s="618">
        <v>3052.895</v>
      </c>
      <c r="I5" s="618"/>
      <c r="J5" s="618">
        <v>3280.4033499999996</v>
      </c>
      <c r="K5" s="618">
        <v>1111.76</v>
      </c>
      <c r="L5" s="615">
        <f t="shared" si="0"/>
        <v>2502.4076874999996</v>
      </c>
      <c r="M5" s="615">
        <f t="shared" si="1"/>
        <v>2808.7336999999998</v>
      </c>
      <c r="N5" s="661">
        <v>2564.5724</v>
      </c>
    </row>
    <row r="6" spans="1:14">
      <c r="A6" s="617">
        <v>2030</v>
      </c>
      <c r="B6" s="618"/>
      <c r="C6" s="618">
        <v>3759.52</v>
      </c>
      <c r="D6" s="618">
        <v>2877.1455999999998</v>
      </c>
      <c r="E6" s="618">
        <v>2486.8921999999998</v>
      </c>
      <c r="F6" s="618">
        <v>1637.7749999999999</v>
      </c>
      <c r="G6" s="618"/>
      <c r="H6" s="618">
        <v>3052.895</v>
      </c>
      <c r="I6" s="618">
        <v>2477.747746</v>
      </c>
      <c r="J6" s="618">
        <v>3278.7327999999998</v>
      </c>
      <c r="K6" s="618">
        <v>1111.76</v>
      </c>
      <c r="L6" s="615">
        <f t="shared" si="0"/>
        <v>2585.3085432499997</v>
      </c>
      <c r="M6" s="615">
        <f t="shared" si="1"/>
        <v>2682.0189</v>
      </c>
      <c r="N6" s="661">
        <v>2577.10185</v>
      </c>
    </row>
    <row r="7" spans="1:14">
      <c r="A7" s="617">
        <v>2035</v>
      </c>
      <c r="B7" s="618"/>
      <c r="C7" s="618"/>
      <c r="D7" s="618"/>
      <c r="E7" s="618">
        <v>2410.3377999999998</v>
      </c>
      <c r="F7" s="618"/>
      <c r="G7" s="618"/>
      <c r="H7" s="618">
        <v>3052.895</v>
      </c>
      <c r="I7" s="618"/>
      <c r="J7" s="618"/>
      <c r="K7" s="618">
        <v>1111.76</v>
      </c>
      <c r="L7" s="615">
        <f t="shared" si="0"/>
        <v>2191.6642666666667</v>
      </c>
      <c r="M7" s="615">
        <f t="shared" si="1"/>
        <v>2410.3377999999998</v>
      </c>
      <c r="N7" s="661"/>
    </row>
    <row r="8" spans="1:14">
      <c r="A8" s="617">
        <v>2040</v>
      </c>
      <c r="B8" s="618"/>
      <c r="C8" s="618"/>
      <c r="D8" s="618">
        <v>2860.4543999999996</v>
      </c>
      <c r="E8" s="618">
        <v>2337.1607999999997</v>
      </c>
      <c r="F8" s="618">
        <v>1592.595</v>
      </c>
      <c r="G8" s="618"/>
      <c r="H8" s="618"/>
      <c r="I8" s="618">
        <v>2370.1602239999997</v>
      </c>
      <c r="J8" s="618">
        <v>3275.9485499999996</v>
      </c>
      <c r="K8" s="618">
        <v>1111.76</v>
      </c>
      <c r="L8" s="615">
        <f t="shared" si="0"/>
        <v>2258.0131623333332</v>
      </c>
      <c r="M8" s="615">
        <f t="shared" si="1"/>
        <v>2353.6605119999995</v>
      </c>
      <c r="N8" s="618">
        <v>2501.1224499999998</v>
      </c>
    </row>
    <row r="9" spans="1:14">
      <c r="A9" s="617">
        <v>2045</v>
      </c>
      <c r="B9" s="618"/>
      <c r="C9" s="618"/>
      <c r="D9" s="618"/>
      <c r="E9" s="618">
        <v>2266.2354</v>
      </c>
      <c r="F9" s="618"/>
      <c r="G9" s="618"/>
      <c r="H9" s="618"/>
      <c r="I9" s="618"/>
      <c r="J9" s="618"/>
      <c r="K9" s="618"/>
      <c r="L9" s="615">
        <f t="shared" si="0"/>
        <v>2266.2354</v>
      </c>
      <c r="M9" s="615">
        <f t="shared" si="1"/>
        <v>2266.2354</v>
      </c>
      <c r="N9" s="618"/>
    </row>
    <row r="10" spans="1:14" ht="16.5" thickBot="1">
      <c r="A10" s="617">
        <v>2050</v>
      </c>
      <c r="B10" s="618">
        <v>4089.4049999999997</v>
      </c>
      <c r="C10" s="618">
        <v>3759.52</v>
      </c>
      <c r="D10" s="618">
        <v>2857.3247999999999</v>
      </c>
      <c r="E10" s="618">
        <v>2196.4357999999997</v>
      </c>
      <c r="F10" s="618">
        <v>1564.3574999999998</v>
      </c>
      <c r="G10" s="618">
        <v>1004.5545714285713</v>
      </c>
      <c r="H10" s="618"/>
      <c r="I10" s="618">
        <v>2258.860158</v>
      </c>
      <c r="J10" s="618">
        <v>3272.0506</v>
      </c>
      <c r="K10" s="618"/>
      <c r="L10" s="615">
        <f t="shared" si="0"/>
        <v>2625.3135536785712</v>
      </c>
      <c r="M10" s="615">
        <f t="shared" si="1"/>
        <v>2558.0924789999999</v>
      </c>
      <c r="N10" s="618">
        <v>2429.0893999999998</v>
      </c>
    </row>
    <row r="11" spans="1:14">
      <c r="A11" s="643" t="s">
        <v>441</v>
      </c>
      <c r="B11" s="644"/>
      <c r="C11" s="645">
        <f>(C3-C10)/C3</f>
        <v>0</v>
      </c>
      <c r="D11" s="645">
        <f>(D4-D10)/D4</f>
        <v>1.8982808022922657E-2</v>
      </c>
      <c r="E11" s="645">
        <f t="shared" ref="E11:I11" si="2">(E3-E10)/E3</f>
        <v>0.20755912200251786</v>
      </c>
      <c r="F11" s="645">
        <f t="shared" si="2"/>
        <v>0.1753518713758567</v>
      </c>
      <c r="G11" s="645">
        <f t="shared" si="2"/>
        <v>0.43748931075765357</v>
      </c>
      <c r="H11" s="645">
        <f>(H3-H7)/H3</f>
        <v>0</v>
      </c>
      <c r="I11" s="645">
        <f t="shared" si="2"/>
        <v>0.15071947593553398</v>
      </c>
      <c r="J11" s="645">
        <f>(J4-J10)/J4</f>
        <v>3.2230703986428498E-3</v>
      </c>
      <c r="K11" s="645">
        <f>(K3-K8)/K3</f>
        <v>0</v>
      </c>
      <c r="L11" s="645">
        <f>(L3-L10)/L3</f>
        <v>-3.338971090292777E-2</v>
      </c>
      <c r="M11" s="645">
        <f t="shared" ref="M11:N11" si="3">(M3-M10)/M3</f>
        <v>5.8047560232076918E-2</v>
      </c>
      <c r="N11" s="645">
        <f t="shared" si="3"/>
        <v>0.10770933171284509</v>
      </c>
    </row>
    <row r="13" spans="1:14">
      <c r="L13" s="693"/>
    </row>
    <row r="45" spans="1:20">
      <c r="A45" s="612" t="s">
        <v>414</v>
      </c>
    </row>
    <row r="46" spans="1:20">
      <c r="A46" s="627"/>
      <c r="B46" s="627" t="s">
        <v>520</v>
      </c>
      <c r="C46" s="627"/>
      <c r="D46" s="627" t="s">
        <v>342</v>
      </c>
      <c r="E46" s="627" t="s">
        <v>362</v>
      </c>
      <c r="F46" s="627"/>
      <c r="G46" s="627" t="s">
        <v>530</v>
      </c>
      <c r="H46" s="627" t="s">
        <v>343</v>
      </c>
      <c r="I46" s="627"/>
      <c r="J46" s="627" t="s">
        <v>363</v>
      </c>
      <c r="K46" s="627"/>
      <c r="L46" s="627" t="s">
        <v>365</v>
      </c>
      <c r="M46" s="627"/>
      <c r="N46" s="627" t="s">
        <v>345</v>
      </c>
      <c r="O46" s="627"/>
      <c r="P46" s="627" t="s">
        <v>532</v>
      </c>
      <c r="Q46" s="627"/>
      <c r="R46" s="627" t="s">
        <v>367</v>
      </c>
      <c r="S46" s="627"/>
      <c r="T46" s="662" t="s">
        <v>396</v>
      </c>
    </row>
    <row r="47" spans="1:20">
      <c r="A47" s="627" t="s">
        <v>406</v>
      </c>
      <c r="B47" s="627" t="s">
        <v>409</v>
      </c>
      <c r="C47" s="627" t="s">
        <v>410</v>
      </c>
      <c r="D47" s="627" t="s">
        <v>407</v>
      </c>
      <c r="E47" s="627" t="s">
        <v>409</v>
      </c>
      <c r="F47" s="627" t="s">
        <v>410</v>
      </c>
      <c r="G47" s="627" t="s">
        <v>407</v>
      </c>
      <c r="H47" s="627" t="s">
        <v>409</v>
      </c>
      <c r="I47" s="627" t="s">
        <v>410</v>
      </c>
      <c r="J47" s="627" t="s">
        <v>409</v>
      </c>
      <c r="K47" s="627" t="s">
        <v>410</v>
      </c>
      <c r="L47" s="627" t="s">
        <v>409</v>
      </c>
      <c r="M47" s="627" t="s">
        <v>410</v>
      </c>
      <c r="N47" s="627" t="s">
        <v>409</v>
      </c>
      <c r="O47" s="627" t="s">
        <v>410</v>
      </c>
      <c r="P47" s="627" t="s">
        <v>409</v>
      </c>
      <c r="Q47" s="627" t="s">
        <v>410</v>
      </c>
      <c r="R47" s="627" t="s">
        <v>409</v>
      </c>
      <c r="S47" s="627" t="s">
        <v>410</v>
      </c>
      <c r="T47" s="662"/>
    </row>
    <row r="48" spans="1:20">
      <c r="A48" s="628" t="s">
        <v>341</v>
      </c>
      <c r="B48" s="629"/>
      <c r="C48" s="629"/>
      <c r="D48" s="629">
        <v>3759.52</v>
      </c>
      <c r="E48" s="629"/>
      <c r="F48" s="629"/>
      <c r="G48" s="629">
        <v>2771.7345999999998</v>
      </c>
      <c r="H48" s="629">
        <v>776.53125</v>
      </c>
      <c r="I48" s="629">
        <v>3134.3625000000002</v>
      </c>
      <c r="J48" s="629">
        <v>160</v>
      </c>
      <c r="K48" s="629">
        <v>3923.23</v>
      </c>
      <c r="L48" s="629">
        <v>2035.2</v>
      </c>
      <c r="M48" s="629">
        <v>4070.59</v>
      </c>
      <c r="N48" s="629">
        <v>2026.8677</v>
      </c>
      <c r="O48" s="629">
        <v>3292.6</v>
      </c>
      <c r="P48" s="629">
        <v>2672.8799999999997</v>
      </c>
      <c r="Q48" s="629">
        <v>3897.95</v>
      </c>
      <c r="R48" s="629">
        <v>620.02</v>
      </c>
      <c r="S48" s="629">
        <v>1603.5</v>
      </c>
      <c r="T48" s="615">
        <f>MEDIAN(B48:S48)</f>
        <v>2722.3072999999995</v>
      </c>
    </row>
    <row r="49" spans="1:20">
      <c r="A49" s="628">
        <v>2020</v>
      </c>
      <c r="B49" s="629"/>
      <c r="C49" s="629"/>
      <c r="D49" s="629">
        <v>3760</v>
      </c>
      <c r="E49" s="629">
        <v>1939.3087999999998</v>
      </c>
      <c r="F49" s="629">
        <v>4450.2911999999997</v>
      </c>
      <c r="G49" s="629">
        <v>2645.6299999999997</v>
      </c>
      <c r="H49" s="629">
        <v>734.17499999999995</v>
      </c>
      <c r="I49" s="629">
        <v>3049.6499999999996</v>
      </c>
      <c r="K49" s="629"/>
      <c r="L49" s="629">
        <v>2035.2</v>
      </c>
      <c r="M49" s="629">
        <v>4070.59</v>
      </c>
      <c r="N49" s="629">
        <v>1950.5467000000001</v>
      </c>
      <c r="O49" s="629">
        <v>3170.3473919999997</v>
      </c>
      <c r="P49" s="629">
        <v>2670.6525999999999</v>
      </c>
      <c r="Q49" s="629">
        <v>3894.6088999999997</v>
      </c>
      <c r="R49" s="629">
        <v>620.02</v>
      </c>
      <c r="S49" s="629">
        <v>1603.5</v>
      </c>
      <c r="T49" s="615">
        <f t="shared" ref="T49:T53" si="4">MEDIAN(B49:S49)</f>
        <v>2658.1412999999998</v>
      </c>
    </row>
    <row r="50" spans="1:20">
      <c r="A50" s="628">
        <v>2025</v>
      </c>
      <c r="B50" s="629"/>
      <c r="C50" s="629"/>
      <c r="D50" s="629">
        <v>3760</v>
      </c>
      <c r="E50" s="629"/>
      <c r="F50" s="629"/>
      <c r="G50" s="629">
        <v>2564.5724</v>
      </c>
      <c r="H50" s="629">
        <v>734</v>
      </c>
      <c r="I50" s="629"/>
      <c r="J50" s="629"/>
      <c r="K50" s="629"/>
      <c r="L50" s="629">
        <v>2035.2</v>
      </c>
      <c r="M50" s="629">
        <v>4070.59</v>
      </c>
      <c r="N50" s="629"/>
      <c r="O50" s="629"/>
      <c r="P50" s="629">
        <v>2668.4251999999997</v>
      </c>
      <c r="Q50" s="629">
        <v>3892.3814999999995</v>
      </c>
      <c r="R50" s="629">
        <v>620.02</v>
      </c>
      <c r="S50" s="629">
        <v>1603.5</v>
      </c>
      <c r="T50" s="615">
        <f t="shared" si="4"/>
        <v>2564.5724</v>
      </c>
    </row>
    <row r="51" spans="1:20">
      <c r="A51" s="628">
        <v>2030</v>
      </c>
      <c r="B51" s="629"/>
      <c r="C51" s="629"/>
      <c r="D51" s="629">
        <v>3759.52</v>
      </c>
      <c r="E51" s="629">
        <v>1924.7039999999997</v>
      </c>
      <c r="F51" s="629">
        <v>4401.2608</v>
      </c>
      <c r="G51" s="629">
        <v>2486.8921999999998</v>
      </c>
      <c r="H51" s="629">
        <v>734.17499999999995</v>
      </c>
      <c r="I51" s="629">
        <v>2993.1749999999997</v>
      </c>
      <c r="J51" s="629"/>
      <c r="K51" s="629"/>
      <c r="L51" s="629">
        <v>2035.2</v>
      </c>
      <c r="M51" s="629">
        <v>4070.59</v>
      </c>
      <c r="N51" s="629">
        <v>1882.9481000000001</v>
      </c>
      <c r="O51" s="629">
        <v>3072.5473919999995</v>
      </c>
      <c r="P51" s="629">
        <v>2667.3114999999998</v>
      </c>
      <c r="Q51" s="629">
        <v>3890.1540999999997</v>
      </c>
      <c r="R51" s="629">
        <v>620.02</v>
      </c>
      <c r="S51" s="629">
        <v>1603.5</v>
      </c>
      <c r="T51" s="615">
        <f t="shared" si="4"/>
        <v>2577.10185</v>
      </c>
    </row>
    <row r="52" spans="1:20">
      <c r="A52" s="628">
        <v>2040</v>
      </c>
      <c r="B52" s="629"/>
      <c r="C52" s="629"/>
      <c r="D52" s="629">
        <v>3760</v>
      </c>
      <c r="E52" s="629">
        <v>1915.3151999999998</v>
      </c>
      <c r="F52" s="629">
        <v>4388.7423999999992</v>
      </c>
      <c r="G52" s="629">
        <v>2337.1607999999997</v>
      </c>
      <c r="H52" s="629">
        <v>734.17499999999995</v>
      </c>
      <c r="I52" s="629">
        <v>2936.7</v>
      </c>
      <c r="J52" s="629"/>
      <c r="K52" s="629"/>
      <c r="L52" s="629">
        <v>2035</v>
      </c>
      <c r="M52" s="629">
        <v>4070.59</v>
      </c>
      <c r="N52" s="629">
        <v>1814.2592</v>
      </c>
      <c r="O52" s="629">
        <v>2926.0612479999995</v>
      </c>
      <c r="P52" s="629">
        <v>2665.0840999999996</v>
      </c>
      <c r="Q52" s="629">
        <v>3886.8129999999996</v>
      </c>
      <c r="R52" s="629">
        <v>620.02</v>
      </c>
      <c r="S52" s="629">
        <v>1603.5</v>
      </c>
      <c r="T52" s="615">
        <f t="shared" si="4"/>
        <v>2501.1224499999998</v>
      </c>
    </row>
    <row r="53" spans="1:20">
      <c r="A53" s="628">
        <v>2050</v>
      </c>
      <c r="B53" s="629">
        <v>3526.07</v>
      </c>
      <c r="C53" s="629">
        <v>4652.74</v>
      </c>
      <c r="D53" s="629">
        <v>3759.52</v>
      </c>
      <c r="E53" s="629">
        <v>1908.0127999999997</v>
      </c>
      <c r="F53" s="629">
        <v>4402.3039999999992</v>
      </c>
      <c r="G53" s="629">
        <v>2196.4357999999997</v>
      </c>
      <c r="H53" s="629">
        <v>734.17499999999995</v>
      </c>
      <c r="I53" s="629">
        <v>2936.7</v>
      </c>
      <c r="J53" s="629">
        <v>160</v>
      </c>
      <c r="K53" s="629">
        <v>2011.8579999999999</v>
      </c>
      <c r="L53" s="629">
        <v>2035</v>
      </c>
      <c r="M53" s="629">
        <v>4070.59</v>
      </c>
      <c r="N53" s="629">
        <v>1763.0151000000001</v>
      </c>
      <c r="O53" s="629">
        <v>2754.7052159999998</v>
      </c>
      <c r="P53" s="629">
        <v>2661.7429999999999</v>
      </c>
      <c r="Q53" s="629">
        <v>3882.3581999999997</v>
      </c>
      <c r="R53" s="629">
        <v>620</v>
      </c>
      <c r="S53" s="629">
        <v>1604</v>
      </c>
      <c r="T53" s="615">
        <f t="shared" si="4"/>
        <v>2429.0893999999998</v>
      </c>
    </row>
    <row r="56" spans="1:20">
      <c r="K56" s="693"/>
    </row>
    <row r="78" spans="1:13">
      <c r="M78" s="612"/>
    </row>
    <row r="79" spans="1:13">
      <c r="A79" s="612" t="s">
        <v>399</v>
      </c>
      <c r="H79" s="612" t="s">
        <v>400</v>
      </c>
      <c r="M79" s="612" t="s">
        <v>403</v>
      </c>
    </row>
    <row r="80" spans="1:13">
      <c r="A80" s="612"/>
    </row>
    <row r="81" spans="1:15">
      <c r="A81" s="5"/>
      <c r="B81" s="5"/>
      <c r="C81" s="5" t="s">
        <v>39</v>
      </c>
      <c r="H81" s="5"/>
      <c r="I81" s="5"/>
      <c r="J81" s="5" t="s">
        <v>39</v>
      </c>
      <c r="K81" s="85"/>
      <c r="M81" s="5"/>
      <c r="N81" s="5"/>
      <c r="O81" s="5" t="s">
        <v>39</v>
      </c>
    </row>
    <row r="82" spans="1:15">
      <c r="A82" s="5" t="s">
        <v>394</v>
      </c>
      <c r="B82" s="11">
        <v>1.4999999999999999E-2</v>
      </c>
      <c r="C82" s="5" t="s">
        <v>529</v>
      </c>
      <c r="H82" s="5" t="s">
        <v>394</v>
      </c>
      <c r="I82" s="11">
        <v>2.7E-2</v>
      </c>
      <c r="J82" s="219" t="s">
        <v>365</v>
      </c>
      <c r="K82" s="85"/>
      <c r="M82" s="5" t="s">
        <v>394</v>
      </c>
      <c r="N82" s="620">
        <v>10</v>
      </c>
      <c r="O82" s="5" t="s">
        <v>367</v>
      </c>
    </row>
    <row r="83" spans="1:15">
      <c r="A83" s="5" t="s">
        <v>395</v>
      </c>
      <c r="B83" s="11">
        <v>5.8000000000000003E-2</v>
      </c>
      <c r="C83" s="5" t="s">
        <v>343</v>
      </c>
      <c r="H83" s="5" t="s">
        <v>395</v>
      </c>
      <c r="I83" s="11">
        <v>0.09</v>
      </c>
      <c r="J83" s="3" t="s">
        <v>530</v>
      </c>
      <c r="K83" s="85"/>
      <c r="M83" s="5" t="s">
        <v>395</v>
      </c>
      <c r="N83" s="620">
        <v>40</v>
      </c>
      <c r="O83" s="124" t="s">
        <v>367</v>
      </c>
    </row>
    <row r="84" spans="1:15">
      <c r="A84" s="5" t="s">
        <v>396</v>
      </c>
      <c r="B84" s="11">
        <v>0.04</v>
      </c>
      <c r="C84" s="5"/>
      <c r="H84" s="5" t="s">
        <v>396</v>
      </c>
      <c r="I84" s="11">
        <v>0.06</v>
      </c>
      <c r="J84" s="5"/>
      <c r="K84" s="85"/>
      <c r="M84" s="5" t="s">
        <v>396</v>
      </c>
      <c r="N84" s="620">
        <v>25</v>
      </c>
      <c r="O84" s="5"/>
    </row>
    <row r="85" spans="1:15">
      <c r="A85" s="5" t="s">
        <v>397</v>
      </c>
      <c r="B85" s="11">
        <v>3.5999999999999997E-2</v>
      </c>
      <c r="C85" s="5"/>
      <c r="H85" s="5" t="s">
        <v>397</v>
      </c>
      <c r="I85" s="11">
        <v>5.8000000000000003E-2</v>
      </c>
      <c r="J85" s="5"/>
      <c r="K85" s="85"/>
      <c r="M85" s="5" t="s">
        <v>397</v>
      </c>
      <c r="N85" s="620">
        <v>25</v>
      </c>
      <c r="O85" s="5"/>
    </row>
    <row r="86" spans="1:15">
      <c r="K86" s="85"/>
    </row>
    <row r="87" spans="1:15">
      <c r="H87" s="612" t="s">
        <v>1</v>
      </c>
      <c r="J87" s="85"/>
      <c r="M87" s="612" t="s">
        <v>539</v>
      </c>
    </row>
    <row r="88" spans="1:15">
      <c r="J88" s="85"/>
    </row>
    <row r="89" spans="1:15">
      <c r="H89" s="5"/>
      <c r="I89" s="5"/>
      <c r="J89" s="5" t="s">
        <v>39</v>
      </c>
      <c r="M89" s="5"/>
      <c r="N89" s="5"/>
      <c r="O89" s="5" t="s">
        <v>39</v>
      </c>
    </row>
    <row r="90" spans="1:15">
      <c r="H90" s="5" t="s">
        <v>394</v>
      </c>
      <c r="I90" s="621">
        <v>5000</v>
      </c>
      <c r="J90" s="5" t="s">
        <v>365</v>
      </c>
      <c r="M90" s="5" t="s">
        <v>394</v>
      </c>
      <c r="N90" s="621">
        <v>7</v>
      </c>
      <c r="O90" s="5" t="s">
        <v>520</v>
      </c>
    </row>
    <row r="91" spans="1:15">
      <c r="H91" s="5" t="s">
        <v>395</v>
      </c>
      <c r="I91" s="621">
        <v>7500</v>
      </c>
      <c r="J91" s="5" t="s">
        <v>343</v>
      </c>
      <c r="M91" s="5" t="s">
        <v>395</v>
      </c>
      <c r="N91" s="621">
        <v>54</v>
      </c>
      <c r="O91" s="5" t="s">
        <v>367</v>
      </c>
    </row>
    <row r="92" spans="1:15">
      <c r="H92" s="5" t="s">
        <v>396</v>
      </c>
      <c r="I92" s="620">
        <v>6500</v>
      </c>
      <c r="J92" s="5"/>
      <c r="M92" s="5" t="s">
        <v>396</v>
      </c>
      <c r="N92" s="620">
        <v>27.5</v>
      </c>
      <c r="O92" s="5"/>
    </row>
    <row r="93" spans="1:15">
      <c r="H93" s="5" t="s">
        <v>397</v>
      </c>
      <c r="I93" s="620">
        <v>6502</v>
      </c>
      <c r="J93" s="5"/>
      <c r="M93" s="5" t="s">
        <v>397</v>
      </c>
      <c r="N93" s="620">
        <v>28</v>
      </c>
      <c r="O93" s="5"/>
    </row>
    <row r="94" spans="1:15">
      <c r="J94" s="85"/>
    </row>
    <row r="95" spans="1:15">
      <c r="H95" s="16"/>
      <c r="K95" s="85"/>
    </row>
    <row r="96" spans="1:15">
      <c r="K96" s="85"/>
    </row>
    <row r="97" spans="10:10">
      <c r="J97" s="85"/>
    </row>
    <row r="98" spans="10:10">
      <c r="J98" s="85"/>
    </row>
    <row r="99" spans="10:10">
      <c r="J99" s="85"/>
    </row>
    <row r="100" spans="10:10">
      <c r="J100" s="85"/>
    </row>
  </sheetData>
  <hyperlinks>
    <hyperlink ref="F1" location="Inhalt!A1" display="Zurück zur Inhaltsübersicht" xr:uid="{4DBAACCD-41F9-4CDA-8085-D97BB3B93998}"/>
  </hyperlinks>
  <pageMargins left="0.7" right="0.7" top="0.78740157499999996" bottom="0.78740157499999996" header="0.3" footer="0.3"/>
  <pageSetup paperSize="9" orientation="portrait" r:id="rId1"/>
  <ignoredErrors>
    <ignoredError sqref="D11 H11 J11" formula="1"/>
    <ignoredError sqref="L4:M10" formulaRange="1"/>
  </ignoredError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C77F7-D864-4346-A977-DCDCA11C56C8}">
  <sheetPr codeName="Tabelle14"/>
  <dimension ref="A2:AA43"/>
  <sheetViews>
    <sheetView zoomScale="80" zoomScaleNormal="80" workbookViewId="0">
      <pane xSplit="2" ySplit="6" topLeftCell="E7" activePane="bottomRight" state="frozen"/>
      <selection pane="topRight" activeCell="C1" sqref="C1"/>
      <selection pane="bottomLeft" activeCell="A7" sqref="A7"/>
      <selection pane="bottomRight" activeCell="W14" sqref="W14"/>
    </sheetView>
  </sheetViews>
  <sheetFormatPr baseColWidth="10" defaultRowHeight="15.75"/>
  <cols>
    <col min="1" max="1" width="40.625" customWidth="1"/>
    <col min="2" max="2" width="9.625" customWidth="1"/>
    <col min="3" max="5" width="18.125" style="16" customWidth="1"/>
    <col min="6" max="8" width="18.125" customWidth="1"/>
    <col min="10" max="10" width="16.375" customWidth="1"/>
    <col min="11" max="12" width="17.625" customWidth="1"/>
    <col min="13" max="13" width="16" customWidth="1"/>
    <col min="14" max="14" width="17.875" customWidth="1"/>
    <col min="15" max="15" width="10.875" style="85"/>
    <col min="16" max="16" width="13.875" customWidth="1"/>
    <col min="17" max="17" width="14.5" customWidth="1"/>
    <col min="25" max="25" width="38.625" customWidth="1"/>
    <col min="26" max="26" width="28.5" customWidth="1"/>
    <col min="27" max="27" width="25.875" customWidth="1"/>
  </cols>
  <sheetData>
    <row r="2" spans="1:27" ht="18.75">
      <c r="A2" s="211" t="s">
        <v>261</v>
      </c>
      <c r="E2" s="648" t="s">
        <v>492</v>
      </c>
    </row>
    <row r="3" spans="1:27" ht="63">
      <c r="A3" s="724" t="s">
        <v>540</v>
      </c>
      <c r="V3" s="696" t="s">
        <v>538</v>
      </c>
    </row>
    <row r="4" spans="1:27" ht="63">
      <c r="A4" t="s">
        <v>10</v>
      </c>
      <c r="B4" s="13" t="s">
        <v>29</v>
      </c>
      <c r="C4" s="483" t="s">
        <v>390</v>
      </c>
      <c r="D4" s="484" t="s">
        <v>392</v>
      </c>
      <c r="E4" s="485" t="s">
        <v>405</v>
      </c>
      <c r="F4" s="509" t="s">
        <v>390</v>
      </c>
      <c r="G4" s="510" t="s">
        <v>392</v>
      </c>
      <c r="H4" s="511" t="s">
        <v>405</v>
      </c>
      <c r="I4" s="26" t="s">
        <v>0</v>
      </c>
      <c r="J4" s="566" t="s">
        <v>17</v>
      </c>
      <c r="K4" s="448" t="s">
        <v>17</v>
      </c>
      <c r="L4" s="26" t="s">
        <v>17</v>
      </c>
      <c r="M4" s="4" t="s">
        <v>18</v>
      </c>
      <c r="N4" s="4" t="s">
        <v>20</v>
      </c>
      <c r="O4" s="11" t="s">
        <v>2</v>
      </c>
      <c r="P4" s="4" t="s">
        <v>3</v>
      </c>
      <c r="Q4" s="4" t="s">
        <v>8</v>
      </c>
      <c r="R4" s="4" t="s">
        <v>4</v>
      </c>
      <c r="S4" s="4" t="s">
        <v>43</v>
      </c>
      <c r="T4" s="4" t="s">
        <v>43</v>
      </c>
      <c r="U4" s="4" t="s">
        <v>43</v>
      </c>
      <c r="V4" s="27" t="s">
        <v>5</v>
      </c>
      <c r="W4" s="27" t="s">
        <v>5</v>
      </c>
      <c r="X4" s="27" t="s">
        <v>5</v>
      </c>
      <c r="Y4" s="5" t="s">
        <v>38</v>
      </c>
      <c r="Z4" s="5" t="s">
        <v>55</v>
      </c>
      <c r="AA4" s="5" t="s">
        <v>27</v>
      </c>
    </row>
    <row r="5" spans="1:27">
      <c r="A5" t="s">
        <v>9</v>
      </c>
      <c r="B5" s="12"/>
      <c r="C5" s="547" t="s">
        <v>28</v>
      </c>
      <c r="D5" s="565" t="s">
        <v>28</v>
      </c>
      <c r="E5" s="548" t="s">
        <v>28</v>
      </c>
      <c r="F5" s="512" t="s">
        <v>28</v>
      </c>
      <c r="G5" s="513" t="s">
        <v>28</v>
      </c>
      <c r="H5" s="514" t="s">
        <v>28</v>
      </c>
      <c r="I5" s="25" t="s">
        <v>21</v>
      </c>
      <c r="J5" s="474" t="s">
        <v>178</v>
      </c>
      <c r="K5" s="449" t="s">
        <v>181</v>
      </c>
      <c r="L5" s="17" t="s">
        <v>181</v>
      </c>
      <c r="M5" s="60" t="s">
        <v>11</v>
      </c>
      <c r="N5" s="60" t="s">
        <v>23</v>
      </c>
      <c r="O5" s="119" t="s">
        <v>21</v>
      </c>
      <c r="P5" s="122" t="s">
        <v>19</v>
      </c>
      <c r="Q5" s="122" t="s">
        <v>22</v>
      </c>
      <c r="R5" s="4" t="s">
        <v>13</v>
      </c>
      <c r="S5" s="4" t="s">
        <v>12</v>
      </c>
      <c r="T5" s="4" t="s">
        <v>12</v>
      </c>
      <c r="U5" s="4" t="s">
        <v>12</v>
      </c>
      <c r="V5" s="27" t="s">
        <v>11</v>
      </c>
      <c r="W5" s="27" t="s">
        <v>11</v>
      </c>
      <c r="X5" s="27" t="s">
        <v>11</v>
      </c>
      <c r="Y5" s="5"/>
      <c r="Z5" s="5"/>
      <c r="AA5" s="5"/>
    </row>
    <row r="6" spans="1:27" ht="32.25" thickBot="1">
      <c r="B6" s="28"/>
      <c r="C6" s="622" t="s">
        <v>404</v>
      </c>
      <c r="D6" s="623" t="s">
        <v>404</v>
      </c>
      <c r="E6" s="622" t="s">
        <v>404</v>
      </c>
      <c r="F6" s="515"/>
      <c r="G6" s="516"/>
      <c r="H6" s="517"/>
      <c r="I6" s="30"/>
      <c r="J6" s="475"/>
      <c r="K6" s="439" t="s">
        <v>358</v>
      </c>
      <c r="L6" s="29"/>
      <c r="M6" s="30"/>
      <c r="N6" s="30"/>
      <c r="O6" s="89"/>
      <c r="P6" s="30"/>
      <c r="Q6" s="30"/>
      <c r="R6" s="30"/>
      <c r="S6" s="30" t="s">
        <v>6</v>
      </c>
      <c r="T6" s="30" t="s">
        <v>189</v>
      </c>
      <c r="U6" s="30" t="s">
        <v>7</v>
      </c>
      <c r="V6" s="55" t="s">
        <v>6</v>
      </c>
      <c r="W6" s="55" t="s">
        <v>189</v>
      </c>
      <c r="X6" s="55" t="s">
        <v>7</v>
      </c>
      <c r="Y6" s="30"/>
      <c r="Z6" s="30"/>
      <c r="AA6" s="30"/>
    </row>
    <row r="7" spans="1:27">
      <c r="A7" s="203" t="s">
        <v>343</v>
      </c>
      <c r="B7" s="128">
        <v>2010</v>
      </c>
      <c r="C7" s="489">
        <v>2484.9</v>
      </c>
      <c r="D7" s="490">
        <v>3021.4124999999999</v>
      </c>
      <c r="E7" s="491">
        <v>3557.9249999999997</v>
      </c>
      <c r="F7" s="185">
        <v>2200</v>
      </c>
      <c r="G7" s="524"/>
      <c r="H7" s="525">
        <v>3150</v>
      </c>
      <c r="I7" s="64"/>
      <c r="J7" s="458">
        <v>4.4999999999999998E-2</v>
      </c>
      <c r="K7" s="440">
        <v>135.96356249999999</v>
      </c>
      <c r="L7" s="130"/>
      <c r="M7" s="64"/>
      <c r="N7" s="64"/>
      <c r="O7" s="292">
        <v>0.06</v>
      </c>
      <c r="P7" s="64">
        <v>30</v>
      </c>
      <c r="Q7" s="64"/>
      <c r="R7" s="64"/>
      <c r="S7" s="64">
        <v>4250</v>
      </c>
      <c r="T7" s="53"/>
      <c r="U7" s="67">
        <v>4764</v>
      </c>
      <c r="V7" s="716">
        <f>(((C7*(1+O7)^P7*O7/((1+O7)^P7-1))+(J7*C7))/U7)*1000</f>
        <v>61.365612964235574</v>
      </c>
      <c r="W7" s="712"/>
      <c r="X7" s="718">
        <f>(((E7*(1+O7)^P7*O7/((1+O7)^P7-1))+(J7*E7))/S7)*1000</f>
        <v>98.490824332523772</v>
      </c>
      <c r="Y7" s="64" t="s">
        <v>197</v>
      </c>
      <c r="Z7" s="64"/>
      <c r="AA7" s="163"/>
    </row>
    <row r="8" spans="1:27">
      <c r="A8" s="124" t="s">
        <v>343</v>
      </c>
      <c r="B8" s="125">
        <v>2015</v>
      </c>
      <c r="C8" s="495">
        <v>2767.2750000000001</v>
      </c>
      <c r="D8" s="496">
        <v>3190.8374999999996</v>
      </c>
      <c r="E8" s="497">
        <v>3614.3999999999996</v>
      </c>
      <c r="F8" s="186">
        <v>2450</v>
      </c>
      <c r="G8" s="526"/>
      <c r="H8" s="527">
        <v>3200</v>
      </c>
      <c r="I8" s="23"/>
      <c r="J8" s="456">
        <v>4.4999999999999998E-2</v>
      </c>
      <c r="K8" s="441">
        <v>143.58768749999999</v>
      </c>
      <c r="L8" s="208"/>
      <c r="M8" s="23"/>
      <c r="N8" s="23"/>
      <c r="O8" s="293">
        <v>0.06</v>
      </c>
      <c r="P8" s="23">
        <v>30</v>
      </c>
      <c r="Q8" s="23"/>
      <c r="R8" s="23"/>
      <c r="S8" s="2">
        <v>4375</v>
      </c>
      <c r="T8" s="3"/>
      <c r="U8" s="68">
        <v>4787</v>
      </c>
      <c r="V8" s="723">
        <f t="shared" ref="V8:V13" si="0">(((C8*(1+O8)^P8*O8/((1+O8)^P8-1))+(J8*C8))/U8)*1000</f>
        <v>68.010631197748154</v>
      </c>
      <c r="W8" s="382"/>
      <c r="X8" s="722">
        <f t="shared" ref="X8:X13" si="1">(((E8*(1+O8)^P8*O8/((1+O8)^P8-1))+(J8*E8))/S8)*1000</f>
        <v>97.195480157628921</v>
      </c>
      <c r="Y8" s="23" t="s">
        <v>198</v>
      </c>
      <c r="Z8" s="23"/>
      <c r="AA8" s="164"/>
    </row>
    <row r="9" spans="1:27">
      <c r="A9" s="124" t="s">
        <v>343</v>
      </c>
      <c r="B9" s="125">
        <v>2020</v>
      </c>
      <c r="C9" s="495">
        <v>2823.75</v>
      </c>
      <c r="D9" s="496">
        <v>3388.5</v>
      </c>
      <c r="E9" s="497">
        <v>3953.25</v>
      </c>
      <c r="F9" s="528">
        <v>2500</v>
      </c>
      <c r="G9" s="529"/>
      <c r="H9" s="527">
        <v>3500</v>
      </c>
      <c r="I9" s="23"/>
      <c r="J9" s="456">
        <v>4.4999999999999998E-2</v>
      </c>
      <c r="K9" s="441">
        <v>152.48249999999999</v>
      </c>
      <c r="L9" s="208"/>
      <c r="M9" s="23"/>
      <c r="N9" s="23"/>
      <c r="O9" s="293">
        <v>0.06</v>
      </c>
      <c r="P9" s="23">
        <v>30</v>
      </c>
      <c r="Q9" s="23"/>
      <c r="R9" s="23"/>
      <c r="S9" s="2">
        <v>4470</v>
      </c>
      <c r="T9" s="3"/>
      <c r="U9" s="68">
        <v>4792</v>
      </c>
      <c r="V9" s="723">
        <f t="shared" si="0"/>
        <v>69.326192366448396</v>
      </c>
      <c r="W9" s="382"/>
      <c r="X9" s="722">
        <f t="shared" si="1"/>
        <v>104.04822356779172</v>
      </c>
      <c r="Y9" s="23" t="s">
        <v>199</v>
      </c>
      <c r="Z9" s="23"/>
      <c r="AA9" s="164"/>
    </row>
    <row r="10" spans="1:27">
      <c r="A10" s="124" t="s">
        <v>343</v>
      </c>
      <c r="B10" s="125">
        <v>2030</v>
      </c>
      <c r="C10" s="495">
        <v>3049.6499999999996</v>
      </c>
      <c r="D10" s="496">
        <v>3670.8749999999995</v>
      </c>
      <c r="E10" s="497">
        <v>4292.0999999999995</v>
      </c>
      <c r="F10" s="528">
        <v>2700</v>
      </c>
      <c r="G10" s="529"/>
      <c r="H10" s="527">
        <v>3800</v>
      </c>
      <c r="I10" s="23"/>
      <c r="J10" s="456">
        <v>4.4999999999999998E-2</v>
      </c>
      <c r="K10" s="441">
        <v>165.18937499999998</v>
      </c>
      <c r="L10" s="208"/>
      <c r="M10" s="23"/>
      <c r="N10" s="23"/>
      <c r="O10" s="293">
        <v>0.06</v>
      </c>
      <c r="P10" s="23">
        <v>30</v>
      </c>
      <c r="Q10" s="23"/>
      <c r="R10" s="23"/>
      <c r="S10" s="2">
        <v>4520</v>
      </c>
      <c r="T10" s="3"/>
      <c r="U10" s="68">
        <v>4800</v>
      </c>
      <c r="V10" s="723">
        <f t="shared" si="0"/>
        <v>74.747500609504669</v>
      </c>
      <c r="W10" s="382"/>
      <c r="X10" s="722">
        <f t="shared" si="1"/>
        <v>111.71701172708663</v>
      </c>
      <c r="Y10" s="23" t="s">
        <v>200</v>
      </c>
      <c r="Z10" s="23"/>
      <c r="AA10" s="164"/>
    </row>
    <row r="11" spans="1:27">
      <c r="A11" s="124" t="s">
        <v>343</v>
      </c>
      <c r="B11" s="125">
        <v>2040</v>
      </c>
      <c r="C11" s="495">
        <v>3162.6</v>
      </c>
      <c r="D11" s="496">
        <v>4009.7249999999995</v>
      </c>
      <c r="E11" s="497">
        <v>4856.8499999999995</v>
      </c>
      <c r="F11" s="528">
        <v>2800</v>
      </c>
      <c r="G11" s="529"/>
      <c r="H11" s="527">
        <v>4300</v>
      </c>
      <c r="I11" s="23"/>
      <c r="J11" s="456">
        <v>4.4999999999999998E-2</v>
      </c>
      <c r="K11" s="441">
        <v>180.43762499999997</v>
      </c>
      <c r="L11" s="208"/>
      <c r="M11" s="23"/>
      <c r="N11" s="23"/>
      <c r="O11" s="293">
        <v>0.06</v>
      </c>
      <c r="P11" s="23">
        <v>30</v>
      </c>
      <c r="Q11" s="23"/>
      <c r="R11" s="23"/>
      <c r="S11" s="2">
        <v>4560</v>
      </c>
      <c r="T11" s="3"/>
      <c r="U11" s="68">
        <v>4825</v>
      </c>
      <c r="V11" s="723">
        <f t="shared" si="0"/>
        <v>77.114289632833831</v>
      </c>
      <c r="W11" s="382"/>
      <c r="X11" s="722">
        <f t="shared" si="1"/>
        <v>125.30770082684991</v>
      </c>
      <c r="Y11" s="23" t="s">
        <v>201</v>
      </c>
      <c r="Z11" s="23"/>
      <c r="AA11" s="164"/>
    </row>
    <row r="12" spans="1:27">
      <c r="A12" s="124" t="s">
        <v>343</v>
      </c>
      <c r="B12" s="125">
        <v>2050</v>
      </c>
      <c r="C12" s="495">
        <v>3275.5499999999997</v>
      </c>
      <c r="D12" s="496">
        <v>4348.5749999999998</v>
      </c>
      <c r="E12" s="497">
        <v>5421.5999999999995</v>
      </c>
      <c r="F12" s="528">
        <v>2900</v>
      </c>
      <c r="G12" s="529"/>
      <c r="H12" s="527">
        <v>4800</v>
      </c>
      <c r="I12" s="23"/>
      <c r="J12" s="456">
        <v>4.4999999999999998E-2</v>
      </c>
      <c r="K12" s="441">
        <v>195.68587499999998</v>
      </c>
      <c r="L12" s="208"/>
      <c r="M12" s="23"/>
      <c r="N12" s="23"/>
      <c r="O12" s="293">
        <v>0.06</v>
      </c>
      <c r="P12" s="23">
        <v>30</v>
      </c>
      <c r="Q12" s="23"/>
      <c r="R12" s="23"/>
      <c r="S12" s="2">
        <v>4600</v>
      </c>
      <c r="T12" s="3"/>
      <c r="U12" s="68">
        <v>4850</v>
      </c>
      <c r="V12" s="723">
        <f t="shared" si="0"/>
        <v>79.45667876932454</v>
      </c>
      <c r="W12" s="382"/>
      <c r="X12" s="722">
        <f t="shared" si="1"/>
        <v>138.66203011618259</v>
      </c>
      <c r="Y12" s="23" t="s">
        <v>202</v>
      </c>
      <c r="Z12" s="23"/>
      <c r="AA12" s="164"/>
    </row>
    <row r="13" spans="1:27" ht="16.5" thickBot="1">
      <c r="A13" s="205" t="s">
        <v>343</v>
      </c>
      <c r="B13" s="136">
        <v>2060</v>
      </c>
      <c r="C13" s="492">
        <v>3388.5</v>
      </c>
      <c r="D13" s="493">
        <v>4518</v>
      </c>
      <c r="E13" s="494">
        <v>5647.5</v>
      </c>
      <c r="F13" s="530">
        <v>3000</v>
      </c>
      <c r="G13" s="531"/>
      <c r="H13" s="532">
        <v>5000</v>
      </c>
      <c r="I13" s="135"/>
      <c r="J13" s="457">
        <v>4.4999999999999998E-2</v>
      </c>
      <c r="K13" s="442">
        <v>203.31</v>
      </c>
      <c r="L13" s="210"/>
      <c r="M13" s="135"/>
      <c r="N13" s="135"/>
      <c r="O13" s="294">
        <v>0.06</v>
      </c>
      <c r="P13" s="135">
        <v>30</v>
      </c>
      <c r="Q13" s="135"/>
      <c r="R13" s="135"/>
      <c r="S13" s="139">
        <v>4600</v>
      </c>
      <c r="T13" s="54"/>
      <c r="U13" s="69">
        <v>4850</v>
      </c>
      <c r="V13" s="717">
        <f t="shared" si="0"/>
        <v>82.196564244128851</v>
      </c>
      <c r="W13" s="392"/>
      <c r="X13" s="719">
        <f t="shared" si="1"/>
        <v>144.43961470435684</v>
      </c>
      <c r="Y13" s="135" t="s">
        <v>203</v>
      </c>
      <c r="Z13" s="135"/>
      <c r="AA13" s="166"/>
    </row>
    <row r="14" spans="1:27">
      <c r="A14" s="79" t="s">
        <v>344</v>
      </c>
      <c r="B14" s="128">
        <v>2013</v>
      </c>
      <c r="C14" s="489"/>
      <c r="D14" s="490">
        <v>1710.3999999999999</v>
      </c>
      <c r="E14" s="491"/>
      <c r="F14" s="185"/>
      <c r="G14" s="525">
        <v>1600</v>
      </c>
      <c r="H14" s="525"/>
      <c r="I14" s="313"/>
      <c r="J14" s="458">
        <v>0.02</v>
      </c>
      <c r="K14" s="440">
        <v>34.207999999999998</v>
      </c>
      <c r="L14" s="130"/>
      <c r="M14" s="64"/>
      <c r="N14" s="313"/>
      <c r="O14" s="292">
        <v>7.0000000000000007E-2</v>
      </c>
      <c r="P14" s="130">
        <v>50</v>
      </c>
      <c r="Q14" s="64"/>
      <c r="R14" s="64"/>
      <c r="S14" s="131"/>
      <c r="T14" s="729">
        <v>4600</v>
      </c>
      <c r="U14" s="67"/>
      <c r="V14" s="370"/>
      <c r="W14" s="712">
        <f t="shared" ref="W14:W42" si="2">(((D14*(1+O14)^P14*O14/((1+O14)^P14-1))+(J14*D14))/T14)*1000</f>
        <v>34.378984054901075</v>
      </c>
      <c r="X14" s="372"/>
      <c r="Y14" s="398"/>
      <c r="Z14" s="64"/>
      <c r="AA14" s="172"/>
    </row>
    <row r="15" spans="1:27" ht="16.5" thickBot="1">
      <c r="A15" s="80" t="s">
        <v>344</v>
      </c>
      <c r="B15" s="136">
        <v>2050</v>
      </c>
      <c r="C15" s="492"/>
      <c r="D15" s="493">
        <v>1710.3999999999999</v>
      </c>
      <c r="E15" s="494"/>
      <c r="F15" s="184"/>
      <c r="G15" s="532">
        <v>1600</v>
      </c>
      <c r="H15" s="532"/>
      <c r="I15" s="315"/>
      <c r="J15" s="457">
        <v>0.02</v>
      </c>
      <c r="K15" s="442">
        <v>34.207999999999998</v>
      </c>
      <c r="L15" s="210"/>
      <c r="M15" s="135"/>
      <c r="N15" s="315"/>
      <c r="O15" s="294">
        <v>7.0000000000000007E-2</v>
      </c>
      <c r="P15" s="210">
        <v>50</v>
      </c>
      <c r="Q15" s="135"/>
      <c r="R15" s="135"/>
      <c r="S15" s="139"/>
      <c r="T15" s="730">
        <v>4600</v>
      </c>
      <c r="U15" s="69"/>
      <c r="V15" s="112"/>
      <c r="W15" s="714">
        <f t="shared" si="2"/>
        <v>34.378984054901075</v>
      </c>
      <c r="X15" s="114"/>
      <c r="Y15" s="135"/>
      <c r="Z15" s="135"/>
      <c r="AA15" s="171"/>
    </row>
    <row r="16" spans="1:27">
      <c r="A16" s="203" t="s">
        <v>367</v>
      </c>
      <c r="B16" s="128">
        <v>2015</v>
      </c>
      <c r="C16" s="489"/>
      <c r="D16" s="490">
        <v>2138</v>
      </c>
      <c r="E16" s="491"/>
      <c r="F16" s="185"/>
      <c r="G16" s="525">
        <v>2000</v>
      </c>
      <c r="H16" s="525"/>
      <c r="I16" s="64"/>
      <c r="J16" s="458">
        <v>0.02</v>
      </c>
      <c r="K16" s="440">
        <v>42.76</v>
      </c>
      <c r="L16" s="64">
        <v>40</v>
      </c>
      <c r="M16" s="64"/>
      <c r="N16" s="64"/>
      <c r="O16" s="292">
        <v>7.0000000000000007E-2</v>
      </c>
      <c r="P16" s="380">
        <v>50</v>
      </c>
      <c r="Q16" s="64"/>
      <c r="R16" s="64"/>
      <c r="S16" s="131"/>
      <c r="T16" s="729">
        <v>4600</v>
      </c>
      <c r="U16" s="67"/>
      <c r="V16" s="370"/>
      <c r="W16" s="712">
        <f t="shared" si="2"/>
        <v>42.973730068626359</v>
      </c>
      <c r="X16" s="372"/>
      <c r="Y16" s="64"/>
      <c r="Z16" s="64"/>
      <c r="AA16" s="172"/>
    </row>
    <row r="17" spans="1:27">
      <c r="A17" s="68" t="s">
        <v>367</v>
      </c>
      <c r="B17" s="125">
        <v>2020</v>
      </c>
      <c r="C17" s="495"/>
      <c r="D17" s="496">
        <v>2138</v>
      </c>
      <c r="E17" s="497"/>
      <c r="F17" s="186"/>
      <c r="G17" s="527">
        <v>2000</v>
      </c>
      <c r="H17" s="527"/>
      <c r="I17" s="23"/>
      <c r="J17" s="456">
        <v>0.02</v>
      </c>
      <c r="K17" s="441">
        <v>42.76</v>
      </c>
      <c r="L17" s="23">
        <v>40</v>
      </c>
      <c r="M17" s="23"/>
      <c r="N17" s="23"/>
      <c r="O17" s="293">
        <v>7.0000000000000007E-2</v>
      </c>
      <c r="P17" s="219">
        <v>50</v>
      </c>
      <c r="Q17" s="23"/>
      <c r="R17" s="23"/>
      <c r="S17" s="2"/>
      <c r="T17" s="731">
        <v>4600</v>
      </c>
      <c r="U17" s="68"/>
      <c r="V17" s="365"/>
      <c r="W17" s="713">
        <f t="shared" si="2"/>
        <v>42.973730068626359</v>
      </c>
      <c r="X17" s="367"/>
      <c r="Y17" s="23"/>
      <c r="Z17" s="23"/>
      <c r="AA17" s="173"/>
    </row>
    <row r="18" spans="1:27">
      <c r="A18" s="68" t="s">
        <v>367</v>
      </c>
      <c r="B18" s="125">
        <v>2030</v>
      </c>
      <c r="C18" s="495"/>
      <c r="D18" s="496">
        <v>2138</v>
      </c>
      <c r="E18" s="497"/>
      <c r="F18" s="186"/>
      <c r="G18" s="527">
        <v>2000</v>
      </c>
      <c r="H18" s="527"/>
      <c r="I18" s="23"/>
      <c r="J18" s="456">
        <v>0.02</v>
      </c>
      <c r="K18" s="441">
        <v>42.76</v>
      </c>
      <c r="L18" s="23">
        <v>40</v>
      </c>
      <c r="M18" s="23"/>
      <c r="N18" s="23"/>
      <c r="O18" s="293">
        <v>7.0000000000000007E-2</v>
      </c>
      <c r="P18" s="219">
        <v>50</v>
      </c>
      <c r="Q18" s="23"/>
      <c r="R18" s="23"/>
      <c r="S18" s="2"/>
      <c r="T18" s="731">
        <v>4600</v>
      </c>
      <c r="U18" s="68"/>
      <c r="V18" s="365"/>
      <c r="W18" s="713">
        <f t="shared" si="2"/>
        <v>42.973730068626359</v>
      </c>
      <c r="X18" s="367"/>
      <c r="Y18" s="23"/>
      <c r="Z18" s="23"/>
      <c r="AA18" s="173"/>
    </row>
    <row r="19" spans="1:27" ht="16.5" thickBot="1">
      <c r="A19" s="69" t="s">
        <v>367</v>
      </c>
      <c r="B19" s="136">
        <v>2040</v>
      </c>
      <c r="C19" s="492"/>
      <c r="D19" s="493">
        <v>2138</v>
      </c>
      <c r="E19" s="494"/>
      <c r="F19" s="184"/>
      <c r="G19" s="532">
        <v>2000</v>
      </c>
      <c r="H19" s="532"/>
      <c r="I19" s="135"/>
      <c r="J19" s="457">
        <v>0.02</v>
      </c>
      <c r="K19" s="442">
        <v>42.76</v>
      </c>
      <c r="L19" s="135">
        <v>40</v>
      </c>
      <c r="M19" s="135"/>
      <c r="N19" s="135"/>
      <c r="O19" s="294">
        <v>7.0000000000000007E-2</v>
      </c>
      <c r="P19" s="381">
        <v>50</v>
      </c>
      <c r="Q19" s="135"/>
      <c r="R19" s="135"/>
      <c r="S19" s="139"/>
      <c r="T19" s="730">
        <v>4600</v>
      </c>
      <c r="U19" s="69"/>
      <c r="V19" s="112"/>
      <c r="W19" s="714">
        <f t="shared" si="2"/>
        <v>42.973730068626359</v>
      </c>
      <c r="X19" s="114"/>
      <c r="Y19" s="135"/>
      <c r="Z19" s="135"/>
      <c r="AA19" s="171"/>
    </row>
    <row r="20" spans="1:27">
      <c r="A20" s="380" t="s">
        <v>342</v>
      </c>
      <c r="B20" s="128">
        <v>2017</v>
      </c>
      <c r="C20" s="489"/>
      <c r="D20" s="490">
        <v>3759.52</v>
      </c>
      <c r="E20" s="491"/>
      <c r="F20" s="185"/>
      <c r="G20" s="525">
        <v>3640</v>
      </c>
      <c r="H20" s="525"/>
      <c r="I20" s="64"/>
      <c r="J20" s="458">
        <v>1.4999999999999999E-2</v>
      </c>
      <c r="K20" s="440">
        <v>56.392800000000001</v>
      </c>
      <c r="L20" s="64"/>
      <c r="M20" s="64">
        <v>5</v>
      </c>
      <c r="N20" s="64"/>
      <c r="O20" s="292">
        <v>4.5999999999999999E-2</v>
      </c>
      <c r="P20" s="380">
        <v>50</v>
      </c>
      <c r="Q20" s="64"/>
      <c r="R20" s="64"/>
      <c r="S20" s="131"/>
      <c r="T20" s="53">
        <v>4500</v>
      </c>
      <c r="U20" s="67"/>
      <c r="V20" s="365"/>
      <c r="W20" s="713">
        <f t="shared" si="2"/>
        <v>55.496913603110784</v>
      </c>
      <c r="X20" s="367"/>
      <c r="Y20" s="64"/>
      <c r="Z20" s="64"/>
      <c r="AA20" s="172"/>
    </row>
    <row r="21" spans="1:27">
      <c r="A21" s="219" t="s">
        <v>342</v>
      </c>
      <c r="B21" s="125">
        <v>2030</v>
      </c>
      <c r="C21" s="495"/>
      <c r="D21" s="496">
        <v>3759.52</v>
      </c>
      <c r="E21" s="497"/>
      <c r="F21" s="186"/>
      <c r="G21" s="535">
        <v>3640</v>
      </c>
      <c r="H21" s="535"/>
      <c r="I21" s="23"/>
      <c r="J21" s="460">
        <v>1.4999999999999999E-2</v>
      </c>
      <c r="K21" s="441">
        <v>56.392800000000001</v>
      </c>
      <c r="L21" s="23"/>
      <c r="M21" s="23">
        <v>5</v>
      </c>
      <c r="N21" s="23"/>
      <c r="O21" s="293">
        <v>4.5999999999999999E-2</v>
      </c>
      <c r="P21" s="23">
        <v>50</v>
      </c>
      <c r="Q21" s="23"/>
      <c r="R21" s="23"/>
      <c r="S21" s="2"/>
      <c r="T21" s="3">
        <v>4500</v>
      </c>
      <c r="U21" s="68"/>
      <c r="V21" s="365"/>
      <c r="W21" s="713">
        <f t="shared" si="2"/>
        <v>55.496913603110784</v>
      </c>
      <c r="X21" s="367"/>
      <c r="Y21" s="23"/>
      <c r="Z21" s="23"/>
      <c r="AA21" s="173"/>
    </row>
    <row r="22" spans="1:27" ht="16.5" thickBot="1">
      <c r="A22" s="381" t="s">
        <v>342</v>
      </c>
      <c r="B22" s="136">
        <v>2050</v>
      </c>
      <c r="C22" s="492"/>
      <c r="D22" s="493">
        <v>3759.52</v>
      </c>
      <c r="E22" s="494"/>
      <c r="F22" s="184"/>
      <c r="G22" s="537">
        <v>3640</v>
      </c>
      <c r="H22" s="537"/>
      <c r="I22" s="135"/>
      <c r="J22" s="461">
        <v>1.4999999999999999E-2</v>
      </c>
      <c r="K22" s="442">
        <v>56.392800000000001</v>
      </c>
      <c r="L22" s="135"/>
      <c r="M22" s="135">
        <v>5</v>
      </c>
      <c r="N22" s="135"/>
      <c r="O22" s="294">
        <v>4.5999999999999999E-2</v>
      </c>
      <c r="P22" s="135">
        <v>50</v>
      </c>
      <c r="Q22" s="135"/>
      <c r="R22" s="135"/>
      <c r="S22" s="139"/>
      <c r="T22" s="54">
        <v>4500</v>
      </c>
      <c r="U22" s="69"/>
      <c r="V22" s="112"/>
      <c r="W22" s="714">
        <f t="shared" si="2"/>
        <v>55.496913603110784</v>
      </c>
      <c r="X22" s="114"/>
      <c r="Y22" s="135"/>
      <c r="Z22" s="135"/>
      <c r="AA22" s="171"/>
    </row>
    <row r="23" spans="1:27">
      <c r="A23" s="64" t="s">
        <v>530</v>
      </c>
      <c r="B23" s="128">
        <v>2010</v>
      </c>
      <c r="C23" s="489"/>
      <c r="D23" s="490">
        <v>3377.44</v>
      </c>
      <c r="E23" s="491"/>
      <c r="F23" s="185"/>
      <c r="G23" s="534">
        <v>3000</v>
      </c>
      <c r="H23" s="534"/>
      <c r="I23" s="64"/>
      <c r="J23" s="476">
        <v>0.02</v>
      </c>
      <c r="K23" s="440">
        <v>67.55</v>
      </c>
      <c r="L23" s="64">
        <v>60</v>
      </c>
      <c r="M23" s="64"/>
      <c r="N23" s="64"/>
      <c r="O23" s="292">
        <v>0.09</v>
      </c>
      <c r="P23" s="64">
        <v>60</v>
      </c>
      <c r="Q23" s="64"/>
      <c r="R23" s="64"/>
      <c r="S23" s="131"/>
      <c r="T23" s="729">
        <v>4600</v>
      </c>
      <c r="U23" s="67"/>
      <c r="V23" s="132"/>
      <c r="W23" s="712">
        <f t="shared" si="2"/>
        <v>81.142404045401051</v>
      </c>
      <c r="X23" s="134"/>
      <c r="Y23" s="64" t="s">
        <v>323</v>
      </c>
      <c r="Z23" s="64"/>
      <c r="AA23" s="172"/>
    </row>
    <row r="24" spans="1:27">
      <c r="A24" s="23" t="s">
        <v>530</v>
      </c>
      <c r="B24" s="125">
        <v>2015</v>
      </c>
      <c r="C24" s="495"/>
      <c r="D24" s="496">
        <v>3377.44</v>
      </c>
      <c r="E24" s="497"/>
      <c r="F24" s="186"/>
      <c r="G24" s="535">
        <v>3000</v>
      </c>
      <c r="H24" s="535"/>
      <c r="I24" s="23"/>
      <c r="J24" s="477">
        <v>0.02</v>
      </c>
      <c r="K24" s="441">
        <v>67.55</v>
      </c>
      <c r="L24" s="23">
        <v>60</v>
      </c>
      <c r="M24" s="23"/>
      <c r="N24" s="23"/>
      <c r="O24" s="293">
        <v>0.09</v>
      </c>
      <c r="P24" s="23">
        <v>60</v>
      </c>
      <c r="Q24" s="23"/>
      <c r="R24" s="23"/>
      <c r="S24" s="2"/>
      <c r="T24" s="731">
        <v>4600</v>
      </c>
      <c r="U24" s="68"/>
      <c r="V24" s="378"/>
      <c r="W24" s="713">
        <f t="shared" si="2"/>
        <v>81.142404045401051</v>
      </c>
      <c r="X24" s="383"/>
      <c r="Y24" s="23" t="s">
        <v>323</v>
      </c>
      <c r="Z24" s="23"/>
      <c r="AA24" s="173"/>
    </row>
    <row r="25" spans="1:27">
      <c r="A25" s="23" t="s">
        <v>530</v>
      </c>
      <c r="B25" s="125">
        <v>2020</v>
      </c>
      <c r="C25" s="495"/>
      <c r="D25" s="496">
        <v>3377.44</v>
      </c>
      <c r="E25" s="497"/>
      <c r="F25" s="186"/>
      <c r="G25" s="535">
        <v>3000</v>
      </c>
      <c r="H25" s="535"/>
      <c r="I25" s="23"/>
      <c r="J25" s="477">
        <v>0.02</v>
      </c>
      <c r="K25" s="441">
        <v>67.55</v>
      </c>
      <c r="L25" s="23">
        <v>60</v>
      </c>
      <c r="M25" s="23"/>
      <c r="N25" s="23"/>
      <c r="O25" s="293">
        <v>0.09</v>
      </c>
      <c r="P25" s="23">
        <v>60</v>
      </c>
      <c r="Q25" s="23"/>
      <c r="R25" s="23"/>
      <c r="S25" s="2"/>
      <c r="T25" s="731">
        <v>4600</v>
      </c>
      <c r="U25" s="68"/>
      <c r="V25" s="378"/>
      <c r="W25" s="713">
        <f t="shared" si="2"/>
        <v>81.142404045401051</v>
      </c>
      <c r="X25" s="383"/>
      <c r="Y25" s="23" t="s">
        <v>323</v>
      </c>
      <c r="Z25" s="23"/>
      <c r="AA25" s="173"/>
    </row>
    <row r="26" spans="1:27">
      <c r="A26" s="23" t="s">
        <v>530</v>
      </c>
      <c r="B26" s="125">
        <v>2025</v>
      </c>
      <c r="C26" s="495"/>
      <c r="D26" s="496">
        <v>3377.44</v>
      </c>
      <c r="E26" s="497"/>
      <c r="F26" s="186"/>
      <c r="G26" s="535">
        <v>3000</v>
      </c>
      <c r="H26" s="535"/>
      <c r="I26" s="23"/>
      <c r="J26" s="477">
        <v>0.02</v>
      </c>
      <c r="K26" s="441">
        <v>67.55</v>
      </c>
      <c r="L26" s="23">
        <v>60</v>
      </c>
      <c r="M26" s="23"/>
      <c r="N26" s="23"/>
      <c r="O26" s="293">
        <v>0.09</v>
      </c>
      <c r="P26" s="23">
        <v>60</v>
      </c>
      <c r="Q26" s="23"/>
      <c r="R26" s="23"/>
      <c r="S26" s="2"/>
      <c r="T26" s="731">
        <v>4600</v>
      </c>
      <c r="U26" s="68"/>
      <c r="V26" s="378"/>
      <c r="W26" s="713">
        <f t="shared" si="2"/>
        <v>81.142404045401051</v>
      </c>
      <c r="X26" s="383"/>
      <c r="Y26" s="23" t="s">
        <v>323</v>
      </c>
      <c r="Z26" s="23"/>
      <c r="AA26" s="173"/>
    </row>
    <row r="27" spans="1:27">
      <c r="A27" s="23" t="s">
        <v>530</v>
      </c>
      <c r="B27" s="125">
        <v>2030</v>
      </c>
      <c r="C27" s="495"/>
      <c r="D27" s="496">
        <v>3377.44</v>
      </c>
      <c r="E27" s="497"/>
      <c r="F27" s="186"/>
      <c r="G27" s="535">
        <v>3000</v>
      </c>
      <c r="H27" s="535"/>
      <c r="I27" s="23"/>
      <c r="J27" s="477">
        <v>0.02</v>
      </c>
      <c r="K27" s="441">
        <v>67.55</v>
      </c>
      <c r="L27" s="23">
        <v>60</v>
      </c>
      <c r="M27" s="23"/>
      <c r="N27" s="23"/>
      <c r="O27" s="293">
        <v>0.09</v>
      </c>
      <c r="P27" s="23">
        <v>60</v>
      </c>
      <c r="Q27" s="23"/>
      <c r="R27" s="23"/>
      <c r="S27" s="2"/>
      <c r="T27" s="731">
        <v>4600</v>
      </c>
      <c r="U27" s="68"/>
      <c r="V27" s="378"/>
      <c r="W27" s="713">
        <f t="shared" si="2"/>
        <v>81.142404045401051</v>
      </c>
      <c r="X27" s="383"/>
      <c r="Y27" s="23" t="s">
        <v>323</v>
      </c>
      <c r="Z27" s="23"/>
      <c r="AA27" s="173"/>
    </row>
    <row r="28" spans="1:27">
      <c r="A28" s="23" t="s">
        <v>530</v>
      </c>
      <c r="B28" s="125">
        <v>2035</v>
      </c>
      <c r="C28" s="495"/>
      <c r="D28" s="496">
        <v>3377.44</v>
      </c>
      <c r="E28" s="497"/>
      <c r="F28" s="186"/>
      <c r="G28" s="535">
        <v>3000</v>
      </c>
      <c r="H28" s="535"/>
      <c r="I28" s="23"/>
      <c r="J28" s="477">
        <v>0.02</v>
      </c>
      <c r="K28" s="441">
        <v>67.55</v>
      </c>
      <c r="L28" s="23">
        <v>60</v>
      </c>
      <c r="M28" s="23"/>
      <c r="N28" s="23"/>
      <c r="O28" s="293">
        <v>0.09</v>
      </c>
      <c r="P28" s="23">
        <v>60</v>
      </c>
      <c r="Q28" s="23"/>
      <c r="R28" s="23"/>
      <c r="S28" s="2"/>
      <c r="T28" s="731">
        <v>4600</v>
      </c>
      <c r="U28" s="68"/>
      <c r="V28" s="378"/>
      <c r="W28" s="713">
        <f t="shared" si="2"/>
        <v>81.142404045401051</v>
      </c>
      <c r="X28" s="383"/>
      <c r="Y28" s="23" t="s">
        <v>323</v>
      </c>
      <c r="Z28" s="23"/>
      <c r="AA28" s="173"/>
    </row>
    <row r="29" spans="1:27">
      <c r="A29" s="23" t="s">
        <v>530</v>
      </c>
      <c r="B29" s="125">
        <v>2040</v>
      </c>
      <c r="C29" s="495"/>
      <c r="D29" s="496">
        <v>3377.44</v>
      </c>
      <c r="E29" s="497"/>
      <c r="F29" s="186"/>
      <c r="G29" s="535">
        <v>3000</v>
      </c>
      <c r="H29" s="535"/>
      <c r="I29" s="23"/>
      <c r="J29" s="477">
        <v>0.02</v>
      </c>
      <c r="K29" s="441">
        <v>67.55</v>
      </c>
      <c r="L29" s="23">
        <v>60</v>
      </c>
      <c r="M29" s="23"/>
      <c r="N29" s="23"/>
      <c r="O29" s="293">
        <v>0.09</v>
      </c>
      <c r="P29" s="23">
        <v>60</v>
      </c>
      <c r="Q29" s="23"/>
      <c r="R29" s="23"/>
      <c r="S29" s="2"/>
      <c r="T29" s="731">
        <v>4600</v>
      </c>
      <c r="U29" s="68"/>
      <c r="V29" s="378"/>
      <c r="W29" s="713">
        <f t="shared" si="2"/>
        <v>81.142404045401051</v>
      </c>
      <c r="X29" s="383"/>
      <c r="Y29" s="23" t="s">
        <v>323</v>
      </c>
      <c r="Z29" s="23"/>
      <c r="AA29" s="173"/>
    </row>
    <row r="30" spans="1:27">
      <c r="A30" s="23" t="s">
        <v>530</v>
      </c>
      <c r="B30" s="125">
        <v>2045</v>
      </c>
      <c r="C30" s="495"/>
      <c r="D30" s="496">
        <v>3377.44</v>
      </c>
      <c r="E30" s="497"/>
      <c r="F30" s="186"/>
      <c r="G30" s="535">
        <v>3000</v>
      </c>
      <c r="H30" s="535"/>
      <c r="I30" s="23"/>
      <c r="J30" s="477">
        <v>0.02</v>
      </c>
      <c r="K30" s="441">
        <v>67.55</v>
      </c>
      <c r="L30" s="23">
        <v>60</v>
      </c>
      <c r="M30" s="23"/>
      <c r="N30" s="23"/>
      <c r="O30" s="293">
        <v>0.09</v>
      </c>
      <c r="P30" s="23">
        <v>60</v>
      </c>
      <c r="Q30" s="23"/>
      <c r="R30" s="23"/>
      <c r="S30" s="2"/>
      <c r="T30" s="731">
        <v>4600</v>
      </c>
      <c r="U30" s="68"/>
      <c r="V30" s="378"/>
      <c r="W30" s="713">
        <f t="shared" si="2"/>
        <v>81.142404045401051</v>
      </c>
      <c r="X30" s="383"/>
      <c r="Y30" s="23" t="s">
        <v>323</v>
      </c>
      <c r="Z30" s="23"/>
      <c r="AA30" s="173"/>
    </row>
    <row r="31" spans="1:27" ht="16.5" thickBot="1">
      <c r="A31" s="135" t="s">
        <v>530</v>
      </c>
      <c r="B31" s="136">
        <v>2050</v>
      </c>
      <c r="C31" s="492"/>
      <c r="D31" s="493">
        <v>3377.44</v>
      </c>
      <c r="E31" s="494"/>
      <c r="F31" s="184"/>
      <c r="G31" s="537">
        <v>3000</v>
      </c>
      <c r="H31" s="537"/>
      <c r="I31" s="135"/>
      <c r="J31" s="478">
        <v>0.02</v>
      </c>
      <c r="K31" s="442">
        <v>67.55</v>
      </c>
      <c r="L31" s="135">
        <v>60</v>
      </c>
      <c r="M31" s="135"/>
      <c r="N31" s="135"/>
      <c r="O31" s="294">
        <v>0.09</v>
      </c>
      <c r="P31" s="135">
        <v>60</v>
      </c>
      <c r="Q31" s="135"/>
      <c r="R31" s="135"/>
      <c r="S31" s="139"/>
      <c r="T31" s="730">
        <v>4600</v>
      </c>
      <c r="U31" s="69"/>
      <c r="V31" s="379"/>
      <c r="W31" s="714">
        <f t="shared" si="2"/>
        <v>81.142404045401051</v>
      </c>
      <c r="X31" s="393"/>
      <c r="Y31" s="135" t="s">
        <v>323</v>
      </c>
      <c r="Z31" s="135"/>
      <c r="AA31" s="171"/>
    </row>
    <row r="32" spans="1:27">
      <c r="A32" s="203" t="s">
        <v>345</v>
      </c>
      <c r="B32" s="128">
        <v>2012</v>
      </c>
      <c r="C32" s="489"/>
      <c r="D32" s="490">
        <v>2691.6781249999999</v>
      </c>
      <c r="E32" s="491"/>
      <c r="F32" s="252"/>
      <c r="G32" s="519">
        <v>2468.75</v>
      </c>
      <c r="H32" s="519"/>
      <c r="I32" s="292"/>
      <c r="J32" s="459">
        <v>2.3417721518987342E-2</v>
      </c>
      <c r="K32" s="440">
        <v>63.032968749999995</v>
      </c>
      <c r="L32" s="130">
        <v>57.8125</v>
      </c>
      <c r="M32" s="64"/>
      <c r="N32" s="64"/>
      <c r="O32" s="752">
        <v>7.0000000000000007E-2</v>
      </c>
      <c r="P32" s="756">
        <v>50</v>
      </c>
      <c r="Q32" s="64"/>
      <c r="R32" s="64"/>
      <c r="S32" s="131"/>
      <c r="T32" s="729">
        <v>4600</v>
      </c>
      <c r="U32" s="67"/>
      <c r="V32" s="132"/>
      <c r="W32" s="712">
        <f t="shared" si="2"/>
        <v>56.102513194902897</v>
      </c>
      <c r="X32" s="134"/>
      <c r="Y32" s="64"/>
      <c r="Z32" s="64" t="s">
        <v>328</v>
      </c>
      <c r="AA32" s="172"/>
    </row>
    <row r="33" spans="1:27">
      <c r="A33" s="124" t="s">
        <v>345</v>
      </c>
      <c r="B33" s="125">
        <v>2020</v>
      </c>
      <c r="C33" s="495"/>
      <c r="D33" s="496">
        <v>2785.3757812500003</v>
      </c>
      <c r="E33" s="497"/>
      <c r="F33" s="257"/>
      <c r="G33" s="523">
        <v>2554.6875</v>
      </c>
      <c r="H33" s="523"/>
      <c r="I33" s="293"/>
      <c r="J33" s="460">
        <v>2.3241590214067277E-2</v>
      </c>
      <c r="K33" s="441">
        <v>64.736562500000005</v>
      </c>
      <c r="L33" s="16">
        <v>59.375</v>
      </c>
      <c r="M33" s="23"/>
      <c r="N33" s="23"/>
      <c r="O33" s="753">
        <v>7.0000000000000007E-2</v>
      </c>
      <c r="P33" s="757">
        <v>50</v>
      </c>
      <c r="Q33" s="23"/>
      <c r="R33" s="23"/>
      <c r="S33" s="2"/>
      <c r="T33" s="731">
        <v>4600</v>
      </c>
      <c r="U33" s="68"/>
      <c r="V33" s="378"/>
      <c r="W33" s="713">
        <f t="shared" si="2"/>
        <v>57.94879837405265</v>
      </c>
      <c r="X33" s="383"/>
      <c r="Y33" s="23"/>
      <c r="Z33" s="23" t="s">
        <v>328</v>
      </c>
      <c r="AA33" s="173"/>
    </row>
    <row r="34" spans="1:27">
      <c r="A34" s="124" t="s">
        <v>345</v>
      </c>
      <c r="B34" s="125">
        <v>2030</v>
      </c>
      <c r="C34" s="495"/>
      <c r="D34" s="496">
        <v>2896.109375</v>
      </c>
      <c r="E34" s="497"/>
      <c r="F34" s="257"/>
      <c r="G34" s="523">
        <v>2656.25</v>
      </c>
      <c r="H34" s="523"/>
      <c r="I34" s="293"/>
      <c r="J34" s="460">
        <v>2.3235294117647059E-2</v>
      </c>
      <c r="K34" s="441">
        <v>67.291953125000006</v>
      </c>
      <c r="L34" s="208">
        <v>61.71875</v>
      </c>
      <c r="M34" s="23"/>
      <c r="N34" s="23"/>
      <c r="O34" s="753">
        <v>7.0000000000000007E-2</v>
      </c>
      <c r="P34" s="757">
        <v>50</v>
      </c>
      <c r="Q34" s="23"/>
      <c r="R34" s="23"/>
      <c r="S34" s="2"/>
      <c r="T34" s="731">
        <v>4600</v>
      </c>
      <c r="U34" s="68"/>
      <c r="V34" s="378"/>
      <c r="W34" s="713">
        <f t="shared" si="2"/>
        <v>60.248609279945057</v>
      </c>
      <c r="X34" s="383"/>
      <c r="Y34" s="23"/>
      <c r="Z34" s="23" t="s">
        <v>328</v>
      </c>
      <c r="AA34" s="173"/>
    </row>
    <row r="35" spans="1:27">
      <c r="A35" s="124" t="s">
        <v>345</v>
      </c>
      <c r="B35" s="125">
        <v>2040</v>
      </c>
      <c r="C35" s="495"/>
      <c r="D35" s="496">
        <v>2998.3250000000003</v>
      </c>
      <c r="E35" s="497"/>
      <c r="F35" s="257"/>
      <c r="G35" s="523">
        <v>2750</v>
      </c>
      <c r="H35" s="523"/>
      <c r="I35" s="293"/>
      <c r="J35" s="460">
        <v>2.3295454545454546E-2</v>
      </c>
      <c r="K35" s="441">
        <v>69.847343750000007</v>
      </c>
      <c r="L35" s="208">
        <v>64.0625</v>
      </c>
      <c r="M35" s="23"/>
      <c r="N35" s="23"/>
      <c r="O35" s="753">
        <v>7.0000000000000007E-2</v>
      </c>
      <c r="P35" s="757">
        <v>50</v>
      </c>
      <c r="Q35" s="23"/>
      <c r="R35" s="23"/>
      <c r="S35" s="2"/>
      <c r="T35" s="731">
        <v>4600</v>
      </c>
      <c r="U35" s="68"/>
      <c r="V35" s="378"/>
      <c r="W35" s="713">
        <f t="shared" si="2"/>
        <v>62.414243939313963</v>
      </c>
      <c r="X35" s="383"/>
      <c r="Y35" s="23"/>
      <c r="Z35" s="23" t="s">
        <v>328</v>
      </c>
      <c r="AA35" s="173"/>
    </row>
    <row r="36" spans="1:27" ht="16.5" thickBot="1">
      <c r="A36" s="205" t="s">
        <v>345</v>
      </c>
      <c r="B36" s="136">
        <v>2050</v>
      </c>
      <c r="C36" s="492"/>
      <c r="D36" s="493">
        <v>3083.5046875000003</v>
      </c>
      <c r="E36" s="494"/>
      <c r="F36" s="245"/>
      <c r="G36" s="521">
        <v>2828.125</v>
      </c>
      <c r="H36" s="521"/>
      <c r="I36" s="294"/>
      <c r="J36" s="461">
        <v>2.3204419889502764E-2</v>
      </c>
      <c r="K36" s="442">
        <v>71.550937500000003</v>
      </c>
      <c r="L36" s="210">
        <v>65.625</v>
      </c>
      <c r="M36" s="135"/>
      <c r="N36" s="135"/>
      <c r="O36" s="754">
        <v>7.0000000000000007E-2</v>
      </c>
      <c r="P36" s="758">
        <v>50</v>
      </c>
      <c r="Q36" s="135"/>
      <c r="R36" s="135"/>
      <c r="S36" s="139"/>
      <c r="T36" s="730">
        <v>4600</v>
      </c>
      <c r="U36" s="69"/>
      <c r="V36" s="379"/>
      <c r="W36" s="714">
        <f t="shared" si="2"/>
        <v>64.126352871940227</v>
      </c>
      <c r="X36" s="393"/>
      <c r="Y36" s="135"/>
      <c r="Z36" s="135" t="s">
        <v>328</v>
      </c>
      <c r="AA36" s="171"/>
    </row>
    <row r="37" spans="1:27">
      <c r="A37" s="203" t="s">
        <v>362</v>
      </c>
      <c r="B37" s="128">
        <v>2010</v>
      </c>
      <c r="C37" s="489">
        <v>1942.9146000000001</v>
      </c>
      <c r="D37" s="490">
        <v>3213.1873000000001</v>
      </c>
      <c r="E37" s="491">
        <v>4483.46</v>
      </c>
      <c r="F37" s="185">
        <v>1782</v>
      </c>
      <c r="G37" s="524"/>
      <c r="H37" s="534">
        <v>4142</v>
      </c>
      <c r="I37" s="64"/>
      <c r="J37" s="458">
        <v>0.02</v>
      </c>
      <c r="K37" s="440">
        <v>38.858291999999999</v>
      </c>
      <c r="L37" s="130"/>
      <c r="M37" s="64"/>
      <c r="N37" s="64"/>
      <c r="O37" s="701">
        <v>7.0000000000000007E-2</v>
      </c>
      <c r="P37" s="64">
        <v>70</v>
      </c>
      <c r="Q37" s="64"/>
      <c r="R37" s="64"/>
      <c r="S37" s="131"/>
      <c r="T37" s="729">
        <v>4600</v>
      </c>
      <c r="U37" s="67"/>
      <c r="V37" s="716">
        <f>(((C37*(1+O37)^P37*O37/((1+O37)^P37-1))+(J37*C37))/T37)*1000</f>
        <v>38.275217915522859</v>
      </c>
      <c r="W37" s="712">
        <f t="shared" si="2"/>
        <v>63.299459539235798</v>
      </c>
      <c r="X37" s="718">
        <f>(((E37*(1+O37)^P37*O37/((1+O37)^P37-1))+(J37*E37))/T37)*1000</f>
        <v>88.323701162948737</v>
      </c>
      <c r="Y37" s="64"/>
      <c r="Z37" s="64" t="s">
        <v>333</v>
      </c>
      <c r="AA37" s="172"/>
    </row>
    <row r="38" spans="1:27">
      <c r="A38" s="124" t="s">
        <v>362</v>
      </c>
      <c r="B38" s="125">
        <v>2012</v>
      </c>
      <c r="C38" s="495">
        <v>1890.5802000000001</v>
      </c>
      <c r="D38" s="496">
        <v>3112.2613500000002</v>
      </c>
      <c r="E38" s="497">
        <v>4333.9425000000001</v>
      </c>
      <c r="F38" s="186">
        <v>1734</v>
      </c>
      <c r="G38" s="526"/>
      <c r="H38" s="527">
        <v>3975</v>
      </c>
      <c r="I38" s="23"/>
      <c r="J38" s="456">
        <v>0.02</v>
      </c>
      <c r="K38" s="441">
        <v>62.245227000000007</v>
      </c>
      <c r="L38" s="208"/>
      <c r="M38" s="23"/>
      <c r="N38" s="23"/>
      <c r="O38" s="702">
        <v>7.0000000000000007E-2</v>
      </c>
      <c r="P38" s="23">
        <v>70</v>
      </c>
      <c r="Q38" s="23"/>
      <c r="R38" s="23"/>
      <c r="S38" s="2"/>
      <c r="T38" s="731">
        <v>4600</v>
      </c>
      <c r="U38" s="68"/>
      <c r="V38" s="723">
        <f t="shared" ref="V38:V42" si="3">(((C38*(1+O38)^P38*O38/((1+O38)^P38-1))+(J38*C38))/T38)*1000</f>
        <v>37.244235614768044</v>
      </c>
      <c r="W38" s="713">
        <f t="shared" si="2"/>
        <v>61.311228698013473</v>
      </c>
      <c r="X38" s="722">
        <f t="shared" ref="X38:X42" si="4">(((E38*(1+O38)^P38*O38/((1+O38)^P38-1))+(J38*E38))/T38)*1000</f>
        <v>85.378221781258901</v>
      </c>
      <c r="Y38" s="23"/>
      <c r="Z38" s="23" t="s">
        <v>333</v>
      </c>
      <c r="AA38" s="173"/>
    </row>
    <row r="39" spans="1:27">
      <c r="A39" s="124" t="s">
        <v>362</v>
      </c>
      <c r="B39" s="125">
        <v>2020</v>
      </c>
      <c r="C39" s="495">
        <v>2011.6035000000002</v>
      </c>
      <c r="D39" s="496">
        <v>3390.8330000000001</v>
      </c>
      <c r="E39" s="497">
        <v>4770.0625</v>
      </c>
      <c r="F39" s="186">
        <v>1845</v>
      </c>
      <c r="G39" s="526"/>
      <c r="H39" s="527">
        <v>4375</v>
      </c>
      <c r="I39" s="23"/>
      <c r="J39" s="456">
        <v>0.02</v>
      </c>
      <c r="K39" s="441">
        <v>67.816659999999999</v>
      </c>
      <c r="L39" s="208"/>
      <c r="M39" s="23"/>
      <c r="N39" s="23"/>
      <c r="O39" s="702">
        <v>7.0000000000000007E-2</v>
      </c>
      <c r="P39" s="23">
        <v>70</v>
      </c>
      <c r="Q39" s="23"/>
      <c r="R39" s="23"/>
      <c r="S39" s="2"/>
      <c r="T39" s="731">
        <v>4600</v>
      </c>
      <c r="U39" s="68"/>
      <c r="V39" s="723">
        <f t="shared" si="3"/>
        <v>39.628382185263575</v>
      </c>
      <c r="W39" s="713">
        <f t="shared" si="2"/>
        <v>66.799061569739663</v>
      </c>
      <c r="X39" s="722">
        <f t="shared" si="4"/>
        <v>93.969740954215766</v>
      </c>
      <c r="Y39" s="23"/>
      <c r="Z39" s="23" t="s">
        <v>333</v>
      </c>
      <c r="AA39" s="173"/>
    </row>
    <row r="40" spans="1:27">
      <c r="A40" s="124" t="s">
        <v>362</v>
      </c>
      <c r="B40" s="125">
        <v>2030</v>
      </c>
      <c r="C40" s="495">
        <v>2171.8776000000003</v>
      </c>
      <c r="D40" s="496">
        <v>3675.4013000000004</v>
      </c>
      <c r="E40" s="497">
        <v>5178.9250000000002</v>
      </c>
      <c r="F40" s="186">
        <v>1992</v>
      </c>
      <c r="G40" s="526"/>
      <c r="H40" s="527">
        <v>4750</v>
      </c>
      <c r="I40" s="23"/>
      <c r="J40" s="456">
        <v>0.02</v>
      </c>
      <c r="K40" s="441">
        <v>73.508026000000015</v>
      </c>
      <c r="L40" s="208"/>
      <c r="M40" s="23"/>
      <c r="N40" s="23"/>
      <c r="O40" s="702">
        <v>7.0000000000000007E-2</v>
      </c>
      <c r="P40" s="23">
        <v>70</v>
      </c>
      <c r="Q40" s="23"/>
      <c r="R40" s="23"/>
      <c r="S40" s="2"/>
      <c r="T40" s="731">
        <v>4600</v>
      </c>
      <c r="U40" s="68"/>
      <c r="V40" s="723">
        <f t="shared" si="3"/>
        <v>42.785765481325221</v>
      </c>
      <c r="W40" s="713">
        <f t="shared" si="2"/>
        <v>72.405027830094028</v>
      </c>
      <c r="X40" s="722">
        <f t="shared" si="4"/>
        <v>102.02429017886283</v>
      </c>
      <c r="Y40" s="23"/>
      <c r="Z40" s="23" t="s">
        <v>333</v>
      </c>
      <c r="AA40" s="173"/>
    </row>
    <row r="41" spans="1:27">
      <c r="A41" s="124" t="s">
        <v>362</v>
      </c>
      <c r="B41" s="125">
        <v>2040</v>
      </c>
      <c r="C41" s="495">
        <v>2252.5598</v>
      </c>
      <c r="D41" s="496">
        <v>4056.4611500000001</v>
      </c>
      <c r="E41" s="497">
        <v>5860.3625000000002</v>
      </c>
      <c r="F41" s="186">
        <v>2066</v>
      </c>
      <c r="G41" s="526"/>
      <c r="H41" s="527">
        <v>5375</v>
      </c>
      <c r="I41" s="23"/>
      <c r="J41" s="456">
        <v>0.02</v>
      </c>
      <c r="K41" s="441">
        <v>81.12922300000001</v>
      </c>
      <c r="L41" s="208"/>
      <c r="M41" s="23"/>
      <c r="N41" s="23"/>
      <c r="O41" s="702">
        <v>7.0000000000000007E-2</v>
      </c>
      <c r="P41" s="23">
        <v>70</v>
      </c>
      <c r="Q41" s="23"/>
      <c r="R41" s="23"/>
      <c r="S41" s="2"/>
      <c r="T41" s="731">
        <v>4600</v>
      </c>
      <c r="U41" s="68"/>
      <c r="V41" s="723">
        <f t="shared" si="3"/>
        <v>44.375196528322242</v>
      </c>
      <c r="W41" s="713">
        <f t="shared" si="2"/>
        <v>79.911867707465092</v>
      </c>
      <c r="X41" s="722">
        <f t="shared" si="4"/>
        <v>115.44853888660795</v>
      </c>
      <c r="Y41" s="23"/>
      <c r="Z41" s="23" t="s">
        <v>333</v>
      </c>
      <c r="AA41" s="173"/>
    </row>
    <row r="42" spans="1:27" ht="16.5" thickBot="1">
      <c r="A42" s="205" t="s">
        <v>362</v>
      </c>
      <c r="B42" s="136">
        <v>2050</v>
      </c>
      <c r="C42" s="492">
        <v>2333.2420000000002</v>
      </c>
      <c r="D42" s="493">
        <v>4437.5210000000006</v>
      </c>
      <c r="E42" s="494">
        <v>6541.8</v>
      </c>
      <c r="F42" s="184">
        <v>2140</v>
      </c>
      <c r="G42" s="536"/>
      <c r="H42" s="532">
        <v>6000</v>
      </c>
      <c r="I42" s="135"/>
      <c r="J42" s="457">
        <v>0.02</v>
      </c>
      <c r="K42" s="442">
        <v>88.75042000000002</v>
      </c>
      <c r="L42" s="210"/>
      <c r="M42" s="135"/>
      <c r="N42" s="135"/>
      <c r="O42" s="703">
        <v>7.0000000000000007E-2</v>
      </c>
      <c r="P42" s="135">
        <v>70</v>
      </c>
      <c r="Q42" s="135"/>
      <c r="R42" s="135"/>
      <c r="S42" s="139"/>
      <c r="T42" s="730">
        <v>4600</v>
      </c>
      <c r="U42" s="69"/>
      <c r="V42" s="717">
        <f t="shared" si="3"/>
        <v>45.964627575319255</v>
      </c>
      <c r="W42" s="714">
        <f t="shared" si="2"/>
        <v>87.418707584836184</v>
      </c>
      <c r="X42" s="719">
        <f t="shared" si="4"/>
        <v>128.87278759435304</v>
      </c>
      <c r="Y42" s="135"/>
      <c r="Z42" s="135" t="s">
        <v>333</v>
      </c>
      <c r="AA42" s="171"/>
    </row>
    <row r="43" spans="1:27">
      <c r="J43" s="76"/>
    </row>
  </sheetData>
  <hyperlinks>
    <hyperlink ref="E2" location="Inhalt!A1" display="Zurück zur Inhaltsübersicht" xr:uid="{E129768E-3DB3-4E6C-996A-DB203B48457F}"/>
  </hyperlinks>
  <pageMargins left="0.7" right="0.7" top="0.78740157499999996" bottom="0.78740157499999996"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CBCB8-05E3-46C7-AD47-0D6C97C1FBF2}">
  <sheetPr codeName="Tabelle15"/>
  <dimension ref="A1:O94"/>
  <sheetViews>
    <sheetView zoomScaleNormal="100" workbookViewId="0">
      <selection activeCell="K52" sqref="K52"/>
    </sheetView>
  </sheetViews>
  <sheetFormatPr baseColWidth="10" defaultRowHeight="15.75"/>
  <sheetData>
    <row r="1" spans="1:12">
      <c r="A1" s="612" t="s">
        <v>415</v>
      </c>
      <c r="F1" s="648" t="s">
        <v>492</v>
      </c>
    </row>
    <row r="2" spans="1:12">
      <c r="A2" s="616"/>
      <c r="B2" s="616" t="s">
        <v>342</v>
      </c>
      <c r="C2" s="616" t="s">
        <v>362</v>
      </c>
      <c r="D2" s="616" t="s">
        <v>530</v>
      </c>
      <c r="E2" s="616" t="s">
        <v>343</v>
      </c>
      <c r="F2" s="616" t="s">
        <v>344</v>
      </c>
      <c r="G2" s="616" t="s">
        <v>345</v>
      </c>
      <c r="H2" s="616" t="s">
        <v>367</v>
      </c>
      <c r="I2" s="662" t="s">
        <v>397</v>
      </c>
      <c r="J2" s="662" t="s">
        <v>483</v>
      </c>
      <c r="K2" s="660" t="s">
        <v>484</v>
      </c>
    </row>
    <row r="3" spans="1:12">
      <c r="A3" s="617" t="s">
        <v>416</v>
      </c>
      <c r="B3" s="618">
        <v>3759.52</v>
      </c>
      <c r="C3" s="618">
        <v>3162.5</v>
      </c>
      <c r="D3" s="618">
        <v>3377.44</v>
      </c>
      <c r="E3" s="618">
        <v>3106.125</v>
      </c>
      <c r="F3" s="618">
        <v>1710.3999999999999</v>
      </c>
      <c r="G3" s="618">
        <v>2691.6781249999999</v>
      </c>
      <c r="H3" s="618">
        <v>2138</v>
      </c>
      <c r="I3" s="615">
        <f t="shared" ref="I3:I10" si="0">AVERAGE(B3:H3)</f>
        <v>2849.3804464285713</v>
      </c>
      <c r="J3" s="615">
        <f t="shared" ref="J3:J10" si="1">MEDIAN(B3:H3)</f>
        <v>3106.125</v>
      </c>
      <c r="K3" s="661">
        <v>2691.6781249999999</v>
      </c>
    </row>
    <row r="4" spans="1:12">
      <c r="A4" s="617">
        <v>2020</v>
      </c>
      <c r="B4" s="618"/>
      <c r="C4" s="618">
        <v>3390.8330000000001</v>
      </c>
      <c r="D4" s="618">
        <v>3377.44</v>
      </c>
      <c r="E4" s="618">
        <v>3388.5</v>
      </c>
      <c r="F4" s="618"/>
      <c r="G4" s="618">
        <v>2785.3757812500003</v>
      </c>
      <c r="H4" s="618">
        <v>2138</v>
      </c>
      <c r="I4" s="615">
        <f t="shared" si="0"/>
        <v>3016.0297562500004</v>
      </c>
      <c r="J4" s="615">
        <f t="shared" si="1"/>
        <v>3377.44</v>
      </c>
      <c r="K4" s="661">
        <v>2823.75</v>
      </c>
    </row>
    <row r="5" spans="1:12">
      <c r="A5" s="617">
        <v>2025</v>
      </c>
      <c r="B5" s="618"/>
      <c r="C5" s="618"/>
      <c r="D5" s="618">
        <v>3377.44</v>
      </c>
      <c r="E5" s="618"/>
      <c r="F5" s="618"/>
      <c r="G5" s="618"/>
      <c r="H5" s="618"/>
      <c r="I5" s="615">
        <f t="shared" si="0"/>
        <v>3377.44</v>
      </c>
      <c r="J5" s="615">
        <f t="shared" si="1"/>
        <v>3377.44</v>
      </c>
      <c r="K5" s="661">
        <v>2757.7200000000003</v>
      </c>
    </row>
    <row r="6" spans="1:12">
      <c r="A6" s="617">
        <v>2030</v>
      </c>
      <c r="B6" s="618">
        <v>3759.52</v>
      </c>
      <c r="C6" s="618">
        <v>3675.4013000000004</v>
      </c>
      <c r="D6" s="618">
        <v>3377.44</v>
      </c>
      <c r="E6" s="618">
        <v>3670.8749999999995</v>
      </c>
      <c r="F6" s="618"/>
      <c r="G6" s="618">
        <v>2896.109375</v>
      </c>
      <c r="H6" s="618">
        <v>2138</v>
      </c>
      <c r="I6" s="615">
        <f t="shared" si="0"/>
        <v>3252.8909458333333</v>
      </c>
      <c r="J6" s="615">
        <f t="shared" si="1"/>
        <v>3524.1574999999998</v>
      </c>
      <c r="K6" s="661">
        <v>3049.6499999999996</v>
      </c>
    </row>
    <row r="7" spans="1:12">
      <c r="A7" s="617">
        <v>2035</v>
      </c>
      <c r="B7" s="618"/>
      <c r="C7" s="618"/>
      <c r="D7" s="618">
        <v>3377.44</v>
      </c>
      <c r="E7" s="618"/>
      <c r="F7" s="618"/>
      <c r="G7" s="618"/>
      <c r="H7" s="618"/>
      <c r="I7" s="615">
        <f t="shared" si="0"/>
        <v>3377.44</v>
      </c>
      <c r="J7" s="615">
        <f t="shared" si="1"/>
        <v>3377.44</v>
      </c>
      <c r="K7" s="661"/>
    </row>
    <row r="8" spans="1:12">
      <c r="A8" s="617">
        <v>2040</v>
      </c>
      <c r="B8" s="618"/>
      <c r="C8" s="618">
        <v>4056.4611500000001</v>
      </c>
      <c r="D8" s="618">
        <v>3377.44</v>
      </c>
      <c r="E8" s="618">
        <v>4009.7249999999995</v>
      </c>
      <c r="F8" s="618"/>
      <c r="G8" s="618">
        <v>2998.3250000000003</v>
      </c>
      <c r="H8" s="618">
        <v>2138</v>
      </c>
      <c r="I8" s="615">
        <f t="shared" si="0"/>
        <v>3315.9902300000003</v>
      </c>
      <c r="J8" s="615">
        <f t="shared" si="1"/>
        <v>3377.44</v>
      </c>
      <c r="K8" s="661">
        <v>3162.6</v>
      </c>
    </row>
    <row r="9" spans="1:12">
      <c r="A9" s="617">
        <v>2045</v>
      </c>
      <c r="B9" s="618"/>
      <c r="C9" s="618"/>
      <c r="D9" s="618">
        <v>3377.44</v>
      </c>
      <c r="E9" s="618"/>
      <c r="F9" s="618"/>
      <c r="G9" s="618"/>
      <c r="H9" s="618"/>
      <c r="I9" s="615">
        <f t="shared" si="0"/>
        <v>3377.44</v>
      </c>
      <c r="J9" s="615">
        <f t="shared" si="1"/>
        <v>3377.44</v>
      </c>
      <c r="K9" s="618"/>
    </row>
    <row r="10" spans="1:12" ht="16.5" thickBot="1">
      <c r="A10" s="617">
        <v>2050</v>
      </c>
      <c r="B10" s="618">
        <v>3759.52</v>
      </c>
      <c r="C10" s="618">
        <v>4437.5210000000006</v>
      </c>
      <c r="D10" s="618">
        <v>3377.44</v>
      </c>
      <c r="E10" s="618">
        <v>4348.5749999999998</v>
      </c>
      <c r="F10" s="618">
        <v>1710.3999999999999</v>
      </c>
      <c r="G10" s="618">
        <v>3083.5046875000003</v>
      </c>
      <c r="H10" s="618"/>
      <c r="I10" s="615">
        <f t="shared" si="0"/>
        <v>3452.8267812500003</v>
      </c>
      <c r="J10" s="615">
        <f t="shared" si="1"/>
        <v>3568.48</v>
      </c>
      <c r="K10" s="661">
        <v>3275.5499999999997</v>
      </c>
    </row>
    <row r="11" spans="1:12">
      <c r="A11" s="643" t="s">
        <v>441</v>
      </c>
      <c r="B11" s="645">
        <f>(B3-B10)/B3</f>
        <v>0</v>
      </c>
      <c r="C11" s="645">
        <f t="shared" ref="C11:G11" si="2">(C3-C10)/C3</f>
        <v>-0.40316869565217411</v>
      </c>
      <c r="D11" s="645">
        <f t="shared" si="2"/>
        <v>0</v>
      </c>
      <c r="E11" s="645">
        <f t="shared" si="2"/>
        <v>-0.39999999999999997</v>
      </c>
      <c r="F11" s="645">
        <f t="shared" si="2"/>
        <v>0</v>
      </c>
      <c r="G11" s="645">
        <f t="shared" si="2"/>
        <v>-0.14556962025316469</v>
      </c>
      <c r="H11" s="645">
        <f>(H3-H8)/H3</f>
        <v>0</v>
      </c>
      <c r="I11" s="645">
        <f>(I3-I10)/I3</f>
        <v>-0.21178159468939708</v>
      </c>
      <c r="J11" s="645">
        <f t="shared" ref="J11:K11" si="3">(J3-J10)/J3</f>
        <v>-0.14885267012757053</v>
      </c>
      <c r="K11" s="645">
        <f t="shared" si="3"/>
        <v>-0.21691742024318003</v>
      </c>
    </row>
    <row r="13" spans="1:12">
      <c r="L13" s="693"/>
    </row>
    <row r="42" spans="1:11">
      <c r="A42" s="612" t="s">
        <v>417</v>
      </c>
    </row>
    <row r="43" spans="1:11">
      <c r="A43" s="616"/>
      <c r="B43" s="616" t="s">
        <v>342</v>
      </c>
      <c r="C43" s="616" t="s">
        <v>362</v>
      </c>
      <c r="D43" s="616"/>
      <c r="E43" s="616" t="s">
        <v>530</v>
      </c>
      <c r="F43" s="616" t="s">
        <v>343</v>
      </c>
      <c r="G43" s="616"/>
      <c r="H43" s="616" t="s">
        <v>344</v>
      </c>
      <c r="I43" s="616" t="s">
        <v>345</v>
      </c>
      <c r="J43" s="616" t="s">
        <v>367</v>
      </c>
      <c r="K43" s="662" t="s">
        <v>396</v>
      </c>
    </row>
    <row r="44" spans="1:11">
      <c r="A44" s="616" t="s">
        <v>406</v>
      </c>
      <c r="B44" s="616" t="s">
        <v>407</v>
      </c>
      <c r="C44" s="616" t="s">
        <v>409</v>
      </c>
      <c r="D44" s="616" t="s">
        <v>410</v>
      </c>
      <c r="E44" s="616" t="s">
        <v>407</v>
      </c>
      <c r="F44" s="616" t="s">
        <v>409</v>
      </c>
      <c r="G44" s="616" t="s">
        <v>410</v>
      </c>
      <c r="H44" s="616" t="s">
        <v>407</v>
      </c>
      <c r="I44" s="616" t="s">
        <v>407</v>
      </c>
      <c r="J44" s="616" t="s">
        <v>407</v>
      </c>
      <c r="K44" s="662"/>
    </row>
    <row r="45" spans="1:11">
      <c r="A45" s="617" t="s">
        <v>416</v>
      </c>
      <c r="B45" s="618">
        <v>3759.52</v>
      </c>
      <c r="C45" s="618">
        <v>1916.7474000000002</v>
      </c>
      <c r="D45" s="618">
        <v>4408.5</v>
      </c>
      <c r="E45" s="618">
        <v>3377.44</v>
      </c>
      <c r="F45" s="618">
        <v>2626</v>
      </c>
      <c r="G45" s="618">
        <v>3586</v>
      </c>
      <c r="H45" s="618">
        <v>1710.3999999999999</v>
      </c>
      <c r="I45" s="618">
        <v>2691.6781249999999</v>
      </c>
      <c r="J45" s="618">
        <v>2138</v>
      </c>
      <c r="K45" s="615">
        <f>MEDIAN(B45:J45)</f>
        <v>2691.6781249999999</v>
      </c>
    </row>
    <row r="46" spans="1:11">
      <c r="A46" s="617">
        <v>2020</v>
      </c>
      <c r="B46" s="618">
        <v>3760</v>
      </c>
      <c r="C46" s="618">
        <v>2011.6035000000002</v>
      </c>
      <c r="D46" s="618">
        <v>4770.0625</v>
      </c>
      <c r="E46" s="618">
        <v>3377.44</v>
      </c>
      <c r="F46" s="618">
        <v>2823.75</v>
      </c>
      <c r="G46" s="618">
        <v>3953.25</v>
      </c>
      <c r="H46" s="618">
        <v>1710</v>
      </c>
      <c r="I46" s="618">
        <v>2785.3757812500003</v>
      </c>
      <c r="J46" s="618">
        <v>2138</v>
      </c>
      <c r="K46" s="615">
        <f t="shared" ref="K46:K50" si="4">MEDIAN(B46:J46)</f>
        <v>2823.75</v>
      </c>
    </row>
    <row r="47" spans="1:11">
      <c r="A47" s="617">
        <v>2025</v>
      </c>
      <c r="B47" s="618">
        <v>3760</v>
      </c>
      <c r="C47" s="618"/>
      <c r="D47" s="618"/>
      <c r="E47" s="618">
        <v>3377.44</v>
      </c>
      <c r="F47" s="618"/>
      <c r="G47" s="618"/>
      <c r="H47" s="618">
        <v>1710</v>
      </c>
      <c r="I47" s="618"/>
      <c r="J47" s="618">
        <v>2138</v>
      </c>
      <c r="K47" s="615">
        <f t="shared" si="4"/>
        <v>2757.7200000000003</v>
      </c>
    </row>
    <row r="48" spans="1:11">
      <c r="A48" s="617">
        <v>2030</v>
      </c>
      <c r="B48" s="618">
        <v>3759.52</v>
      </c>
      <c r="C48" s="618">
        <v>2171.8776000000003</v>
      </c>
      <c r="D48" s="618">
        <v>5178.9250000000002</v>
      </c>
      <c r="E48" s="618">
        <v>3377.44</v>
      </c>
      <c r="F48" s="618">
        <v>3049.6499999999996</v>
      </c>
      <c r="G48" s="618">
        <v>4292</v>
      </c>
      <c r="H48" s="618">
        <v>1710</v>
      </c>
      <c r="I48" s="618">
        <v>2896.109375</v>
      </c>
      <c r="J48" s="618">
        <v>2138</v>
      </c>
      <c r="K48" s="615">
        <f t="shared" si="4"/>
        <v>3049.6499999999996</v>
      </c>
    </row>
    <row r="49" spans="1:11">
      <c r="A49" s="617">
        <v>2040</v>
      </c>
      <c r="B49" s="618">
        <v>3760</v>
      </c>
      <c r="C49" s="618">
        <v>2252.5598</v>
      </c>
      <c r="D49" s="618">
        <v>5860.3625000000002</v>
      </c>
      <c r="E49" s="618">
        <v>3377.44</v>
      </c>
      <c r="F49" s="618">
        <v>3162.6</v>
      </c>
      <c r="G49" s="618">
        <v>4856.8499999999995</v>
      </c>
      <c r="H49" s="618">
        <v>1710</v>
      </c>
      <c r="I49" s="618">
        <v>2998.3250000000003</v>
      </c>
      <c r="J49" s="618">
        <v>2138</v>
      </c>
      <c r="K49" s="615">
        <f t="shared" si="4"/>
        <v>3162.6</v>
      </c>
    </row>
    <row r="50" spans="1:11">
      <c r="A50" s="617">
        <v>2050</v>
      </c>
      <c r="B50" s="618">
        <v>3759.52</v>
      </c>
      <c r="C50" s="618">
        <v>2333.2420000000002</v>
      </c>
      <c r="D50" s="618">
        <v>6541.8</v>
      </c>
      <c r="E50" s="618">
        <v>3377.44</v>
      </c>
      <c r="F50" s="618">
        <v>3275.5499999999997</v>
      </c>
      <c r="G50" s="618">
        <v>5421.5999999999995</v>
      </c>
      <c r="H50" s="618">
        <v>1710.3999999999999</v>
      </c>
      <c r="I50" s="618">
        <v>3083.5046875000003</v>
      </c>
      <c r="J50" s="618">
        <v>2138</v>
      </c>
      <c r="K50" s="615">
        <f t="shared" si="4"/>
        <v>3275.5499999999997</v>
      </c>
    </row>
    <row r="52" spans="1:11">
      <c r="K52" s="693"/>
    </row>
    <row r="73" spans="1:15">
      <c r="A73" s="612" t="s">
        <v>399</v>
      </c>
      <c r="H73" s="612" t="s">
        <v>400</v>
      </c>
      <c r="M73" s="612" t="s">
        <v>403</v>
      </c>
    </row>
    <row r="74" spans="1:15">
      <c r="A74" s="612"/>
    </row>
    <row r="75" spans="1:15">
      <c r="A75" s="5"/>
      <c r="B75" s="5"/>
      <c r="C75" s="5" t="s">
        <v>39</v>
      </c>
      <c r="H75" s="5"/>
      <c r="I75" s="5"/>
      <c r="J75" s="5" t="s">
        <v>39</v>
      </c>
      <c r="K75" s="85"/>
      <c r="M75" s="5"/>
      <c r="N75" s="5"/>
      <c r="O75" s="5" t="s">
        <v>39</v>
      </c>
    </row>
    <row r="76" spans="1:15">
      <c r="A76" s="5" t="s">
        <v>394</v>
      </c>
      <c r="B76" s="11">
        <v>1.4999999999999999E-2</v>
      </c>
      <c r="C76" s="5" t="s">
        <v>342</v>
      </c>
      <c r="H76" s="5" t="s">
        <v>394</v>
      </c>
      <c r="I76" s="11">
        <v>4.5999999999999999E-2</v>
      </c>
      <c r="J76" s="5" t="s">
        <v>342</v>
      </c>
      <c r="K76" s="85"/>
      <c r="M76" s="5" t="s">
        <v>394</v>
      </c>
      <c r="N76" s="620">
        <v>30</v>
      </c>
      <c r="O76" s="5" t="s">
        <v>343</v>
      </c>
    </row>
    <row r="77" spans="1:15">
      <c r="A77" s="5" t="s">
        <v>395</v>
      </c>
      <c r="B77" s="11">
        <v>4.4999999999999998E-2</v>
      </c>
      <c r="C77" s="5" t="s">
        <v>343</v>
      </c>
      <c r="H77" s="5" t="s">
        <v>395</v>
      </c>
      <c r="I77" s="11">
        <v>0.09</v>
      </c>
      <c r="J77" s="3" t="s">
        <v>530</v>
      </c>
      <c r="K77" s="85"/>
      <c r="M77" s="5" t="s">
        <v>395</v>
      </c>
      <c r="N77" s="620">
        <v>100</v>
      </c>
      <c r="O77" s="124" t="s">
        <v>362</v>
      </c>
    </row>
    <row r="78" spans="1:15">
      <c r="A78" s="5" t="s">
        <v>396</v>
      </c>
      <c r="B78" s="11">
        <v>0.02</v>
      </c>
      <c r="C78" s="5"/>
      <c r="H78" s="5" t="s">
        <v>396</v>
      </c>
      <c r="I78" s="11">
        <v>7.0000000000000007E-2</v>
      </c>
      <c r="J78" s="5"/>
      <c r="K78" s="85"/>
      <c r="M78" s="5" t="s">
        <v>396</v>
      </c>
      <c r="N78" s="620">
        <v>50</v>
      </c>
      <c r="O78" s="5"/>
    </row>
    <row r="79" spans="1:15">
      <c r="A79" s="5" t="s">
        <v>397</v>
      </c>
      <c r="B79" s="11">
        <v>2.5999999999999999E-2</v>
      </c>
      <c r="C79" s="5"/>
      <c r="H79" s="5" t="s">
        <v>397</v>
      </c>
      <c r="I79" s="11">
        <v>6.7000000000000004E-2</v>
      </c>
      <c r="J79" s="5"/>
      <c r="K79" s="85"/>
      <c r="M79" s="5" t="s">
        <v>397</v>
      </c>
      <c r="N79" s="620">
        <v>54</v>
      </c>
      <c r="O79" s="5"/>
    </row>
    <row r="80" spans="1:15">
      <c r="K80" s="85"/>
    </row>
    <row r="81" spans="8:11">
      <c r="H81" s="612" t="s">
        <v>1</v>
      </c>
      <c r="J81" s="85"/>
    </row>
    <row r="82" spans="8:11">
      <c r="J82" s="85"/>
    </row>
    <row r="83" spans="8:11">
      <c r="H83" s="5"/>
      <c r="I83" s="5"/>
      <c r="J83" s="5" t="s">
        <v>39</v>
      </c>
    </row>
    <row r="84" spans="8:11">
      <c r="H84" s="5" t="s">
        <v>394</v>
      </c>
      <c r="I84" s="621">
        <v>4250</v>
      </c>
      <c r="J84" s="124" t="s">
        <v>343</v>
      </c>
    </row>
    <row r="85" spans="8:11">
      <c r="H85" s="5" t="s">
        <v>395</v>
      </c>
      <c r="I85" s="621">
        <v>4850</v>
      </c>
      <c r="J85" s="124" t="s">
        <v>343</v>
      </c>
    </row>
    <row r="86" spans="8:11">
      <c r="H86" s="5" t="s">
        <v>396</v>
      </c>
      <c r="I86" s="620">
        <v>4600</v>
      </c>
      <c r="J86" s="5"/>
    </row>
    <row r="87" spans="8:11">
      <c r="H87" s="5" t="s">
        <v>397</v>
      </c>
      <c r="I87" s="620">
        <v>4620</v>
      </c>
      <c r="J87" s="5"/>
    </row>
    <row r="88" spans="8:11">
      <c r="J88" s="85"/>
    </row>
    <row r="89" spans="8:11">
      <c r="H89" s="16"/>
      <c r="K89" s="85"/>
    </row>
    <row r="90" spans="8:11">
      <c r="K90" s="85"/>
    </row>
    <row r="91" spans="8:11">
      <c r="J91" s="85"/>
    </row>
    <row r="92" spans="8:11">
      <c r="J92" s="85"/>
    </row>
    <row r="93" spans="8:11">
      <c r="J93" s="85"/>
    </row>
    <row r="94" spans="8:11">
      <c r="J94" s="85"/>
    </row>
  </sheetData>
  <hyperlinks>
    <hyperlink ref="F1" location="Inhalt!A1" display="Zurück zur Inhaltsübersicht" xr:uid="{959D2E8E-762D-466E-A031-2C34952F8775}"/>
  </hyperlinks>
  <pageMargins left="0.7" right="0.7" top="0.78740157499999996" bottom="0.78740157499999996" header="0.3" footer="0.3"/>
  <ignoredErrors>
    <ignoredError sqref="I4:J10 K46:K50" formulaRange="1"/>
  </ignoredErrors>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79C27-7F4C-FF4D-ACFC-FE1E5464E780}">
  <sheetPr codeName="Tabelle16"/>
  <dimension ref="A1:AA38"/>
  <sheetViews>
    <sheetView zoomScale="80" zoomScaleNormal="80" workbookViewId="0">
      <pane xSplit="2" ySplit="6" topLeftCell="C7" activePane="bottomRight" state="frozen"/>
      <selection pane="topRight" activeCell="C1" sqref="C1"/>
      <selection pane="bottomLeft" activeCell="A7" sqref="A7"/>
      <selection pane="bottomRight" activeCell="W31" sqref="W31"/>
    </sheetView>
  </sheetViews>
  <sheetFormatPr baseColWidth="10" defaultRowHeight="15.75"/>
  <cols>
    <col min="1" max="1" width="40.625" customWidth="1"/>
    <col min="2" max="2" width="9.625" customWidth="1"/>
    <col min="3" max="8" width="18.125" customWidth="1"/>
    <col min="10" max="10" width="15.875" style="85" customWidth="1"/>
    <col min="11" max="11" width="16.375" customWidth="1"/>
    <col min="12" max="12" width="15.625" customWidth="1"/>
    <col min="13" max="13" width="16.5" bestFit="1" customWidth="1"/>
    <col min="14" max="14" width="15.625" customWidth="1"/>
    <col min="15" max="15" width="10.875" style="85"/>
    <col min="16" max="16" width="11.875" customWidth="1"/>
    <col min="17" max="17" width="12.125" customWidth="1"/>
    <col min="25" max="25" width="60.625" bestFit="1" customWidth="1"/>
    <col min="26" max="26" width="59.375" customWidth="1"/>
    <col min="27" max="27" width="72.375" customWidth="1"/>
  </cols>
  <sheetData>
    <row r="1" spans="1:27">
      <c r="B1" s="198"/>
      <c r="C1" s="198"/>
      <c r="D1" s="198"/>
      <c r="E1" s="198"/>
      <c r="F1" s="198"/>
      <c r="G1" s="198"/>
      <c r="K1" s="16"/>
      <c r="L1" s="16"/>
    </row>
    <row r="2" spans="1:27" ht="18.75">
      <c r="A2" s="211" t="s">
        <v>262</v>
      </c>
      <c r="E2" s="648" t="s">
        <v>492</v>
      </c>
      <c r="K2" s="16"/>
      <c r="L2" s="16"/>
    </row>
    <row r="3" spans="1:27" ht="63">
      <c r="A3" s="724" t="s">
        <v>540</v>
      </c>
      <c r="B3" s="14"/>
      <c r="C3" s="14"/>
      <c r="D3" s="14"/>
      <c r="E3" s="14"/>
      <c r="F3" s="14"/>
      <c r="G3" s="3"/>
      <c r="H3" s="3"/>
      <c r="I3" s="3"/>
      <c r="K3" s="16"/>
      <c r="L3" s="16"/>
      <c r="V3" s="696" t="s">
        <v>538</v>
      </c>
    </row>
    <row r="4" spans="1:27" ht="63">
      <c r="A4" t="s">
        <v>10</v>
      </c>
      <c r="B4" s="13" t="s">
        <v>29</v>
      </c>
      <c r="C4" s="483" t="s">
        <v>390</v>
      </c>
      <c r="D4" s="484" t="s">
        <v>392</v>
      </c>
      <c r="E4" s="485" t="s">
        <v>405</v>
      </c>
      <c r="F4" s="509" t="s">
        <v>390</v>
      </c>
      <c r="G4" s="510" t="s">
        <v>392</v>
      </c>
      <c r="H4" s="511" t="s">
        <v>405</v>
      </c>
      <c r="I4" s="26" t="s">
        <v>0</v>
      </c>
      <c r="J4" s="557" t="s">
        <v>17</v>
      </c>
      <c r="K4" s="448" t="s">
        <v>17</v>
      </c>
      <c r="L4" s="26" t="s">
        <v>17</v>
      </c>
      <c r="M4" s="4" t="s">
        <v>18</v>
      </c>
      <c r="N4" s="4" t="s">
        <v>20</v>
      </c>
      <c r="O4" s="11" t="s">
        <v>2</v>
      </c>
      <c r="P4" s="4" t="s">
        <v>3</v>
      </c>
      <c r="Q4" s="4" t="s">
        <v>8</v>
      </c>
      <c r="R4" s="4" t="s">
        <v>4</v>
      </c>
      <c r="S4" s="4" t="s">
        <v>43</v>
      </c>
      <c r="T4" s="4" t="s">
        <v>43</v>
      </c>
      <c r="U4" s="4" t="s">
        <v>43</v>
      </c>
      <c r="V4" s="27" t="s">
        <v>5</v>
      </c>
      <c r="W4" s="27" t="s">
        <v>5</v>
      </c>
      <c r="X4" s="27" t="s">
        <v>5</v>
      </c>
      <c r="Y4" s="5" t="s">
        <v>15</v>
      </c>
      <c r="Z4" s="5" t="s">
        <v>55</v>
      </c>
      <c r="AA4" s="5" t="s">
        <v>27</v>
      </c>
    </row>
    <row r="5" spans="1:27">
      <c r="A5" t="s">
        <v>9</v>
      </c>
      <c r="B5" s="12"/>
      <c r="C5" s="547" t="s">
        <v>28</v>
      </c>
      <c r="D5" s="565" t="s">
        <v>28</v>
      </c>
      <c r="E5" s="548" t="s">
        <v>28</v>
      </c>
      <c r="F5" s="512" t="s">
        <v>28</v>
      </c>
      <c r="G5" s="513" t="s">
        <v>28</v>
      </c>
      <c r="H5" s="514" t="s">
        <v>28</v>
      </c>
      <c r="I5" s="25" t="s">
        <v>21</v>
      </c>
      <c r="J5" s="558" t="s">
        <v>178</v>
      </c>
      <c r="K5" s="449" t="s">
        <v>181</v>
      </c>
      <c r="L5" s="17" t="s">
        <v>181</v>
      </c>
      <c r="M5" s="60" t="s">
        <v>228</v>
      </c>
      <c r="N5" s="60" t="s">
        <v>23</v>
      </c>
      <c r="O5" s="119" t="s">
        <v>21</v>
      </c>
      <c r="P5" s="357" t="s">
        <v>19</v>
      </c>
      <c r="Q5" s="357" t="s">
        <v>22</v>
      </c>
      <c r="R5" s="4" t="s">
        <v>13</v>
      </c>
      <c r="S5" s="4" t="s">
        <v>12</v>
      </c>
      <c r="T5" s="4" t="s">
        <v>12</v>
      </c>
      <c r="U5" s="4" t="s">
        <v>12</v>
      </c>
      <c r="V5" s="27" t="s">
        <v>11</v>
      </c>
      <c r="W5" s="27" t="s">
        <v>11</v>
      </c>
      <c r="X5" s="27" t="s">
        <v>11</v>
      </c>
      <c r="Y5" s="5"/>
      <c r="Z5" s="5"/>
      <c r="AA5" s="5"/>
    </row>
    <row r="6" spans="1:27" ht="32.25" thickBot="1">
      <c r="B6" s="28"/>
      <c r="C6" s="622" t="s">
        <v>404</v>
      </c>
      <c r="D6" s="623" t="s">
        <v>404</v>
      </c>
      <c r="E6" s="622" t="s">
        <v>404</v>
      </c>
      <c r="F6" s="515"/>
      <c r="G6" s="516"/>
      <c r="H6" s="517"/>
      <c r="I6" s="30"/>
      <c r="J6" s="559"/>
      <c r="K6" s="439" t="s">
        <v>358</v>
      </c>
      <c r="L6" s="29"/>
      <c r="M6" s="30"/>
      <c r="N6" s="30"/>
      <c r="O6" s="89"/>
      <c r="P6" s="30"/>
      <c r="Q6" s="30"/>
      <c r="R6" s="30"/>
      <c r="S6" s="30" t="s">
        <v>6</v>
      </c>
      <c r="T6" s="43" t="s">
        <v>189</v>
      </c>
      <c r="U6" s="30" t="s">
        <v>7</v>
      </c>
      <c r="V6" s="55" t="s">
        <v>6</v>
      </c>
      <c r="W6" s="55" t="s">
        <v>189</v>
      </c>
      <c r="X6" s="55" t="s">
        <v>7</v>
      </c>
      <c r="Y6" s="30"/>
      <c r="Z6" s="30"/>
      <c r="AA6" s="30"/>
    </row>
    <row r="7" spans="1:27">
      <c r="A7" s="67" t="s">
        <v>532</v>
      </c>
      <c r="B7" s="128">
        <v>2011</v>
      </c>
      <c r="C7" s="489"/>
      <c r="D7" s="490">
        <v>16705.5</v>
      </c>
      <c r="E7" s="491"/>
      <c r="F7" s="252"/>
      <c r="G7" s="519">
        <v>15000</v>
      </c>
      <c r="H7" s="519"/>
      <c r="I7" s="368"/>
      <c r="J7" s="737">
        <v>2.9000000000000001E-2</v>
      </c>
      <c r="K7" s="443"/>
      <c r="L7" s="369"/>
      <c r="M7" s="64"/>
      <c r="N7" s="313"/>
      <c r="O7" s="752">
        <v>7.4999999999999997E-2</v>
      </c>
      <c r="P7" s="705">
        <v>35</v>
      </c>
      <c r="Q7" s="64"/>
      <c r="R7" s="64"/>
      <c r="S7" s="61"/>
      <c r="T7" s="709">
        <v>5000</v>
      </c>
      <c r="U7" s="63"/>
      <c r="V7" s="370"/>
      <c r="W7" s="712">
        <f t="shared" ref="W7:W38" si="0">(((D7*(1+O7)^P7*O7/((1+O7)^P7-1))+(J7*D7))/T7)*1000</f>
        <v>369.13446627553094</v>
      </c>
      <c r="X7" s="372"/>
      <c r="Y7" s="64" t="s">
        <v>263</v>
      </c>
      <c r="Z7" s="64"/>
      <c r="AA7" s="64"/>
    </row>
    <row r="8" spans="1:27">
      <c r="A8" s="3" t="s">
        <v>532</v>
      </c>
      <c r="B8" s="125">
        <v>2020</v>
      </c>
      <c r="C8" s="495"/>
      <c r="D8" s="496">
        <v>11698.3048</v>
      </c>
      <c r="E8" s="497"/>
      <c r="F8" s="257"/>
      <c r="G8" s="523">
        <v>10504</v>
      </c>
      <c r="H8" s="523"/>
      <c r="I8" s="363"/>
      <c r="J8" s="738">
        <v>2.9000000000000001E-2</v>
      </c>
      <c r="K8" s="444"/>
      <c r="L8" s="364"/>
      <c r="M8" s="23"/>
      <c r="N8" s="314"/>
      <c r="O8" s="753">
        <v>7.4999999999999997E-2</v>
      </c>
      <c r="P8" s="706">
        <v>35</v>
      </c>
      <c r="Q8" s="23"/>
      <c r="R8" s="23"/>
      <c r="S8" s="260"/>
      <c r="T8" s="710">
        <v>5800</v>
      </c>
      <c r="U8" s="259"/>
      <c r="V8" s="365"/>
      <c r="W8" s="713">
        <f t="shared" si="0"/>
        <v>222.83841573322854</v>
      </c>
      <c r="X8" s="367"/>
      <c r="Y8" s="23" t="s">
        <v>263</v>
      </c>
      <c r="Z8" s="23"/>
      <c r="AA8" s="23"/>
    </row>
    <row r="9" spans="1:27">
      <c r="A9" s="3" t="s">
        <v>532</v>
      </c>
      <c r="B9" s="125">
        <v>2025</v>
      </c>
      <c r="C9" s="495"/>
      <c r="D9" s="496">
        <v>11139.2274</v>
      </c>
      <c r="E9" s="497"/>
      <c r="F9" s="257"/>
      <c r="G9" s="523">
        <v>10002</v>
      </c>
      <c r="H9" s="523"/>
      <c r="I9" s="363"/>
      <c r="J9" s="738">
        <v>2.9000000000000001E-2</v>
      </c>
      <c r="K9" s="444"/>
      <c r="L9" s="364"/>
      <c r="M9" s="23"/>
      <c r="N9" s="314"/>
      <c r="O9" s="753">
        <v>7.4999999999999997E-2</v>
      </c>
      <c r="P9" s="706">
        <v>35</v>
      </c>
      <c r="Q9" s="23"/>
      <c r="R9" s="23"/>
      <c r="S9" s="260"/>
      <c r="T9" s="710">
        <v>6500</v>
      </c>
      <c r="U9" s="259"/>
      <c r="V9" s="365"/>
      <c r="W9" s="713">
        <f t="shared" si="0"/>
        <v>189.33758624040308</v>
      </c>
      <c r="X9" s="367"/>
      <c r="Y9" s="23" t="s">
        <v>263</v>
      </c>
      <c r="Z9" s="23"/>
      <c r="AA9" s="23"/>
    </row>
    <row r="10" spans="1:27">
      <c r="A10" s="3" t="s">
        <v>532</v>
      </c>
      <c r="B10" s="125">
        <v>2030</v>
      </c>
      <c r="C10" s="495"/>
      <c r="D10" s="496">
        <v>10580.15</v>
      </c>
      <c r="E10" s="497"/>
      <c r="F10" s="257"/>
      <c r="G10" s="523">
        <v>9500</v>
      </c>
      <c r="H10" s="523"/>
      <c r="I10" s="363"/>
      <c r="J10" s="738">
        <v>2.9000000000000001E-2</v>
      </c>
      <c r="K10" s="444"/>
      <c r="L10" s="364"/>
      <c r="M10" s="23"/>
      <c r="N10" s="314"/>
      <c r="O10" s="753">
        <v>7.4999999999999997E-2</v>
      </c>
      <c r="P10" s="706">
        <v>35</v>
      </c>
      <c r="Q10" s="23"/>
      <c r="R10" s="23"/>
      <c r="S10" s="260"/>
      <c r="T10" s="710">
        <v>6500</v>
      </c>
      <c r="U10" s="259"/>
      <c r="V10" s="365"/>
      <c r="W10" s="713">
        <f t="shared" si="0"/>
        <v>179.83473998038684</v>
      </c>
      <c r="X10" s="367"/>
      <c r="Y10" s="23" t="s">
        <v>263</v>
      </c>
      <c r="Z10" s="23"/>
      <c r="AA10" s="23"/>
    </row>
    <row r="11" spans="1:27">
      <c r="A11" s="3" t="s">
        <v>532</v>
      </c>
      <c r="B11" s="125">
        <v>2040</v>
      </c>
      <c r="C11" s="495"/>
      <c r="D11" s="496">
        <v>10062.279499999999</v>
      </c>
      <c r="E11" s="497"/>
      <c r="F11" s="257"/>
      <c r="G11" s="523">
        <v>9035</v>
      </c>
      <c r="H11" s="523"/>
      <c r="I11" s="363"/>
      <c r="J11" s="738">
        <v>2.9000000000000001E-2</v>
      </c>
      <c r="K11" s="444"/>
      <c r="L11" s="364"/>
      <c r="M11" s="23"/>
      <c r="N11" s="314"/>
      <c r="O11" s="753">
        <v>7.4999999999999997E-2</v>
      </c>
      <c r="P11" s="706">
        <v>35</v>
      </c>
      <c r="Q11" s="23"/>
      <c r="R11" s="23"/>
      <c r="S11" s="260"/>
      <c r="T11" s="710">
        <v>6500</v>
      </c>
      <c r="U11" s="259"/>
      <c r="V11" s="365"/>
      <c r="W11" s="713">
        <f t="shared" si="0"/>
        <v>171.03230270766264</v>
      </c>
      <c r="X11" s="367"/>
      <c r="Y11" s="23" t="s">
        <v>263</v>
      </c>
      <c r="Z11" s="23"/>
      <c r="AA11" s="23"/>
    </row>
    <row r="12" spans="1:27" ht="16.5" thickBot="1">
      <c r="A12" s="3" t="s">
        <v>532</v>
      </c>
      <c r="B12" s="125">
        <v>2050</v>
      </c>
      <c r="C12" s="495"/>
      <c r="D12" s="496">
        <v>10052.2562</v>
      </c>
      <c r="E12" s="497"/>
      <c r="F12" s="257"/>
      <c r="G12" s="523">
        <v>9026</v>
      </c>
      <c r="H12" s="523"/>
      <c r="I12" s="363"/>
      <c r="J12" s="738">
        <v>2.9000000000000001E-2</v>
      </c>
      <c r="K12" s="444"/>
      <c r="L12" s="364"/>
      <c r="M12" s="23"/>
      <c r="N12" s="314"/>
      <c r="O12" s="753">
        <v>7.4999999999999997E-2</v>
      </c>
      <c r="P12" s="706">
        <v>35</v>
      </c>
      <c r="Q12" s="23"/>
      <c r="R12" s="23"/>
      <c r="S12" s="260"/>
      <c r="T12" s="711">
        <v>6500</v>
      </c>
      <c r="U12" s="259"/>
      <c r="V12" s="365"/>
      <c r="W12" s="713">
        <f t="shared" si="0"/>
        <v>170.86193295399704</v>
      </c>
      <c r="X12" s="367"/>
      <c r="Y12" s="23" t="s">
        <v>263</v>
      </c>
      <c r="Z12" s="23"/>
      <c r="AA12" s="23"/>
    </row>
    <row r="13" spans="1:27">
      <c r="A13" s="53" t="s">
        <v>530</v>
      </c>
      <c r="B13" s="128">
        <v>2010</v>
      </c>
      <c r="C13" s="489"/>
      <c r="D13" s="490">
        <v>4728.3599999999997</v>
      </c>
      <c r="E13" s="491"/>
      <c r="F13" s="252"/>
      <c r="G13" s="519">
        <v>4200</v>
      </c>
      <c r="H13" s="519"/>
      <c r="I13" s="368"/>
      <c r="J13" s="459">
        <v>1.9047619047619049E-2</v>
      </c>
      <c r="K13" s="443">
        <v>90.07</v>
      </c>
      <c r="L13" s="369">
        <v>80</v>
      </c>
      <c r="M13" s="64"/>
      <c r="N13" s="375"/>
      <c r="O13" s="292">
        <v>0.09</v>
      </c>
      <c r="P13" s="64">
        <v>35</v>
      </c>
      <c r="Q13" s="64"/>
      <c r="R13" s="64"/>
      <c r="S13" s="61"/>
      <c r="T13" s="709">
        <v>5000</v>
      </c>
      <c r="U13" s="63"/>
      <c r="V13" s="370"/>
      <c r="W13" s="712">
        <f t="shared" si="0"/>
        <v>107.50726169592238</v>
      </c>
      <c r="X13" s="372"/>
      <c r="Y13" s="64" t="s">
        <v>326</v>
      </c>
      <c r="Z13" s="64"/>
      <c r="AA13" s="64"/>
    </row>
    <row r="14" spans="1:27">
      <c r="A14" s="3" t="s">
        <v>530</v>
      </c>
      <c r="B14" s="125">
        <v>2015</v>
      </c>
      <c r="C14" s="495"/>
      <c r="D14" s="496">
        <v>4482.9355999999998</v>
      </c>
      <c r="E14" s="497"/>
      <c r="F14" s="257"/>
      <c r="G14" s="523">
        <v>3982</v>
      </c>
      <c r="H14" s="523"/>
      <c r="I14" s="363"/>
      <c r="J14" s="460">
        <v>2.0090406830738324E-2</v>
      </c>
      <c r="K14" s="444">
        <v>90.07</v>
      </c>
      <c r="L14" s="364">
        <v>80</v>
      </c>
      <c r="M14" s="23"/>
      <c r="N14" s="376"/>
      <c r="O14" s="293">
        <v>0.09</v>
      </c>
      <c r="P14" s="23">
        <v>35</v>
      </c>
      <c r="Q14" s="23"/>
      <c r="R14" s="23"/>
      <c r="S14" s="260"/>
      <c r="T14" s="710">
        <v>5000</v>
      </c>
      <c r="U14" s="259"/>
      <c r="V14" s="365"/>
      <c r="W14" s="713">
        <f t="shared" si="0"/>
        <v>102.86207296980069</v>
      </c>
      <c r="X14" s="367"/>
      <c r="Y14" s="23"/>
      <c r="Z14" s="23"/>
      <c r="AA14" s="23"/>
    </row>
    <row r="15" spans="1:27">
      <c r="A15" s="3" t="s">
        <v>530</v>
      </c>
      <c r="B15" s="125">
        <v>2020</v>
      </c>
      <c r="C15" s="495"/>
      <c r="D15" s="496">
        <v>4249.8949999999995</v>
      </c>
      <c r="E15" s="497"/>
      <c r="F15" s="257"/>
      <c r="G15" s="523">
        <v>3775</v>
      </c>
      <c r="H15" s="523"/>
      <c r="I15" s="363"/>
      <c r="J15" s="460">
        <v>2.119205298013245E-2</v>
      </c>
      <c r="K15" s="444">
        <v>90.07</v>
      </c>
      <c r="L15" s="364">
        <v>80</v>
      </c>
      <c r="M15" s="23"/>
      <c r="N15" s="376"/>
      <c r="O15" s="293">
        <v>0.09</v>
      </c>
      <c r="P15" s="23">
        <v>35</v>
      </c>
      <c r="Q15" s="23"/>
      <c r="R15" s="23"/>
      <c r="S15" s="260"/>
      <c r="T15" s="710">
        <v>5800</v>
      </c>
      <c r="U15" s="259"/>
      <c r="V15" s="365"/>
      <c r="W15" s="713">
        <f t="shared" si="0"/>
        <v>84.87178836250142</v>
      </c>
      <c r="X15" s="367"/>
      <c r="Y15" s="23"/>
      <c r="Z15" s="23"/>
      <c r="AA15" s="23"/>
    </row>
    <row r="16" spans="1:27">
      <c r="A16" s="3" t="s">
        <v>530</v>
      </c>
      <c r="B16" s="125">
        <v>2025</v>
      </c>
      <c r="C16" s="495"/>
      <c r="D16" s="496">
        <v>4028.1123999999995</v>
      </c>
      <c r="E16" s="497"/>
      <c r="F16" s="257"/>
      <c r="G16" s="523">
        <v>3578</v>
      </c>
      <c r="H16" s="523"/>
      <c r="I16" s="363"/>
      <c r="J16" s="460">
        <v>2.2358859698155393E-2</v>
      </c>
      <c r="K16" s="444">
        <v>90.07</v>
      </c>
      <c r="L16" s="364">
        <v>80</v>
      </c>
      <c r="M16" s="23"/>
      <c r="N16" s="376"/>
      <c r="O16" s="293">
        <v>0.09</v>
      </c>
      <c r="P16" s="23">
        <v>35</v>
      </c>
      <c r="Q16" s="23"/>
      <c r="R16" s="23"/>
      <c r="S16" s="260"/>
      <c r="T16" s="710">
        <v>6500</v>
      </c>
      <c r="U16" s="259"/>
      <c r="V16" s="365"/>
      <c r="W16" s="713">
        <f t="shared" si="0"/>
        <v>72.502736986815052</v>
      </c>
      <c r="X16" s="367"/>
      <c r="Y16" s="23"/>
      <c r="Z16" s="23"/>
      <c r="AA16" s="23"/>
    </row>
    <row r="17" spans="1:27">
      <c r="A17" s="3" t="s">
        <v>530</v>
      </c>
      <c r="B17" s="125">
        <v>2030</v>
      </c>
      <c r="C17" s="495"/>
      <c r="D17" s="496">
        <v>3818.7135999999996</v>
      </c>
      <c r="E17" s="497"/>
      <c r="F17" s="257"/>
      <c r="G17" s="523">
        <v>3392</v>
      </c>
      <c r="H17" s="523"/>
      <c r="I17" s="363"/>
      <c r="J17" s="460">
        <v>2.358490566037736E-2</v>
      </c>
      <c r="K17" s="444">
        <v>90.07</v>
      </c>
      <c r="L17" s="364">
        <v>80</v>
      </c>
      <c r="M17" s="23"/>
      <c r="N17" s="376"/>
      <c r="O17" s="293">
        <v>0.09</v>
      </c>
      <c r="P17" s="23">
        <v>35</v>
      </c>
      <c r="Q17" s="23"/>
      <c r="R17" s="23"/>
      <c r="S17" s="260"/>
      <c r="T17" s="710">
        <v>6500</v>
      </c>
      <c r="U17" s="259"/>
      <c r="V17" s="365"/>
      <c r="W17" s="713">
        <f t="shared" si="0"/>
        <v>69.454024555415515</v>
      </c>
      <c r="X17" s="367"/>
      <c r="Y17" s="23"/>
      <c r="Z17" s="23"/>
      <c r="AA17" s="23"/>
    </row>
    <row r="18" spans="1:27">
      <c r="A18" s="3" t="s">
        <v>530</v>
      </c>
      <c r="B18" s="125">
        <v>2035</v>
      </c>
      <c r="C18" s="495"/>
      <c r="D18" s="496">
        <v>3620.5727999999999</v>
      </c>
      <c r="E18" s="497"/>
      <c r="F18" s="257"/>
      <c r="G18" s="523">
        <v>3216</v>
      </c>
      <c r="H18" s="523"/>
      <c r="I18" s="363"/>
      <c r="J18" s="460">
        <v>2.4875621890547265E-2</v>
      </c>
      <c r="K18" s="444">
        <v>90.07</v>
      </c>
      <c r="L18" s="364">
        <v>80</v>
      </c>
      <c r="M18" s="23"/>
      <c r="N18" s="376"/>
      <c r="O18" s="293">
        <v>0.09</v>
      </c>
      <c r="P18" s="23">
        <v>35</v>
      </c>
      <c r="Q18" s="23"/>
      <c r="R18" s="23"/>
      <c r="S18" s="260"/>
      <c r="T18" s="710">
        <v>6500</v>
      </c>
      <c r="U18" s="259"/>
      <c r="V18" s="365"/>
      <c r="W18" s="713">
        <f t="shared" si="0"/>
        <v>66.569221394521321</v>
      </c>
      <c r="X18" s="367"/>
      <c r="Y18" s="23"/>
      <c r="Z18" s="23"/>
      <c r="AA18" s="23"/>
    </row>
    <row r="19" spans="1:27">
      <c r="A19" s="3" t="s">
        <v>530</v>
      </c>
      <c r="B19" s="125">
        <v>2040</v>
      </c>
      <c r="C19" s="495"/>
      <c r="D19" s="496">
        <v>3432.5641999999998</v>
      </c>
      <c r="E19" s="497"/>
      <c r="F19" s="257"/>
      <c r="G19" s="523">
        <v>3049</v>
      </c>
      <c r="H19" s="523"/>
      <c r="I19" s="363"/>
      <c r="J19" s="460">
        <v>2.6238110856018366E-2</v>
      </c>
      <c r="K19" s="444">
        <v>90.07</v>
      </c>
      <c r="L19" s="364">
        <v>80</v>
      </c>
      <c r="M19" s="23"/>
      <c r="N19" s="376"/>
      <c r="O19" s="293">
        <v>0.09</v>
      </c>
      <c r="P19" s="23">
        <v>35</v>
      </c>
      <c r="Q19" s="23"/>
      <c r="R19" s="23"/>
      <c r="S19" s="260"/>
      <c r="T19" s="710">
        <v>6500</v>
      </c>
      <c r="U19" s="259"/>
      <c r="V19" s="365"/>
      <c r="W19" s="713">
        <f t="shared" si="0"/>
        <v>63.831936577081919</v>
      </c>
      <c r="X19" s="367"/>
      <c r="Y19" s="23"/>
      <c r="Z19" s="23"/>
      <c r="AA19" s="23"/>
    </row>
    <row r="20" spans="1:27">
      <c r="A20" s="3" t="s">
        <v>530</v>
      </c>
      <c r="B20" s="125">
        <v>2045</v>
      </c>
      <c r="C20" s="495"/>
      <c r="D20" s="496">
        <v>3253.5619999999999</v>
      </c>
      <c r="E20" s="497"/>
      <c r="F20" s="257"/>
      <c r="G20" s="523">
        <v>2890</v>
      </c>
      <c r="H20" s="523"/>
      <c r="I20" s="363"/>
      <c r="J20" s="460">
        <v>2.768166089965398E-2</v>
      </c>
      <c r="K20" s="444">
        <v>90.07</v>
      </c>
      <c r="L20" s="364">
        <v>80</v>
      </c>
      <c r="M20" s="23"/>
      <c r="N20" s="376"/>
      <c r="O20" s="293">
        <v>0.09</v>
      </c>
      <c r="P20" s="23">
        <v>35</v>
      </c>
      <c r="Q20" s="23"/>
      <c r="R20" s="23"/>
      <c r="S20" s="260"/>
      <c r="T20" s="710">
        <v>6500</v>
      </c>
      <c r="U20" s="259"/>
      <c r="V20" s="365"/>
      <c r="W20" s="713">
        <f t="shared" si="0"/>
        <v>61.225779176046828</v>
      </c>
      <c r="X20" s="367"/>
      <c r="Y20" s="23"/>
      <c r="Z20" s="23"/>
      <c r="AA20" s="23"/>
    </row>
    <row r="21" spans="1:27" ht="16.5" thickBot="1">
      <c r="A21" s="54" t="s">
        <v>530</v>
      </c>
      <c r="B21" s="136">
        <v>2050</v>
      </c>
      <c r="C21" s="492"/>
      <c r="D21" s="493">
        <v>3084.6919999999996</v>
      </c>
      <c r="E21" s="494"/>
      <c r="F21" s="245"/>
      <c r="G21" s="521">
        <v>2740</v>
      </c>
      <c r="H21" s="521"/>
      <c r="I21" s="373"/>
      <c r="J21" s="461">
        <v>2.9197080291970802E-2</v>
      </c>
      <c r="K21" s="445">
        <v>90.07</v>
      </c>
      <c r="L21" s="374">
        <v>80</v>
      </c>
      <c r="M21" s="135"/>
      <c r="N21" s="377"/>
      <c r="O21" s="294">
        <v>0.09</v>
      </c>
      <c r="P21" s="135">
        <v>35</v>
      </c>
      <c r="Q21" s="135"/>
      <c r="R21" s="135"/>
      <c r="S21" s="248"/>
      <c r="T21" s="711">
        <v>6500</v>
      </c>
      <c r="U21" s="247"/>
      <c r="V21" s="112"/>
      <c r="W21" s="714">
        <f t="shared" si="0"/>
        <v>58.767140118466521</v>
      </c>
      <c r="X21" s="114"/>
      <c r="Y21" s="135" t="s">
        <v>327</v>
      </c>
      <c r="Z21" s="135"/>
      <c r="AA21" s="135"/>
    </row>
    <row r="22" spans="1:27">
      <c r="A22" s="124" t="s">
        <v>362</v>
      </c>
      <c r="B22" s="125">
        <v>2020</v>
      </c>
      <c r="C22" s="495"/>
      <c r="D22" s="496">
        <v>8670.0655999999999</v>
      </c>
      <c r="E22" s="497"/>
      <c r="F22" s="257"/>
      <c r="G22" s="523">
        <v>7952</v>
      </c>
      <c r="H22" s="523"/>
      <c r="I22" s="363"/>
      <c r="J22" s="738">
        <v>2.9000000000000001E-2</v>
      </c>
      <c r="K22" s="444"/>
      <c r="L22" s="364"/>
      <c r="M22" s="23"/>
      <c r="N22" s="314"/>
      <c r="O22" s="753">
        <v>7.4999999999999997E-2</v>
      </c>
      <c r="P22" s="706">
        <v>35</v>
      </c>
      <c r="Q22" s="23"/>
      <c r="R22" s="23"/>
      <c r="S22" s="260"/>
      <c r="T22" s="710">
        <v>6500</v>
      </c>
      <c r="U22" s="259"/>
      <c r="V22" s="365"/>
      <c r="W22" s="713">
        <f t="shared" si="0"/>
        <v>147.36832585444412</v>
      </c>
      <c r="X22" s="367"/>
      <c r="Y22" s="23"/>
      <c r="Z22" s="23" t="s">
        <v>265</v>
      </c>
      <c r="AA22" s="23" t="s">
        <v>264</v>
      </c>
    </row>
    <row r="23" spans="1:27">
      <c r="A23" s="124" t="s">
        <v>362</v>
      </c>
      <c r="B23" s="125">
        <v>2030</v>
      </c>
      <c r="C23" s="495"/>
      <c r="D23" s="496">
        <v>7830.5346</v>
      </c>
      <c r="E23" s="497"/>
      <c r="F23" s="257"/>
      <c r="G23" s="523">
        <v>7182</v>
      </c>
      <c r="H23" s="523"/>
      <c r="I23" s="363"/>
      <c r="J23" s="738">
        <v>2.9000000000000001E-2</v>
      </c>
      <c r="K23" s="444"/>
      <c r="L23" s="364"/>
      <c r="M23" s="23"/>
      <c r="N23" s="314"/>
      <c r="O23" s="753">
        <v>7.4999999999999997E-2</v>
      </c>
      <c r="P23" s="706">
        <v>35</v>
      </c>
      <c r="Q23" s="23"/>
      <c r="R23" s="23"/>
      <c r="S23" s="260"/>
      <c r="T23" s="710">
        <v>6500</v>
      </c>
      <c r="U23" s="259"/>
      <c r="V23" s="365"/>
      <c r="W23" s="713">
        <f t="shared" si="0"/>
        <v>133.09850556924263</v>
      </c>
      <c r="X23" s="367"/>
      <c r="Y23" s="23"/>
      <c r="Z23" s="23" t="s">
        <v>265</v>
      </c>
      <c r="AA23" s="23" t="s">
        <v>264</v>
      </c>
    </row>
    <row r="24" spans="1:27">
      <c r="A24" s="124" t="s">
        <v>362</v>
      </c>
      <c r="B24" s="125">
        <v>2040</v>
      </c>
      <c r="C24" s="495"/>
      <c r="D24" s="496">
        <v>7193.7993999999999</v>
      </c>
      <c r="E24" s="497"/>
      <c r="F24" s="257"/>
      <c r="G24" s="523">
        <v>6598</v>
      </c>
      <c r="H24" s="523"/>
      <c r="I24" s="363"/>
      <c r="J24" s="738">
        <v>2.9000000000000001E-2</v>
      </c>
      <c r="K24" s="444"/>
      <c r="L24" s="364"/>
      <c r="M24" s="23"/>
      <c r="N24" s="314"/>
      <c r="O24" s="753">
        <v>7.4999999999999997E-2</v>
      </c>
      <c r="P24" s="706">
        <v>35</v>
      </c>
      <c r="Q24" s="23"/>
      <c r="R24" s="23"/>
      <c r="S24" s="260"/>
      <c r="T24" s="710">
        <v>6500</v>
      </c>
      <c r="U24" s="259"/>
      <c r="V24" s="365"/>
      <c r="W24" s="713">
        <f t="shared" si="0"/>
        <v>122.27568083345349</v>
      </c>
      <c r="X24" s="367"/>
      <c r="Y24" s="23"/>
      <c r="Z24" s="23" t="s">
        <v>265</v>
      </c>
      <c r="AA24" s="23" t="s">
        <v>264</v>
      </c>
    </row>
    <row r="25" spans="1:27" ht="16.5" thickBot="1">
      <c r="A25" s="205" t="s">
        <v>362</v>
      </c>
      <c r="B25" s="136">
        <v>2050</v>
      </c>
      <c r="C25" s="492"/>
      <c r="D25" s="493">
        <v>6709.7062000000005</v>
      </c>
      <c r="E25" s="494"/>
      <c r="F25" s="245"/>
      <c r="G25" s="521">
        <v>6154</v>
      </c>
      <c r="H25" s="521"/>
      <c r="I25" s="373"/>
      <c r="J25" s="738">
        <v>2.9000000000000001E-2</v>
      </c>
      <c r="K25" s="445"/>
      <c r="L25" s="374"/>
      <c r="M25" s="135"/>
      <c r="N25" s="315"/>
      <c r="O25" s="753">
        <v>7.4999999999999997E-2</v>
      </c>
      <c r="P25" s="706">
        <v>35</v>
      </c>
      <c r="Q25" s="135"/>
      <c r="R25" s="135"/>
      <c r="S25" s="248"/>
      <c r="T25" s="711">
        <v>6500</v>
      </c>
      <c r="U25" s="247"/>
      <c r="V25" s="112"/>
      <c r="W25" s="714">
        <f t="shared" si="0"/>
        <v>114.04736887679188</v>
      </c>
      <c r="X25" s="114"/>
      <c r="Y25" s="135"/>
      <c r="Z25" s="135" t="s">
        <v>265</v>
      </c>
      <c r="AA25" s="135" t="s">
        <v>264</v>
      </c>
    </row>
    <row r="26" spans="1:27">
      <c r="A26" s="203" t="s">
        <v>343</v>
      </c>
      <c r="B26" s="128">
        <v>2010</v>
      </c>
      <c r="C26" s="489"/>
      <c r="D26" s="490">
        <v>12989.25</v>
      </c>
      <c r="E26" s="491"/>
      <c r="F26" s="185"/>
      <c r="G26" s="534">
        <v>11500</v>
      </c>
      <c r="H26" s="534"/>
      <c r="I26" s="64"/>
      <c r="J26" s="459">
        <v>4.4999999999999998E-2</v>
      </c>
      <c r="K26" s="440">
        <v>584.51625000000001</v>
      </c>
      <c r="L26" s="64"/>
      <c r="M26" s="64"/>
      <c r="N26" s="64"/>
      <c r="O26" s="292">
        <v>0.06</v>
      </c>
      <c r="P26" s="64">
        <v>20</v>
      </c>
      <c r="Q26" s="64"/>
      <c r="R26" s="64"/>
      <c r="S26" s="61"/>
      <c r="T26" s="258">
        <v>5000</v>
      </c>
      <c r="U26" s="63"/>
      <c r="V26" s="370"/>
      <c r="W26" s="712">
        <f t="shared" si="0"/>
        <v>343.39565134231344</v>
      </c>
      <c r="X26" s="372"/>
      <c r="Y26" s="64" t="s">
        <v>269</v>
      </c>
      <c r="Z26" s="64"/>
      <c r="AA26" s="64"/>
    </row>
    <row r="27" spans="1:27">
      <c r="A27" s="124" t="s">
        <v>343</v>
      </c>
      <c r="B27" s="125">
        <v>2015</v>
      </c>
      <c r="C27" s="495"/>
      <c r="D27" s="496">
        <v>10391.4</v>
      </c>
      <c r="E27" s="497"/>
      <c r="F27" s="186"/>
      <c r="G27" s="535">
        <v>9200</v>
      </c>
      <c r="H27" s="535"/>
      <c r="I27" s="23"/>
      <c r="J27" s="460">
        <v>4.4999999999999998E-2</v>
      </c>
      <c r="K27" s="441">
        <v>467.61299999999994</v>
      </c>
      <c r="L27" s="23"/>
      <c r="M27" s="23"/>
      <c r="N27" s="23"/>
      <c r="O27" s="293">
        <v>0.06</v>
      </c>
      <c r="P27" s="23">
        <v>20</v>
      </c>
      <c r="Q27" s="23"/>
      <c r="R27" s="23"/>
      <c r="S27" s="260"/>
      <c r="T27" s="258">
        <v>5800</v>
      </c>
      <c r="U27" s="259"/>
      <c r="V27" s="365"/>
      <c r="W27" s="713">
        <f t="shared" si="0"/>
        <v>236.82458713262992</v>
      </c>
      <c r="X27" s="367"/>
      <c r="Y27" s="23" t="s">
        <v>269</v>
      </c>
      <c r="Z27" s="23"/>
      <c r="AA27" s="23"/>
    </row>
    <row r="28" spans="1:27">
      <c r="A28" s="124" t="s">
        <v>343</v>
      </c>
      <c r="B28" s="125">
        <v>2020</v>
      </c>
      <c r="C28" s="495"/>
      <c r="D28" s="496">
        <v>9374.85</v>
      </c>
      <c r="E28" s="497"/>
      <c r="F28" s="186"/>
      <c r="G28" s="535">
        <v>8300</v>
      </c>
      <c r="H28" s="535"/>
      <c r="I28" s="23"/>
      <c r="J28" s="460">
        <v>4.4999999999999998E-2</v>
      </c>
      <c r="K28" s="441">
        <v>421.86824999999999</v>
      </c>
      <c r="L28" s="23"/>
      <c r="M28" s="23"/>
      <c r="N28" s="23"/>
      <c r="O28" s="293">
        <v>0.06</v>
      </c>
      <c r="P28" s="23">
        <v>20</v>
      </c>
      <c r="Q28" s="23"/>
      <c r="R28" s="23"/>
      <c r="S28" s="260"/>
      <c r="T28" s="258">
        <v>6500</v>
      </c>
      <c r="U28" s="259"/>
      <c r="V28" s="365"/>
      <c r="W28" s="713">
        <f t="shared" si="0"/>
        <v>190.6477529191439</v>
      </c>
      <c r="X28" s="367"/>
      <c r="Y28" s="23" t="s">
        <v>269</v>
      </c>
      <c r="Z28" s="23"/>
      <c r="AA28" s="23"/>
    </row>
    <row r="29" spans="1:27">
      <c r="A29" s="124" t="s">
        <v>343</v>
      </c>
      <c r="B29" s="125">
        <v>2030</v>
      </c>
      <c r="C29" s="495"/>
      <c r="D29" s="496">
        <v>8810.1</v>
      </c>
      <c r="E29" s="497"/>
      <c r="F29" s="186"/>
      <c r="G29" s="535">
        <v>7800</v>
      </c>
      <c r="H29" s="535"/>
      <c r="I29" s="23"/>
      <c r="J29" s="460">
        <v>4.4999999999999998E-2</v>
      </c>
      <c r="K29" s="441">
        <v>396.4545</v>
      </c>
      <c r="L29" s="23"/>
      <c r="M29" s="23"/>
      <c r="N29" s="23"/>
      <c r="O29" s="293">
        <v>0.06</v>
      </c>
      <c r="P29" s="23">
        <v>20</v>
      </c>
      <c r="Q29" s="23"/>
      <c r="R29" s="23"/>
      <c r="S29" s="260"/>
      <c r="T29" s="258">
        <v>6500</v>
      </c>
      <c r="U29" s="259"/>
      <c r="V29" s="365"/>
      <c r="W29" s="713">
        <f t="shared" si="0"/>
        <v>179.1629485264244</v>
      </c>
      <c r="X29" s="367"/>
      <c r="Y29" s="23" t="s">
        <v>269</v>
      </c>
      <c r="Z29" s="23"/>
      <c r="AA29" s="23"/>
    </row>
    <row r="30" spans="1:27">
      <c r="A30" s="124" t="s">
        <v>343</v>
      </c>
      <c r="B30" s="125">
        <v>2040</v>
      </c>
      <c r="C30" s="495"/>
      <c r="D30" s="496">
        <v>8697.15</v>
      </c>
      <c r="E30" s="497"/>
      <c r="F30" s="186"/>
      <c r="G30" s="535">
        <v>7700</v>
      </c>
      <c r="H30" s="535"/>
      <c r="I30" s="23"/>
      <c r="J30" s="460">
        <v>4.4999999999999998E-2</v>
      </c>
      <c r="K30" s="441">
        <v>391.37174999999996</v>
      </c>
      <c r="L30" s="23"/>
      <c r="M30" s="23"/>
      <c r="N30" s="23"/>
      <c r="O30" s="293">
        <v>0.06</v>
      </c>
      <c r="P30" s="23">
        <v>20</v>
      </c>
      <c r="Q30" s="23"/>
      <c r="R30" s="23"/>
      <c r="S30" s="260"/>
      <c r="T30" s="258">
        <v>6500</v>
      </c>
      <c r="U30" s="259"/>
      <c r="V30" s="365"/>
      <c r="W30" s="713">
        <f t="shared" si="0"/>
        <v>176.8659876478805</v>
      </c>
      <c r="X30" s="367"/>
      <c r="Y30" s="23" t="s">
        <v>269</v>
      </c>
      <c r="Z30" s="23"/>
      <c r="AA30" s="23"/>
    </row>
    <row r="31" spans="1:27">
      <c r="A31" s="124" t="s">
        <v>343</v>
      </c>
      <c r="B31" s="125">
        <v>2050</v>
      </c>
      <c r="C31" s="495"/>
      <c r="D31" s="496">
        <v>8584.1999999999989</v>
      </c>
      <c r="E31" s="497"/>
      <c r="F31" s="186"/>
      <c r="G31" s="535">
        <v>7600</v>
      </c>
      <c r="H31" s="535"/>
      <c r="I31" s="23"/>
      <c r="J31" s="460">
        <v>4.4999999999999998E-2</v>
      </c>
      <c r="K31" s="441">
        <v>386.28899999999993</v>
      </c>
      <c r="L31" s="23"/>
      <c r="M31" s="23"/>
      <c r="N31" s="23"/>
      <c r="O31" s="293">
        <v>0.06</v>
      </c>
      <c r="P31" s="23">
        <v>20</v>
      </c>
      <c r="Q31" s="23"/>
      <c r="R31" s="23"/>
      <c r="S31" s="260"/>
      <c r="T31" s="258">
        <v>6500</v>
      </c>
      <c r="U31" s="259"/>
      <c r="V31" s="365"/>
      <c r="W31" s="713">
        <f t="shared" si="0"/>
        <v>174.56902676933655</v>
      </c>
      <c r="X31" s="367"/>
      <c r="Y31" s="23" t="s">
        <v>269</v>
      </c>
      <c r="Z31" s="23"/>
      <c r="AA31" s="23"/>
    </row>
    <row r="32" spans="1:27" ht="16.5" thickBot="1">
      <c r="A32" s="205" t="s">
        <v>343</v>
      </c>
      <c r="B32" s="136">
        <v>2060</v>
      </c>
      <c r="C32" s="492"/>
      <c r="D32" s="493">
        <v>8471.25</v>
      </c>
      <c r="E32" s="494"/>
      <c r="F32" s="184"/>
      <c r="G32" s="537">
        <v>7500</v>
      </c>
      <c r="H32" s="537"/>
      <c r="I32" s="135"/>
      <c r="J32" s="461">
        <v>4.4999999999999998E-2</v>
      </c>
      <c r="K32" s="442">
        <v>381.20625000000001</v>
      </c>
      <c r="L32" s="135"/>
      <c r="M32" s="135"/>
      <c r="N32" s="135"/>
      <c r="O32" s="294">
        <v>0.06</v>
      </c>
      <c r="P32" s="135">
        <v>20</v>
      </c>
      <c r="Q32" s="135"/>
      <c r="R32" s="135"/>
      <c r="S32" s="248"/>
      <c r="T32" s="258">
        <v>6500</v>
      </c>
      <c r="U32" s="247"/>
      <c r="V32" s="112"/>
      <c r="W32" s="714">
        <f t="shared" si="0"/>
        <v>172.27206589079267</v>
      </c>
      <c r="X32" s="114"/>
      <c r="Y32" s="135" t="s">
        <v>269</v>
      </c>
      <c r="Z32" s="135"/>
      <c r="AA32" s="135"/>
    </row>
    <row r="33" spans="1:27">
      <c r="A33" s="203" t="s">
        <v>345</v>
      </c>
      <c r="B33" s="128">
        <v>2012</v>
      </c>
      <c r="C33" s="489"/>
      <c r="D33" s="490">
        <v>11550.365625</v>
      </c>
      <c r="E33" s="491"/>
      <c r="F33" s="252"/>
      <c r="G33" s="519">
        <v>10593.75</v>
      </c>
      <c r="H33" s="519"/>
      <c r="I33" s="292"/>
      <c r="J33" s="459">
        <v>2.013274336283186E-2</v>
      </c>
      <c r="K33" s="440">
        <v>232.54054687500002</v>
      </c>
      <c r="L33" s="130">
        <v>213.28125</v>
      </c>
      <c r="M33" s="64"/>
      <c r="N33" s="64"/>
      <c r="O33" s="752">
        <v>7.4999999999999997E-2</v>
      </c>
      <c r="P33" s="705">
        <v>35</v>
      </c>
      <c r="Q33" s="64"/>
      <c r="R33" s="64"/>
      <c r="S33" s="131"/>
      <c r="T33" s="729">
        <v>5000</v>
      </c>
      <c r="U33" s="67"/>
      <c r="V33" s="132"/>
      <c r="W33" s="712">
        <f t="shared" si="0"/>
        <v>234.73960075033605</v>
      </c>
      <c r="X33" s="134"/>
      <c r="Y33" s="64"/>
      <c r="Z33" s="64" t="s">
        <v>328</v>
      </c>
      <c r="AA33" s="172"/>
    </row>
    <row r="34" spans="1:27">
      <c r="A34" s="124" t="s">
        <v>345</v>
      </c>
      <c r="B34" s="125">
        <v>2020</v>
      </c>
      <c r="C34" s="495"/>
      <c r="D34" s="496">
        <v>7947.2648437500002</v>
      </c>
      <c r="E34" s="497"/>
      <c r="F34" s="257"/>
      <c r="G34" s="523">
        <v>7289.0625</v>
      </c>
      <c r="H34" s="523"/>
      <c r="I34" s="293"/>
      <c r="J34" s="460">
        <v>2.0150053590568061E-2</v>
      </c>
      <c r="K34" s="441">
        <v>160.13781250000002</v>
      </c>
      <c r="L34" s="208">
        <v>146.875</v>
      </c>
      <c r="M34" s="23"/>
      <c r="N34" s="23"/>
      <c r="O34" s="753">
        <v>7.4999999999999997E-2</v>
      </c>
      <c r="P34" s="706">
        <v>35</v>
      </c>
      <c r="Q34" s="23"/>
      <c r="R34" s="23"/>
      <c r="S34" s="2"/>
      <c r="T34" s="763">
        <v>6500</v>
      </c>
      <c r="U34" s="68"/>
      <c r="V34" s="378"/>
      <c r="W34" s="713">
        <f t="shared" si="0"/>
        <v>124.26217166053355</v>
      </c>
      <c r="X34" s="383"/>
      <c r="Y34" s="23"/>
      <c r="Z34" s="23" t="s">
        <v>328</v>
      </c>
      <c r="AA34" s="173"/>
    </row>
    <row r="35" spans="1:27">
      <c r="A35" s="124" t="s">
        <v>345</v>
      </c>
      <c r="B35" s="125">
        <v>2030</v>
      </c>
      <c r="C35" s="495"/>
      <c r="D35" s="496">
        <v>5434.4640625000002</v>
      </c>
      <c r="E35" s="497"/>
      <c r="F35" s="257"/>
      <c r="G35" s="523">
        <v>4984.375</v>
      </c>
      <c r="H35" s="523"/>
      <c r="I35" s="293"/>
      <c r="J35" s="460">
        <v>2.0219435736677116E-2</v>
      </c>
      <c r="K35" s="441">
        <v>109.88179687500001</v>
      </c>
      <c r="L35" s="208">
        <v>100.78125</v>
      </c>
      <c r="M35" s="23"/>
      <c r="N35" s="23"/>
      <c r="O35" s="753">
        <v>7.4999999999999997E-2</v>
      </c>
      <c r="P35" s="706">
        <v>35</v>
      </c>
      <c r="Q35" s="23"/>
      <c r="R35" s="23"/>
      <c r="S35" s="2"/>
      <c r="T35" s="731">
        <v>6500</v>
      </c>
      <c r="U35" s="68"/>
      <c r="V35" s="378"/>
      <c r="W35" s="713">
        <f t="shared" si="0"/>
        <v>85.030425918972313</v>
      </c>
      <c r="X35" s="383"/>
      <c r="Y35" s="23"/>
      <c r="Z35" s="23" t="s">
        <v>328</v>
      </c>
      <c r="AA35" s="173"/>
    </row>
    <row r="36" spans="1:27">
      <c r="A36" s="124" t="s">
        <v>345</v>
      </c>
      <c r="B36" s="125">
        <v>2040</v>
      </c>
      <c r="C36" s="495"/>
      <c r="D36" s="496">
        <v>4523.0414062500004</v>
      </c>
      <c r="E36" s="497"/>
      <c r="F36" s="257"/>
      <c r="G36" s="523">
        <v>4148.4375</v>
      </c>
      <c r="H36" s="523"/>
      <c r="I36" s="293"/>
      <c r="J36" s="460">
        <v>1.5630885122410548E-2</v>
      </c>
      <c r="K36" s="441">
        <v>70.699140625000013</v>
      </c>
      <c r="L36" s="208">
        <v>64.84375</v>
      </c>
      <c r="M36" s="23"/>
      <c r="N36" s="23"/>
      <c r="O36" s="753">
        <v>7.4999999999999997E-2</v>
      </c>
      <c r="P36" s="706">
        <v>35</v>
      </c>
      <c r="Q36" s="23"/>
      <c r="R36" s="23"/>
      <c r="S36" s="2"/>
      <c r="T36" s="731">
        <v>6500</v>
      </c>
      <c r="U36" s="68"/>
      <c r="V36" s="378"/>
      <c r="W36" s="713">
        <f t="shared" si="0"/>
        <v>67.576882719425598</v>
      </c>
      <c r="X36" s="383"/>
      <c r="Y36" s="23"/>
      <c r="Z36" s="23" t="s">
        <v>328</v>
      </c>
      <c r="AA36" s="173"/>
    </row>
    <row r="37" spans="1:27" ht="16.5" thickBot="1">
      <c r="A37" s="205" t="s">
        <v>345</v>
      </c>
      <c r="B37" s="136">
        <v>2050</v>
      </c>
      <c r="C37" s="492"/>
      <c r="D37" s="493">
        <v>3884.1937500000004</v>
      </c>
      <c r="E37" s="494"/>
      <c r="F37" s="245"/>
      <c r="G37" s="521">
        <v>3562.5</v>
      </c>
      <c r="H37" s="521"/>
      <c r="I37" s="294"/>
      <c r="J37" s="461">
        <v>1.074561403508772E-2</v>
      </c>
      <c r="K37" s="442">
        <v>41.738046875000009</v>
      </c>
      <c r="L37" s="210">
        <v>38.28125</v>
      </c>
      <c r="M37" s="135"/>
      <c r="N37" s="135"/>
      <c r="O37" s="754">
        <v>7.4999999999999997E-2</v>
      </c>
      <c r="P37" s="707">
        <v>35</v>
      </c>
      <c r="Q37" s="135"/>
      <c r="R37" s="135"/>
      <c r="S37" s="139"/>
      <c r="T37" s="730">
        <v>6500</v>
      </c>
      <c r="U37" s="69"/>
      <c r="V37" s="379"/>
      <c r="W37" s="714">
        <f t="shared" si="0"/>
        <v>55.112842284804422</v>
      </c>
      <c r="X37" s="393"/>
      <c r="Y37" s="135"/>
      <c r="Z37" s="135" t="s">
        <v>328</v>
      </c>
      <c r="AA37" s="171"/>
    </row>
    <row r="38" spans="1:27" ht="16.5" thickBot="1">
      <c r="A38" s="54" t="s">
        <v>520</v>
      </c>
      <c r="B38" s="40">
        <v>2050</v>
      </c>
      <c r="C38" s="506">
        <v>5320.4</v>
      </c>
      <c r="D38" s="507">
        <v>9675.83</v>
      </c>
      <c r="E38" s="508">
        <v>14031.26</v>
      </c>
      <c r="F38" s="538">
        <v>5100</v>
      </c>
      <c r="G38" s="539"/>
      <c r="H38" s="540">
        <v>13450</v>
      </c>
      <c r="I38" s="58"/>
      <c r="J38" s="455">
        <v>2.75E-2</v>
      </c>
      <c r="K38" s="450">
        <v>270.92324000000002</v>
      </c>
      <c r="L38" s="56"/>
      <c r="M38" s="43"/>
      <c r="N38" s="45"/>
      <c r="O38" s="704">
        <v>7.4999999999999997E-2</v>
      </c>
      <c r="P38" s="423">
        <v>35</v>
      </c>
      <c r="Q38" s="43"/>
      <c r="R38" s="43"/>
      <c r="S38" s="46"/>
      <c r="T38" s="728">
        <v>6500</v>
      </c>
      <c r="U38" s="48"/>
      <c r="V38" s="765">
        <f>(((C38*(1+O38)^P38*O38/((1+O38)^P38-1))+(J38*C38))/T38)*1000</f>
        <v>89.205030665273043</v>
      </c>
      <c r="W38" s="764">
        <f t="shared" si="0"/>
        <v>162.23079314750186</v>
      </c>
      <c r="X38" s="766">
        <f>(((E38*(1+O38)^P38*O38/((1+O38)^P38-1))+(J38*E38))/T38)*1000</f>
        <v>235.25655562973071</v>
      </c>
      <c r="Y38" s="43"/>
      <c r="Z38" s="43"/>
      <c r="AA38" s="43"/>
    </row>
  </sheetData>
  <hyperlinks>
    <hyperlink ref="E2" location="Inhalt!A1" display="Zurück zur Inhaltsübersicht" xr:uid="{8F9F8D9B-C571-4020-85D6-E028A73524D7}"/>
  </hyperlink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AC63-021C-48EB-8919-A68E133D11F8}">
  <dimension ref="A1:A27"/>
  <sheetViews>
    <sheetView workbookViewId="0"/>
  </sheetViews>
  <sheetFormatPr baseColWidth="10" defaultRowHeight="15.75"/>
  <cols>
    <col min="1" max="1" width="24.5" bestFit="1" customWidth="1"/>
  </cols>
  <sheetData>
    <row r="1" spans="1:1">
      <c r="A1" s="22" t="s">
        <v>443</v>
      </c>
    </row>
    <row r="2" spans="1:1">
      <c r="A2" s="648" t="s">
        <v>444</v>
      </c>
    </row>
    <row r="3" spans="1:1">
      <c r="A3" s="648" t="s">
        <v>489</v>
      </c>
    </row>
    <row r="4" spans="1:1">
      <c r="A4" s="648" t="s">
        <v>445</v>
      </c>
    </row>
    <row r="5" spans="1:1">
      <c r="A5" s="648" t="s">
        <v>446</v>
      </c>
    </row>
    <row r="6" spans="1:1">
      <c r="A6" s="648" t="s">
        <v>447</v>
      </c>
    </row>
    <row r="7" spans="1:1">
      <c r="A7" s="648" t="s">
        <v>448</v>
      </c>
    </row>
    <row r="8" spans="1:1">
      <c r="A8" s="648" t="s">
        <v>477</v>
      </c>
    </row>
    <row r="9" spans="1:1">
      <c r="A9" s="648" t="s">
        <v>478</v>
      </c>
    </row>
    <row r="10" spans="1:1">
      <c r="A10" s="648" t="s">
        <v>449</v>
      </c>
    </row>
    <row r="11" spans="1:1">
      <c r="A11" s="648" t="s">
        <v>450</v>
      </c>
    </row>
    <row r="12" spans="1:1">
      <c r="A12" s="648" t="s">
        <v>451</v>
      </c>
    </row>
    <row r="13" spans="1:1">
      <c r="A13" s="648" t="s">
        <v>452</v>
      </c>
    </row>
    <row r="14" spans="1:1">
      <c r="A14" s="648" t="s">
        <v>41</v>
      </c>
    </row>
    <row r="15" spans="1:1">
      <c r="A15" s="648" t="s">
        <v>453</v>
      </c>
    </row>
    <row r="16" spans="1:1">
      <c r="A16" s="648" t="s">
        <v>122</v>
      </c>
    </row>
    <row r="17" spans="1:1">
      <c r="A17" s="648" t="s">
        <v>454</v>
      </c>
    </row>
    <row r="18" spans="1:1">
      <c r="A18" s="648" t="s">
        <v>260</v>
      </c>
    </row>
    <row r="19" spans="1:1">
      <c r="A19" s="648" t="s">
        <v>455</v>
      </c>
    </row>
    <row r="20" spans="1:1">
      <c r="A20" s="648" t="s">
        <v>456</v>
      </c>
    </row>
    <row r="21" spans="1:1">
      <c r="A21" s="648" t="s">
        <v>457</v>
      </c>
    </row>
    <row r="22" spans="1:1">
      <c r="A22" s="648" t="s">
        <v>294</v>
      </c>
    </row>
    <row r="23" spans="1:1">
      <c r="A23" s="648" t="s">
        <v>458</v>
      </c>
    </row>
    <row r="24" spans="1:1">
      <c r="A24" s="648" t="s">
        <v>459</v>
      </c>
    </row>
    <row r="25" spans="1:1">
      <c r="A25" s="648" t="s">
        <v>460</v>
      </c>
    </row>
    <row r="26" spans="1:1">
      <c r="A26" s="648" t="s">
        <v>461</v>
      </c>
    </row>
    <row r="27" spans="1:1">
      <c r="A27" s="648" t="s">
        <v>462</v>
      </c>
    </row>
  </sheetData>
  <hyperlinks>
    <hyperlink ref="A2" location="Studienübersicht!A1" display="Studienübersicht" xr:uid="{CF16BE41-3493-4019-89E0-473D8867F010}"/>
    <hyperlink ref="A4" location="'Wind Onshore'!A1" display="Wind on shore" xr:uid="{EE1025AC-E6EB-4CD9-9C2A-EB5E48469C23}"/>
    <hyperlink ref="A5" location="'Wind onshore Diagramme'!A1" display="Wind onshore Diagramme" xr:uid="{7883843C-C776-45E3-A0A2-6D94A1D9CB94}"/>
    <hyperlink ref="A6" location="'Wind offshore'!A1" display="Wind offshore" xr:uid="{E1B79F13-F445-4B36-9D9A-F10BC3C97795}"/>
    <hyperlink ref="A7" location="'Wind offshore Diagramme'!A1" display="Wind offshore Diagramme" xr:uid="{0C672CAF-8DBB-47DE-B4D6-4F2F21F01D80}"/>
    <hyperlink ref="A10" location="'PV Dach'!A1" display="PV Dach" xr:uid="{68E7566F-2FB2-4054-83C5-3A9E9CD78411}"/>
    <hyperlink ref="A11" location="'PV Dach Diagramme'!A1" display="PV Dach Diagramme" xr:uid="{A9442764-1B3B-4B7C-9777-99A64B449DB2}"/>
    <hyperlink ref="A12" location="'PV Freifläche'!A1" display="PV Freifläche" xr:uid="{0E2391B7-BE2D-4DB1-9073-B12A79E09675}"/>
    <hyperlink ref="A13" location="'PV Freifläche Diagramme'!A1" display="PV Freifläche Diagramme" xr:uid="{D6968A81-1F14-48C4-B472-4E32A561C2C4}"/>
    <hyperlink ref="A14" location="Biomasse!A1" display="Biomasse" xr:uid="{B41D5AF5-9154-4248-9F94-9B2C322982F6}"/>
    <hyperlink ref="A15" location="'Biomasse Diagramme'!A1" display="Biomasse Diagramme" xr:uid="{3DDB8F03-CD00-46CB-A98D-C3D35581EA0D}"/>
    <hyperlink ref="A16" location="Wasserkraft!A1" display="Wasserkraft" xr:uid="{E2CE786A-0DF9-41FB-8F63-5F6E0430821C}"/>
    <hyperlink ref="A17" location="'Wasserkraft Diagramme'!A1" display="Wasserkraft Diagramme" xr:uid="{E9C69A1A-0EDB-4EBF-95A0-2C017321B7D4}"/>
    <hyperlink ref="A18" location="Geothermie!A1" display="Geothermie" xr:uid="{DBFFEDF4-0AB5-42B1-B21B-DAF3ED1CBF01}"/>
    <hyperlink ref="A19" location="'Geothermie Diagramme'!A1" display="Geothermie Diagramme" xr:uid="{9816AAED-8E6D-4753-ABE5-90D45741A803}"/>
    <hyperlink ref="A20" location="'Li-Io Batteriespeicher'!A1" display="Li-Io Batteriespeicher" xr:uid="{F42C445D-28F9-4523-8C5E-8DB19506B583}"/>
    <hyperlink ref="A21" location="'Li-Io Batterie Diagramme'!A1" display="Li-Io Batterie Diagramme" xr:uid="{0C0A5EE1-2A4F-42F3-BA93-338592AF1062}"/>
    <hyperlink ref="A22" location="PSW!A1" display="PSW" xr:uid="{B75B9B5F-5D8A-42F5-BECF-F3FB1F899391}"/>
    <hyperlink ref="A23" location="'PSW Diagramme'!A1" display="PSW Diagramme" xr:uid="{88C467B5-B550-4B8F-9D2D-E74F66F58AE7}"/>
    <hyperlink ref="A24" location="'Bruttostromerzg. EE bis 2050'!A1" display="Bruttostromerzg. EE bis 2050" xr:uid="{0425E99F-DD25-7941-8465-AB03312B66FA}"/>
    <hyperlink ref="A25" location="'Bruttoleistung EE bis 2050'!A1" display="Bruttoleistung EE bis 2050" xr:uid="{6E044D9A-AAC0-7F46-8FB2-C4A31337A9BF}"/>
    <hyperlink ref="A26" location="'LR Modell Berechnung'!A1" display="LR Modell Berechnung" xr:uid="{AA5B384C-9204-6945-BE1C-187E6A5746E1}"/>
    <hyperlink ref="A27" location="'LCOE Berechnung'!A1" display="LCOE Berechnung" xr:uid="{4D0635E1-CB0A-EA4D-A939-4CF65D179C29}"/>
    <hyperlink ref="A8" location="'PV Gesamt'!A1" display="PV Gesamt" xr:uid="{BD122A44-9777-45C8-8AFC-C2C06242C1D5}"/>
    <hyperlink ref="A9" location="'PV Gesamt Diagramme'!A1" display="PV Gesamt Diagramme" xr:uid="{0F8B0B6E-E362-4CE8-8864-73C06F0BB104}"/>
    <hyperlink ref="A3" location="'Synthese der Kostenpfade'!A1" display="Synthese der Kostenpfade" xr:uid="{18F73A22-4893-4CE2-B5CE-CAFBBC9E9150}"/>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280B7-B040-4550-BE7B-6BD36CE83820}">
  <sheetPr codeName="Tabelle17"/>
  <dimension ref="A1:O93"/>
  <sheetViews>
    <sheetView workbookViewId="0">
      <selection activeCell="K49" sqref="K49"/>
    </sheetView>
  </sheetViews>
  <sheetFormatPr baseColWidth="10" defaultRowHeight="15.75"/>
  <sheetData>
    <row r="1" spans="1:12">
      <c r="A1" s="612" t="s">
        <v>419</v>
      </c>
      <c r="F1" s="648" t="s">
        <v>492</v>
      </c>
    </row>
    <row r="2" spans="1:12">
      <c r="A2" s="616"/>
      <c r="B2" s="616" t="s">
        <v>520</v>
      </c>
      <c r="C2" s="616" t="s">
        <v>362</v>
      </c>
      <c r="D2" s="616" t="s">
        <v>530</v>
      </c>
      <c r="E2" s="616" t="s">
        <v>343</v>
      </c>
      <c r="F2" s="616" t="s">
        <v>345</v>
      </c>
      <c r="G2" s="616" t="s">
        <v>532</v>
      </c>
      <c r="H2" s="662" t="s">
        <v>397</v>
      </c>
      <c r="I2" s="662" t="s">
        <v>483</v>
      </c>
      <c r="J2" s="660" t="s">
        <v>484</v>
      </c>
    </row>
    <row r="3" spans="1:12">
      <c r="A3" s="617" t="s">
        <v>418</v>
      </c>
      <c r="B3" s="618"/>
      <c r="C3" s="618"/>
      <c r="D3" s="618">
        <v>4605.6477999999997</v>
      </c>
      <c r="E3" s="618">
        <v>11690.325000000001</v>
      </c>
      <c r="F3" s="618">
        <v>11550.365625</v>
      </c>
      <c r="G3" s="618">
        <v>16705.5</v>
      </c>
      <c r="H3" s="615">
        <f t="shared" ref="H3:H10" si="0">AVERAGE(B3:G3)</f>
        <v>11137.95960625</v>
      </c>
      <c r="I3" s="615">
        <f t="shared" ref="I3:I10" si="1">MEDIAN(B3:G3)</f>
        <v>11620.345312500001</v>
      </c>
      <c r="J3" s="661">
        <v>11620.345312500001</v>
      </c>
    </row>
    <row r="4" spans="1:12">
      <c r="A4" s="617">
        <v>2020</v>
      </c>
      <c r="B4" s="618"/>
      <c r="C4" s="618">
        <v>8670.0655999999999</v>
      </c>
      <c r="D4" s="618">
        <v>4249.8949999999995</v>
      </c>
      <c r="E4" s="618">
        <v>9374.85</v>
      </c>
      <c r="F4" s="618">
        <v>7947.2648437500002</v>
      </c>
      <c r="G4" s="618">
        <v>11698.3048</v>
      </c>
      <c r="H4" s="615">
        <f t="shared" si="0"/>
        <v>8388.0760487499992</v>
      </c>
      <c r="I4" s="615">
        <f t="shared" si="1"/>
        <v>8670.0655999999999</v>
      </c>
      <c r="J4" s="661">
        <v>8670.0655999999999</v>
      </c>
    </row>
    <row r="5" spans="1:12">
      <c r="A5" s="617">
        <v>2025</v>
      </c>
      <c r="B5" s="618"/>
      <c r="C5" s="618"/>
      <c r="D5" s="618">
        <v>4028.1123999999995</v>
      </c>
      <c r="E5" s="618"/>
      <c r="F5" s="618"/>
      <c r="G5" s="618">
        <v>11139.2274</v>
      </c>
      <c r="H5" s="615">
        <f t="shared" si="0"/>
        <v>7583.6698999999999</v>
      </c>
      <c r="I5" s="615">
        <f t="shared" si="1"/>
        <v>7583.669899999999</v>
      </c>
      <c r="J5" s="661"/>
    </row>
    <row r="6" spans="1:12">
      <c r="A6" s="617">
        <v>2030</v>
      </c>
      <c r="B6" s="618"/>
      <c r="C6" s="618">
        <v>7830.5346</v>
      </c>
      <c r="D6" s="618">
        <v>3818.7135999999996</v>
      </c>
      <c r="E6" s="618">
        <v>8810.1</v>
      </c>
      <c r="F6" s="618">
        <v>5434.4640625000002</v>
      </c>
      <c r="G6" s="618">
        <v>10580.15</v>
      </c>
      <c r="H6" s="615">
        <f t="shared" si="0"/>
        <v>7294.7924524999999</v>
      </c>
      <c r="I6" s="615">
        <f t="shared" si="1"/>
        <v>7830.5346</v>
      </c>
      <c r="J6" s="661">
        <v>7830.5346</v>
      </c>
    </row>
    <row r="7" spans="1:12">
      <c r="A7" s="617">
        <v>2035</v>
      </c>
      <c r="B7" s="618"/>
      <c r="C7" s="618"/>
      <c r="D7" s="618">
        <v>3620.5727999999999</v>
      </c>
      <c r="E7" s="618"/>
      <c r="F7" s="618"/>
      <c r="G7" s="618"/>
      <c r="H7" s="615">
        <f t="shared" si="0"/>
        <v>3620.5727999999999</v>
      </c>
      <c r="I7" s="615">
        <f t="shared" si="1"/>
        <v>3620.5727999999999</v>
      </c>
      <c r="J7" s="661"/>
    </row>
    <row r="8" spans="1:12">
      <c r="A8" s="617">
        <v>2040</v>
      </c>
      <c r="B8" s="618"/>
      <c r="C8" s="618">
        <v>7193.7993999999999</v>
      </c>
      <c r="D8" s="618">
        <v>3432.5641999999998</v>
      </c>
      <c r="E8" s="618">
        <v>8697.15</v>
      </c>
      <c r="F8" s="618">
        <v>4523.0414062500004</v>
      </c>
      <c r="G8" s="618">
        <v>10062.279499999999</v>
      </c>
      <c r="H8" s="615">
        <f t="shared" si="0"/>
        <v>6781.7669012499991</v>
      </c>
      <c r="I8" s="615">
        <f t="shared" si="1"/>
        <v>7193.7993999999999</v>
      </c>
      <c r="J8" s="661">
        <v>7193.7993999999999</v>
      </c>
    </row>
    <row r="9" spans="1:12">
      <c r="A9" s="617">
        <v>2045</v>
      </c>
      <c r="B9" s="618"/>
      <c r="C9" s="618"/>
      <c r="D9" s="618">
        <v>3253.5619999999999</v>
      </c>
      <c r="E9" s="618"/>
      <c r="F9" s="618"/>
      <c r="G9" s="618"/>
      <c r="H9" s="615">
        <f t="shared" si="0"/>
        <v>3253.5619999999999</v>
      </c>
      <c r="I9" s="615">
        <f t="shared" si="1"/>
        <v>3253.5619999999999</v>
      </c>
      <c r="J9" s="618"/>
    </row>
    <row r="10" spans="1:12" ht="16.5" thickBot="1">
      <c r="A10" s="617">
        <v>2050</v>
      </c>
      <c r="B10" s="618">
        <v>9675.83</v>
      </c>
      <c r="C10" s="618">
        <v>6709.7062000000005</v>
      </c>
      <c r="D10" s="618">
        <v>3084.6919999999996</v>
      </c>
      <c r="E10" s="618">
        <v>8584.1999999999989</v>
      </c>
      <c r="F10" s="618">
        <v>3884.1937500000004</v>
      </c>
      <c r="G10" s="618">
        <v>10052.2562</v>
      </c>
      <c r="H10" s="615">
        <f t="shared" si="0"/>
        <v>6998.4796916666673</v>
      </c>
      <c r="I10" s="615">
        <f t="shared" si="1"/>
        <v>7646.9530999999997</v>
      </c>
      <c r="J10" s="661">
        <v>6709.7061999999996</v>
      </c>
    </row>
    <row r="11" spans="1:12">
      <c r="A11" s="643" t="s">
        <v>441</v>
      </c>
      <c r="B11" s="645"/>
      <c r="C11" s="645">
        <f>(C4-C10)/C4</f>
        <v>0.22610663983903415</v>
      </c>
      <c r="D11" s="645">
        <f t="shared" ref="D11:G11" si="2">(D3-D10)/D3</f>
        <v>0.33023710584209248</v>
      </c>
      <c r="E11" s="645">
        <f t="shared" si="2"/>
        <v>0.26570048309178756</v>
      </c>
      <c r="F11" s="645">
        <f t="shared" si="2"/>
        <v>0.66371681415929207</v>
      </c>
      <c r="G11" s="645">
        <f t="shared" si="2"/>
        <v>0.39826666666666666</v>
      </c>
      <c r="H11" s="645">
        <f>(H3-H10)/H3</f>
        <v>0.37165513800754746</v>
      </c>
      <c r="I11" s="645">
        <f t="shared" ref="I11:J11" si="3">(I3-I10)/I3</f>
        <v>0.3419340910829754</v>
      </c>
      <c r="J11" s="645">
        <f t="shared" si="3"/>
        <v>0.42258977512635781</v>
      </c>
    </row>
    <row r="13" spans="1:12">
      <c r="L13" s="693"/>
    </row>
    <row r="40" spans="1:9">
      <c r="A40" s="612" t="s">
        <v>420</v>
      </c>
    </row>
    <row r="41" spans="1:9">
      <c r="A41" s="616"/>
      <c r="B41" s="616" t="s">
        <v>520</v>
      </c>
      <c r="C41" s="616"/>
      <c r="D41" s="616" t="s">
        <v>362</v>
      </c>
      <c r="E41" s="616" t="s">
        <v>530</v>
      </c>
      <c r="F41" s="616" t="s">
        <v>343</v>
      </c>
      <c r="G41" s="616" t="s">
        <v>345</v>
      </c>
      <c r="H41" s="616" t="s">
        <v>532</v>
      </c>
      <c r="I41" s="662" t="s">
        <v>396</v>
      </c>
    </row>
    <row r="42" spans="1:9">
      <c r="A42" s="616" t="s">
        <v>406</v>
      </c>
      <c r="B42" s="616" t="s">
        <v>409</v>
      </c>
      <c r="C42" s="616" t="s">
        <v>410</v>
      </c>
      <c r="D42" s="616" t="s">
        <v>407</v>
      </c>
      <c r="E42" s="616" t="s">
        <v>407</v>
      </c>
      <c r="F42" s="616" t="s">
        <v>407</v>
      </c>
      <c r="G42" s="616" t="s">
        <v>407</v>
      </c>
      <c r="H42" s="616" t="s">
        <v>407</v>
      </c>
      <c r="I42" s="662"/>
    </row>
    <row r="43" spans="1:9">
      <c r="A43" s="617" t="s">
        <v>418</v>
      </c>
      <c r="B43" s="618"/>
      <c r="C43" s="618"/>
      <c r="D43" s="618"/>
      <c r="E43" s="618">
        <v>4605.6477999999997</v>
      </c>
      <c r="F43" s="618">
        <v>11690.325000000001</v>
      </c>
      <c r="G43" s="618">
        <v>11550.365625</v>
      </c>
      <c r="H43" s="618">
        <v>16705.5</v>
      </c>
      <c r="I43" s="615">
        <f>MEDIAN(B43:H43)</f>
        <v>11620.345312500001</v>
      </c>
    </row>
    <row r="44" spans="1:9">
      <c r="A44" s="617">
        <v>2020</v>
      </c>
      <c r="B44" s="618"/>
      <c r="C44" s="618"/>
      <c r="D44" s="618">
        <v>8670.0655999999999</v>
      </c>
      <c r="E44" s="618">
        <v>4249.8949999999995</v>
      </c>
      <c r="F44" s="618">
        <v>9374.85</v>
      </c>
      <c r="G44" s="618">
        <v>7947.2648437500002</v>
      </c>
      <c r="H44" s="618">
        <v>11698.3048</v>
      </c>
      <c r="I44" s="615">
        <f>MEDIAN(B44:H44)</f>
        <v>8670.0655999999999</v>
      </c>
    </row>
    <row r="45" spans="1:9">
      <c r="A45" s="617">
        <v>2030</v>
      </c>
      <c r="B45" s="618"/>
      <c r="C45" s="618"/>
      <c r="D45" s="618">
        <v>7830.5346</v>
      </c>
      <c r="E45" s="618">
        <v>3818.7135999999996</v>
      </c>
      <c r="F45" s="618">
        <v>8810.1</v>
      </c>
      <c r="G45" s="618">
        <v>5434.4640625000002</v>
      </c>
      <c r="H45" s="618">
        <v>10580.15</v>
      </c>
      <c r="I45" s="615">
        <f>MEDIAN(B45:H45)</f>
        <v>7830.5346</v>
      </c>
    </row>
    <row r="46" spans="1:9">
      <c r="A46" s="617">
        <v>2040</v>
      </c>
      <c r="B46" s="618"/>
      <c r="C46" s="618"/>
      <c r="D46" s="618">
        <v>7193.7993999999999</v>
      </c>
      <c r="E46" s="618">
        <v>3432.5641999999998</v>
      </c>
      <c r="F46" s="618">
        <v>8697.15</v>
      </c>
      <c r="G46" s="618">
        <v>4523.0414062500004</v>
      </c>
      <c r="H46" s="618">
        <v>10062.279499999999</v>
      </c>
      <c r="I46" s="615">
        <f>MEDIAN(B46:H46)</f>
        <v>7193.7993999999999</v>
      </c>
    </row>
    <row r="47" spans="1:9">
      <c r="A47" s="617">
        <v>2050</v>
      </c>
      <c r="B47" s="618">
        <v>5320.4</v>
      </c>
      <c r="C47" s="618">
        <v>14031.26</v>
      </c>
      <c r="D47" s="618">
        <v>6709.7062000000005</v>
      </c>
      <c r="E47" s="618">
        <v>3084.6919999999996</v>
      </c>
      <c r="F47" s="618">
        <v>8584.1999999999989</v>
      </c>
      <c r="G47" s="618">
        <v>3884.1937500000004</v>
      </c>
      <c r="H47" s="618">
        <v>10052.2562</v>
      </c>
      <c r="I47" s="615">
        <f>MEDIAN(B47:H47)</f>
        <v>6709.7062000000005</v>
      </c>
    </row>
    <row r="49" spans="11:11">
      <c r="K49" s="693"/>
    </row>
    <row r="72" spans="1:15">
      <c r="A72" s="612" t="s">
        <v>399</v>
      </c>
      <c r="H72" s="612" t="s">
        <v>400</v>
      </c>
      <c r="M72" s="612" t="s">
        <v>403</v>
      </c>
    </row>
    <row r="73" spans="1:15">
      <c r="A73" s="612"/>
    </row>
    <row r="74" spans="1:15">
      <c r="A74" s="5"/>
      <c r="B74" s="5"/>
      <c r="C74" s="5" t="s">
        <v>39</v>
      </c>
      <c r="H74" s="5"/>
      <c r="I74" s="5"/>
      <c r="J74" s="5" t="s">
        <v>39</v>
      </c>
      <c r="K74" s="85"/>
      <c r="M74" s="5"/>
      <c r="N74" s="5"/>
      <c r="O74" s="5" t="s">
        <v>39</v>
      </c>
    </row>
    <row r="75" spans="1:15">
      <c r="A75" s="5" t="s">
        <v>394</v>
      </c>
      <c r="B75" s="11">
        <v>1.0999999999999999E-2</v>
      </c>
      <c r="C75" s="5" t="s">
        <v>345</v>
      </c>
      <c r="H75" s="5" t="s">
        <v>394</v>
      </c>
      <c r="I75" s="11">
        <v>0.06</v>
      </c>
      <c r="J75" s="5" t="s">
        <v>343</v>
      </c>
      <c r="K75" s="85"/>
      <c r="M75" s="5" t="s">
        <v>394</v>
      </c>
      <c r="N75" s="620">
        <v>20</v>
      </c>
      <c r="O75" s="5" t="s">
        <v>343</v>
      </c>
    </row>
    <row r="76" spans="1:15">
      <c r="A76" s="5" t="s">
        <v>395</v>
      </c>
      <c r="B76" s="11">
        <v>4.4999999999999998E-2</v>
      </c>
      <c r="C76" s="5" t="s">
        <v>343</v>
      </c>
      <c r="H76" s="5" t="s">
        <v>395</v>
      </c>
      <c r="I76" s="11">
        <v>0.09</v>
      </c>
      <c r="J76" s="3" t="s">
        <v>530</v>
      </c>
      <c r="K76" s="85"/>
      <c r="M76" s="5" t="s">
        <v>395</v>
      </c>
      <c r="N76" s="620">
        <v>40</v>
      </c>
      <c r="O76" s="3" t="s">
        <v>530</v>
      </c>
    </row>
    <row r="77" spans="1:15">
      <c r="A77" s="5" t="s">
        <v>396</v>
      </c>
      <c r="B77" s="11">
        <v>2.5999999999999999E-2</v>
      </c>
      <c r="C77" s="5"/>
      <c r="H77" s="5" t="s">
        <v>396</v>
      </c>
      <c r="I77" s="11"/>
      <c r="J77" s="5"/>
      <c r="K77" s="85"/>
      <c r="M77" s="5" t="s">
        <v>396</v>
      </c>
      <c r="N77" s="620">
        <v>35</v>
      </c>
      <c r="O77" s="5"/>
    </row>
    <row r="78" spans="1:15">
      <c r="A78" s="5" t="s">
        <v>397</v>
      </c>
      <c r="B78" s="11">
        <v>2.9000000000000001E-2</v>
      </c>
      <c r="C78" s="5"/>
      <c r="H78" s="5" t="s">
        <v>397</v>
      </c>
      <c r="I78" s="11">
        <v>7.4999999999999997E-2</v>
      </c>
      <c r="J78" s="5"/>
      <c r="K78" s="85"/>
      <c r="M78" s="5" t="s">
        <v>397</v>
      </c>
      <c r="N78" s="620">
        <v>31</v>
      </c>
      <c r="O78" s="5"/>
    </row>
    <row r="79" spans="1:15">
      <c r="K79" s="85"/>
    </row>
    <row r="80" spans="1:15">
      <c r="H80" s="612" t="s">
        <v>1</v>
      </c>
      <c r="J80" s="85"/>
    </row>
    <row r="81" spans="8:11">
      <c r="J81" s="85"/>
    </row>
    <row r="82" spans="8:11">
      <c r="H82" s="5"/>
      <c r="I82" s="5"/>
      <c r="J82" s="5" t="s">
        <v>39</v>
      </c>
    </row>
    <row r="83" spans="8:11">
      <c r="H83" s="5" t="s">
        <v>394</v>
      </c>
      <c r="I83" s="621">
        <v>5000</v>
      </c>
      <c r="J83" s="124" t="s">
        <v>343</v>
      </c>
    </row>
    <row r="84" spans="8:11">
      <c r="H84" s="5" t="s">
        <v>395</v>
      </c>
      <c r="I84" s="621">
        <v>6500</v>
      </c>
      <c r="J84" s="124" t="s">
        <v>343</v>
      </c>
    </row>
    <row r="85" spans="8:11">
      <c r="H85" s="5" t="s">
        <v>396</v>
      </c>
      <c r="I85" s="620"/>
      <c r="J85" s="5"/>
    </row>
    <row r="86" spans="8:11">
      <c r="H86" s="5" t="s">
        <v>397</v>
      </c>
      <c r="I86" s="620">
        <v>5750</v>
      </c>
      <c r="J86" s="5"/>
    </row>
    <row r="87" spans="8:11">
      <c r="J87" s="85"/>
    </row>
    <row r="88" spans="8:11">
      <c r="H88" s="16"/>
      <c r="K88" s="85"/>
    </row>
    <row r="89" spans="8:11">
      <c r="K89" s="85"/>
    </row>
    <row r="90" spans="8:11">
      <c r="J90" s="85"/>
    </row>
    <row r="91" spans="8:11">
      <c r="J91" s="85"/>
    </row>
    <row r="92" spans="8:11">
      <c r="J92" s="85"/>
    </row>
    <row r="93" spans="8:11">
      <c r="J93" s="85"/>
    </row>
  </sheetData>
  <hyperlinks>
    <hyperlink ref="F1" location="Inhalt!A1" display="Zurück zur Inhaltsübersicht" xr:uid="{890F7177-B6B0-4F59-BA66-1CE8D4D8261F}"/>
  </hyperlinks>
  <pageMargins left="0.7" right="0.7" top="0.78740157499999996" bottom="0.78740157499999996" header="0.3" footer="0.3"/>
  <ignoredErrors>
    <ignoredError sqref="H4:H10 I4:I10 I44:I47" formulaRange="1"/>
  </ignoredErrors>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E1C0-693B-334A-94F7-F2B11EB1DB50}">
  <sheetPr codeName="Tabelle18">
    <pageSetUpPr autoPageBreaks="0"/>
  </sheetPr>
  <dimension ref="A1:Y35"/>
  <sheetViews>
    <sheetView zoomScale="80" zoomScaleNormal="80" workbookViewId="0">
      <pane xSplit="2" ySplit="6" topLeftCell="C7" activePane="bottomRight" state="frozen"/>
      <selection pane="topRight" activeCell="C1" sqref="C1"/>
      <selection pane="bottomLeft" activeCell="A7" sqref="A7"/>
      <selection pane="bottomRight" activeCell="C4" sqref="C4:H4"/>
    </sheetView>
  </sheetViews>
  <sheetFormatPr baseColWidth="10" defaultRowHeight="15.75"/>
  <cols>
    <col min="1" max="1" width="40.625" customWidth="1"/>
    <col min="2" max="2" width="9.625" customWidth="1"/>
    <col min="3" max="14" width="18.125" customWidth="1"/>
    <col min="15" max="15" width="16.5" style="85" bestFit="1" customWidth="1"/>
    <col min="16" max="16" width="16.5" customWidth="1"/>
    <col min="17" max="18" width="16.5" bestFit="1" customWidth="1"/>
    <col min="19" max="19" width="10.875" style="85"/>
    <col min="20" max="20" width="13.625" customWidth="1"/>
    <col min="24" max="24" width="76.875" bestFit="1" customWidth="1"/>
    <col min="25" max="25" width="80.5" bestFit="1" customWidth="1"/>
  </cols>
  <sheetData>
    <row r="1" spans="1:25">
      <c r="A1" s="198"/>
      <c r="B1" s="198"/>
      <c r="C1" s="198"/>
      <c r="D1" s="198"/>
      <c r="E1" s="198"/>
      <c r="F1" s="198"/>
      <c r="G1" s="198"/>
      <c r="H1" s="198"/>
      <c r="I1" s="198"/>
      <c r="J1" s="198"/>
      <c r="K1" s="198"/>
      <c r="L1" s="198"/>
      <c r="M1" s="198"/>
    </row>
    <row r="2" spans="1:25" ht="18.75">
      <c r="A2" s="211" t="s">
        <v>159</v>
      </c>
      <c r="E2" s="648" t="s">
        <v>492</v>
      </c>
    </row>
    <row r="3" spans="1:25">
      <c r="C3" s="3"/>
      <c r="D3" s="3"/>
      <c r="E3" s="3"/>
      <c r="F3" s="3"/>
      <c r="G3" s="3"/>
      <c r="H3" s="3"/>
      <c r="I3" s="3"/>
      <c r="J3" s="3"/>
      <c r="K3" s="3"/>
      <c r="L3" s="3"/>
      <c r="M3" s="3"/>
      <c r="N3" s="3"/>
    </row>
    <row r="4" spans="1:25" ht="47.25">
      <c r="A4" t="s">
        <v>10</v>
      </c>
      <c r="B4" s="15" t="s">
        <v>29</v>
      </c>
      <c r="C4" s="483" t="s">
        <v>541</v>
      </c>
      <c r="D4" s="484" t="s">
        <v>542</v>
      </c>
      <c r="E4" s="633" t="s">
        <v>543</v>
      </c>
      <c r="F4" s="630" t="s">
        <v>544</v>
      </c>
      <c r="G4" s="484" t="s">
        <v>545</v>
      </c>
      <c r="H4" s="485" t="s">
        <v>546</v>
      </c>
      <c r="I4" s="415" t="s">
        <v>426</v>
      </c>
      <c r="J4" s="567" t="s">
        <v>425</v>
      </c>
      <c r="K4" s="416" t="s">
        <v>424</v>
      </c>
      <c r="L4" s="415" t="s">
        <v>423</v>
      </c>
      <c r="M4" s="567" t="s">
        <v>422</v>
      </c>
      <c r="N4" s="416" t="s">
        <v>421</v>
      </c>
      <c r="O4" s="578" t="s">
        <v>289</v>
      </c>
      <c r="P4" s="399" t="s">
        <v>17</v>
      </c>
      <c r="Q4" s="4" t="s">
        <v>17</v>
      </c>
      <c r="R4" s="4" t="s">
        <v>18</v>
      </c>
      <c r="S4" s="11" t="s">
        <v>2</v>
      </c>
      <c r="T4" s="4" t="s">
        <v>3</v>
      </c>
      <c r="U4" s="27" t="s">
        <v>117</v>
      </c>
      <c r="V4" s="27" t="s">
        <v>117</v>
      </c>
      <c r="W4" s="27" t="s">
        <v>117</v>
      </c>
      <c r="X4" s="65" t="s">
        <v>15</v>
      </c>
      <c r="Y4" s="38" t="s">
        <v>56</v>
      </c>
    </row>
    <row r="5" spans="1:25">
      <c r="A5" t="s">
        <v>9</v>
      </c>
      <c r="B5" s="12"/>
      <c r="C5" s="568" t="s">
        <v>28</v>
      </c>
      <c r="D5" s="565" t="s">
        <v>28</v>
      </c>
      <c r="E5" s="569" t="s">
        <v>28</v>
      </c>
      <c r="F5" s="631" t="s">
        <v>228</v>
      </c>
      <c r="G5" s="565" t="s">
        <v>228</v>
      </c>
      <c r="H5" s="569" t="s">
        <v>228</v>
      </c>
      <c r="I5" s="767" t="s">
        <v>28</v>
      </c>
      <c r="J5" s="768" t="s">
        <v>28</v>
      </c>
      <c r="K5" s="769" t="s">
        <v>28</v>
      </c>
      <c r="L5" s="767" t="s">
        <v>228</v>
      </c>
      <c r="M5" s="768" t="s">
        <v>228</v>
      </c>
      <c r="N5" s="769" t="s">
        <v>228</v>
      </c>
      <c r="O5" s="579" t="s">
        <v>178</v>
      </c>
      <c r="P5" s="449" t="s">
        <v>276</v>
      </c>
      <c r="Q5" s="17" t="s">
        <v>276</v>
      </c>
      <c r="R5" s="7" t="s">
        <v>11</v>
      </c>
      <c r="S5" s="119" t="s">
        <v>21</v>
      </c>
      <c r="T5" s="8" t="s">
        <v>19</v>
      </c>
      <c r="U5" s="770" t="s">
        <v>11</v>
      </c>
      <c r="V5" s="770"/>
      <c r="W5" s="770"/>
      <c r="X5" s="65"/>
      <c r="Y5" s="38"/>
    </row>
    <row r="6" spans="1:25" ht="32.25" thickBot="1">
      <c r="B6" s="28"/>
      <c r="C6" s="622" t="s">
        <v>404</v>
      </c>
      <c r="D6" s="623" t="s">
        <v>404</v>
      </c>
      <c r="E6" s="634" t="s">
        <v>404</v>
      </c>
      <c r="F6" s="632" t="s">
        <v>404</v>
      </c>
      <c r="G6" s="623" t="s">
        <v>404</v>
      </c>
      <c r="H6" s="622" t="s">
        <v>404</v>
      </c>
      <c r="I6" s="417"/>
      <c r="J6" s="91"/>
      <c r="K6" s="287"/>
      <c r="L6" s="417"/>
      <c r="M6" s="91"/>
      <c r="N6" s="287"/>
      <c r="O6" s="580"/>
      <c r="P6" s="587" t="s">
        <v>358</v>
      </c>
      <c r="Q6" s="30"/>
      <c r="R6" s="30"/>
      <c r="S6" s="89"/>
      <c r="T6" s="30"/>
      <c r="U6" s="55" t="s">
        <v>6</v>
      </c>
      <c r="V6" s="55" t="s">
        <v>189</v>
      </c>
      <c r="W6" s="55" t="s">
        <v>7</v>
      </c>
      <c r="X6" s="285"/>
      <c r="Y6" s="291"/>
    </row>
    <row r="7" spans="1:25">
      <c r="A7" s="53" t="s">
        <v>361</v>
      </c>
      <c r="B7" s="128">
        <v>2015</v>
      </c>
      <c r="C7" s="570">
        <v>406.85</v>
      </c>
      <c r="D7" s="490">
        <v>1105.2850000000001</v>
      </c>
      <c r="E7" s="571">
        <v>1803.72</v>
      </c>
      <c r="F7" s="570"/>
      <c r="G7" s="490"/>
      <c r="H7" s="571"/>
      <c r="I7" s="420">
        <v>390</v>
      </c>
      <c r="J7" s="62"/>
      <c r="K7" s="255">
        <v>1729</v>
      </c>
      <c r="L7" s="420"/>
      <c r="M7" s="62"/>
      <c r="N7" s="255"/>
      <c r="O7" s="581">
        <v>1.4E-2</v>
      </c>
      <c r="P7" s="594"/>
      <c r="Q7" s="595"/>
      <c r="R7" s="64">
        <v>2.6</v>
      </c>
      <c r="S7" s="292">
        <v>7.0000000000000007E-2</v>
      </c>
      <c r="T7" s="64">
        <v>10</v>
      </c>
      <c r="U7" s="370"/>
      <c r="V7" s="371"/>
      <c r="W7" s="372"/>
      <c r="X7" s="131" t="s">
        <v>292</v>
      </c>
      <c r="Y7" s="172" t="s">
        <v>291</v>
      </c>
    </row>
    <row r="8" spans="1:25" ht="16.5" thickBot="1">
      <c r="A8" s="54" t="s">
        <v>361</v>
      </c>
      <c r="B8" s="136">
        <v>2030</v>
      </c>
      <c r="C8" s="574">
        <v>114.75</v>
      </c>
      <c r="D8" s="493">
        <v>146.05000000000001</v>
      </c>
      <c r="E8" s="575">
        <v>177.35</v>
      </c>
      <c r="F8" s="574"/>
      <c r="G8" s="493"/>
      <c r="H8" s="575"/>
      <c r="I8" s="422">
        <v>110</v>
      </c>
      <c r="J8" s="246"/>
      <c r="K8" s="250">
        <v>170</v>
      </c>
      <c r="L8" s="39"/>
      <c r="M8" s="54"/>
      <c r="N8" s="166"/>
      <c r="O8" s="583">
        <v>1.4E-2</v>
      </c>
      <c r="P8" s="596"/>
      <c r="Q8" s="469"/>
      <c r="R8" s="135">
        <v>2.6</v>
      </c>
      <c r="S8" s="294">
        <v>7.0000000000000007E-2</v>
      </c>
      <c r="T8" s="135">
        <v>20</v>
      </c>
      <c r="U8" s="112"/>
      <c r="V8" s="113"/>
      <c r="W8" s="114"/>
      <c r="X8" s="139" t="s">
        <v>292</v>
      </c>
      <c r="Y8" s="171" t="s">
        <v>291</v>
      </c>
    </row>
    <row r="9" spans="1:25">
      <c r="A9" s="394" t="s">
        <v>342</v>
      </c>
      <c r="B9" s="128">
        <v>2017</v>
      </c>
      <c r="C9" s="570"/>
      <c r="D9" s="490"/>
      <c r="E9" s="571"/>
      <c r="F9" s="570"/>
      <c r="G9" s="490">
        <v>935.71679999999992</v>
      </c>
      <c r="H9" s="571"/>
      <c r="I9" s="36"/>
      <c r="J9" s="53"/>
      <c r="K9" s="163"/>
      <c r="L9" s="36"/>
      <c r="M9" s="53">
        <v>906</v>
      </c>
      <c r="N9" s="163"/>
      <c r="O9" s="581"/>
      <c r="P9" s="588"/>
      <c r="Q9" s="64"/>
      <c r="R9" s="204"/>
      <c r="S9" s="292"/>
      <c r="T9" s="130"/>
      <c r="U9" s="132">
        <v>260</v>
      </c>
      <c r="V9" s="133"/>
      <c r="W9" s="134">
        <v>314</v>
      </c>
      <c r="X9" s="53"/>
      <c r="Y9" s="172"/>
    </row>
    <row r="10" spans="1:25">
      <c r="A10" s="340" t="s">
        <v>342</v>
      </c>
      <c r="B10" s="125">
        <v>2030</v>
      </c>
      <c r="C10" s="572"/>
      <c r="D10" s="496"/>
      <c r="E10" s="573"/>
      <c r="F10" s="572"/>
      <c r="G10" s="496">
        <v>445.13679999999999</v>
      </c>
      <c r="H10" s="573"/>
      <c r="I10" s="37"/>
      <c r="J10" s="3"/>
      <c r="K10" s="164"/>
      <c r="L10" s="37"/>
      <c r="M10" s="3">
        <v>431</v>
      </c>
      <c r="N10" s="164"/>
      <c r="O10" s="582"/>
      <c r="P10" s="589"/>
      <c r="Q10" s="23"/>
      <c r="R10" s="126"/>
      <c r="S10" s="293"/>
      <c r="T10" s="208"/>
      <c r="U10" s="378">
        <v>124</v>
      </c>
      <c r="V10" s="382"/>
      <c r="W10" s="383">
        <v>149</v>
      </c>
      <c r="X10" s="3"/>
      <c r="Y10" s="173"/>
    </row>
    <row r="11" spans="1:25" ht="16.5" thickBot="1">
      <c r="A11" s="341" t="s">
        <v>342</v>
      </c>
      <c r="B11" s="136">
        <v>2050</v>
      </c>
      <c r="C11" s="574"/>
      <c r="D11" s="493"/>
      <c r="E11" s="575"/>
      <c r="F11" s="574"/>
      <c r="G11" s="493">
        <v>245.8064</v>
      </c>
      <c r="H11" s="575"/>
      <c r="I11" s="39"/>
      <c r="J11" s="54"/>
      <c r="K11" s="166"/>
      <c r="L11" s="39"/>
      <c r="M11" s="54">
        <v>238</v>
      </c>
      <c r="N11" s="166"/>
      <c r="O11" s="583"/>
      <c r="P11" s="590"/>
      <c r="Q11" s="135"/>
      <c r="R11" s="206"/>
      <c r="S11" s="294"/>
      <c r="T11" s="210"/>
      <c r="U11" s="379">
        <v>68</v>
      </c>
      <c r="V11" s="392"/>
      <c r="W11" s="393">
        <v>83</v>
      </c>
      <c r="X11" s="54"/>
      <c r="Y11" s="171"/>
    </row>
    <row r="12" spans="1:25">
      <c r="A12" s="36" t="s">
        <v>365</v>
      </c>
      <c r="B12" s="128">
        <v>2018</v>
      </c>
      <c r="C12" s="570"/>
      <c r="D12" s="490"/>
      <c r="E12" s="571"/>
      <c r="F12" s="570">
        <v>569.88</v>
      </c>
      <c r="G12" s="490">
        <v>905.70499999999993</v>
      </c>
      <c r="H12" s="571">
        <v>1241.53</v>
      </c>
      <c r="I12" s="36"/>
      <c r="J12" s="53"/>
      <c r="K12" s="163"/>
      <c r="L12" s="36">
        <v>560</v>
      </c>
      <c r="M12" s="53"/>
      <c r="N12" s="163">
        <v>1220</v>
      </c>
      <c r="O12" s="581"/>
      <c r="P12" s="588"/>
      <c r="Q12" s="64"/>
      <c r="R12" s="204"/>
      <c r="S12" s="292"/>
      <c r="T12" s="130">
        <v>10</v>
      </c>
      <c r="U12" s="132"/>
      <c r="V12" s="133"/>
      <c r="W12" s="134"/>
      <c r="X12" s="131"/>
      <c r="Y12" s="172"/>
    </row>
    <row r="13" spans="1:25" ht="16.5" thickBot="1">
      <c r="A13" s="37" t="s">
        <v>365</v>
      </c>
      <c r="B13" s="136">
        <v>2030</v>
      </c>
      <c r="C13" s="574"/>
      <c r="D13" s="493"/>
      <c r="E13" s="575"/>
      <c r="F13" s="574">
        <v>203.53</v>
      </c>
      <c r="G13" s="493">
        <v>432.5</v>
      </c>
      <c r="H13" s="575">
        <v>661.47</v>
      </c>
      <c r="I13" s="39"/>
      <c r="J13" s="54"/>
      <c r="K13" s="166"/>
      <c r="L13" s="39">
        <v>200</v>
      </c>
      <c r="M13" s="54"/>
      <c r="N13" s="166">
        <v>650</v>
      </c>
      <c r="O13" s="583"/>
      <c r="P13" s="590"/>
      <c r="Q13" s="135"/>
      <c r="R13" s="206"/>
      <c r="S13" s="294"/>
      <c r="T13" s="210">
        <v>15</v>
      </c>
      <c r="U13" s="379"/>
      <c r="V13" s="392"/>
      <c r="W13" s="393"/>
      <c r="X13" s="139"/>
      <c r="Y13" s="171"/>
    </row>
    <row r="14" spans="1:25">
      <c r="A14" s="380" t="s">
        <v>368</v>
      </c>
      <c r="B14" s="128">
        <v>2015</v>
      </c>
      <c r="C14" s="570"/>
      <c r="D14" s="490"/>
      <c r="E14" s="571"/>
      <c r="F14" s="570"/>
      <c r="G14" s="490">
        <v>234.11099999999999</v>
      </c>
      <c r="H14" s="571"/>
      <c r="I14" s="36"/>
      <c r="J14" s="53"/>
      <c r="K14" s="163"/>
      <c r="L14" s="36"/>
      <c r="M14" s="53">
        <v>219</v>
      </c>
      <c r="N14" s="163"/>
      <c r="O14" s="581">
        <v>1.4999999999999999E-2</v>
      </c>
      <c r="P14" s="588"/>
      <c r="Q14" s="64"/>
      <c r="R14" s="64"/>
      <c r="S14" s="292">
        <v>7.0000000000000007E-2</v>
      </c>
      <c r="T14" s="64">
        <v>10</v>
      </c>
      <c r="U14" s="132"/>
      <c r="V14" s="133"/>
      <c r="W14" s="134"/>
      <c r="X14" s="131" t="s">
        <v>275</v>
      </c>
      <c r="Y14" s="172"/>
    </row>
    <row r="15" spans="1:25">
      <c r="A15" s="23" t="s">
        <v>368</v>
      </c>
      <c r="B15" s="125">
        <v>2020</v>
      </c>
      <c r="C15" s="572"/>
      <c r="D15" s="496"/>
      <c r="E15" s="573"/>
      <c r="F15" s="572"/>
      <c r="G15" s="496">
        <v>234.11099999999999</v>
      </c>
      <c r="H15" s="573"/>
      <c r="I15" s="37"/>
      <c r="J15" s="3"/>
      <c r="K15" s="164"/>
      <c r="L15" s="37"/>
      <c r="M15" s="3">
        <v>219</v>
      </c>
      <c r="N15" s="164"/>
      <c r="O15" s="582">
        <v>1.4999999999999999E-2</v>
      </c>
      <c r="P15" s="589"/>
      <c r="Q15" s="23"/>
      <c r="R15" s="23"/>
      <c r="S15" s="293">
        <v>7.0000000000000007E-2</v>
      </c>
      <c r="T15" s="23">
        <v>10</v>
      </c>
      <c r="U15" s="378"/>
      <c r="V15" s="382"/>
      <c r="W15" s="383"/>
      <c r="X15" s="2" t="s">
        <v>275</v>
      </c>
      <c r="Y15" s="173"/>
    </row>
    <row r="16" spans="1:25">
      <c r="A16" s="23" t="s">
        <v>368</v>
      </c>
      <c r="B16" s="125">
        <v>2025</v>
      </c>
      <c r="C16" s="572"/>
      <c r="D16" s="496"/>
      <c r="E16" s="573"/>
      <c r="F16" s="572"/>
      <c r="G16" s="496">
        <v>169.971</v>
      </c>
      <c r="H16" s="573"/>
      <c r="I16" s="37"/>
      <c r="J16" s="3"/>
      <c r="K16" s="164"/>
      <c r="L16" s="37"/>
      <c r="M16" s="3">
        <v>159</v>
      </c>
      <c r="N16" s="164"/>
      <c r="O16" s="582">
        <v>1.4999999999999999E-2</v>
      </c>
      <c r="P16" s="589"/>
      <c r="Q16" s="23"/>
      <c r="R16" s="23"/>
      <c r="S16" s="293">
        <v>7.0000000000000007E-2</v>
      </c>
      <c r="T16" s="23">
        <v>10</v>
      </c>
      <c r="U16" s="378"/>
      <c r="V16" s="382"/>
      <c r="W16" s="383"/>
      <c r="X16" s="2" t="s">
        <v>275</v>
      </c>
      <c r="Y16" s="173"/>
    </row>
    <row r="17" spans="1:25">
      <c r="A17" s="23" t="s">
        <v>368</v>
      </c>
      <c r="B17" s="125">
        <v>2030</v>
      </c>
      <c r="C17" s="572"/>
      <c r="D17" s="496"/>
      <c r="E17" s="573"/>
      <c r="F17" s="572"/>
      <c r="G17" s="496">
        <v>134.69399999999999</v>
      </c>
      <c r="H17" s="573"/>
      <c r="I17" s="37"/>
      <c r="J17" s="3"/>
      <c r="K17" s="164"/>
      <c r="L17" s="37"/>
      <c r="M17" s="3">
        <v>126</v>
      </c>
      <c r="N17" s="164"/>
      <c r="O17" s="582">
        <v>1.4999999999999999E-2</v>
      </c>
      <c r="P17" s="589"/>
      <c r="Q17" s="23"/>
      <c r="R17" s="23"/>
      <c r="S17" s="293">
        <v>7.0000000000000007E-2</v>
      </c>
      <c r="T17" s="23">
        <v>10</v>
      </c>
      <c r="U17" s="378"/>
      <c r="V17" s="382"/>
      <c r="W17" s="383"/>
      <c r="X17" s="2" t="s">
        <v>275</v>
      </c>
      <c r="Y17" s="173"/>
    </row>
    <row r="18" spans="1:25">
      <c r="A18" s="23" t="s">
        <v>368</v>
      </c>
      <c r="B18" s="125">
        <v>2035</v>
      </c>
      <c r="C18" s="572"/>
      <c r="D18" s="496"/>
      <c r="E18" s="573"/>
      <c r="F18" s="572"/>
      <c r="G18" s="496">
        <v>118.65899999999999</v>
      </c>
      <c r="H18" s="573"/>
      <c r="I18" s="37"/>
      <c r="J18" s="3"/>
      <c r="K18" s="164"/>
      <c r="L18" s="37"/>
      <c r="M18" s="3">
        <v>111</v>
      </c>
      <c r="N18" s="164"/>
      <c r="O18" s="582">
        <v>1.4999999999999999E-2</v>
      </c>
      <c r="P18" s="589"/>
      <c r="Q18" s="23"/>
      <c r="R18" s="23"/>
      <c r="S18" s="293">
        <v>7.0000000000000007E-2</v>
      </c>
      <c r="T18" s="23">
        <v>10</v>
      </c>
      <c r="U18" s="378"/>
      <c r="V18" s="382"/>
      <c r="W18" s="383"/>
      <c r="X18" s="2" t="s">
        <v>275</v>
      </c>
      <c r="Y18" s="173"/>
    </row>
    <row r="19" spans="1:25" ht="16.5" thickBot="1">
      <c r="A19" s="135" t="s">
        <v>368</v>
      </c>
      <c r="B19" s="136">
        <v>2040</v>
      </c>
      <c r="C19" s="574"/>
      <c r="D19" s="493"/>
      <c r="E19" s="575"/>
      <c r="F19" s="574"/>
      <c r="G19" s="493">
        <v>109.038</v>
      </c>
      <c r="H19" s="575"/>
      <c r="I19" s="39"/>
      <c r="J19" s="54"/>
      <c r="K19" s="166"/>
      <c r="L19" s="39"/>
      <c r="M19" s="54">
        <v>102</v>
      </c>
      <c r="N19" s="166"/>
      <c r="O19" s="583">
        <v>1.4999999999999999E-2</v>
      </c>
      <c r="P19" s="590"/>
      <c r="Q19" s="135"/>
      <c r="R19" s="135"/>
      <c r="S19" s="294">
        <v>7.0000000000000007E-2</v>
      </c>
      <c r="T19" s="135">
        <v>10</v>
      </c>
      <c r="U19" s="156"/>
      <c r="V19" s="160"/>
      <c r="W19" s="179"/>
      <c r="X19" s="139" t="s">
        <v>275</v>
      </c>
      <c r="Y19" s="171"/>
    </row>
    <row r="20" spans="1:25">
      <c r="A20" s="64" t="s">
        <v>363</v>
      </c>
      <c r="B20" s="128">
        <v>2013</v>
      </c>
      <c r="C20" s="570"/>
      <c r="D20" s="490"/>
      <c r="E20" s="571"/>
      <c r="F20" s="570"/>
      <c r="G20" s="490">
        <v>1346.9399999999998</v>
      </c>
      <c r="H20" s="571"/>
      <c r="I20" s="36"/>
      <c r="J20" s="53"/>
      <c r="K20" s="163"/>
      <c r="L20" s="36"/>
      <c r="M20" s="53">
        <v>1260</v>
      </c>
      <c r="N20" s="163"/>
      <c r="O20" s="581">
        <v>0.01</v>
      </c>
      <c r="P20" s="591"/>
      <c r="Q20" s="390"/>
      <c r="R20" s="64"/>
      <c r="S20" s="292">
        <v>0.04</v>
      </c>
      <c r="T20" s="64">
        <v>25</v>
      </c>
      <c r="U20" s="365"/>
      <c r="V20" s="366"/>
      <c r="W20" s="367"/>
      <c r="X20" s="131" t="s">
        <v>279</v>
      </c>
      <c r="Y20" s="172"/>
    </row>
    <row r="21" spans="1:25" ht="16.5" thickBot="1">
      <c r="A21" s="135" t="s">
        <v>363</v>
      </c>
      <c r="B21" s="136">
        <v>2050</v>
      </c>
      <c r="C21" s="574"/>
      <c r="D21" s="493"/>
      <c r="E21" s="575"/>
      <c r="F21" s="574"/>
      <c r="G21" s="493">
        <v>324.976</v>
      </c>
      <c r="H21" s="575"/>
      <c r="I21" s="39"/>
      <c r="J21" s="54"/>
      <c r="K21" s="166"/>
      <c r="L21" s="39"/>
      <c r="M21" s="54">
        <v>304</v>
      </c>
      <c r="N21" s="166"/>
      <c r="O21" s="583">
        <v>0.01</v>
      </c>
      <c r="P21" s="592"/>
      <c r="Q21" s="391"/>
      <c r="R21" s="135"/>
      <c r="S21" s="294">
        <v>0.04</v>
      </c>
      <c r="T21" s="135">
        <v>25</v>
      </c>
      <c r="U21" s="112"/>
      <c r="V21" s="113"/>
      <c r="W21" s="114"/>
      <c r="X21" s="139" t="s">
        <v>279</v>
      </c>
      <c r="Y21" s="171"/>
    </row>
    <row r="22" spans="1:25">
      <c r="A22" s="380" t="s">
        <v>372</v>
      </c>
      <c r="B22" s="128">
        <v>2010</v>
      </c>
      <c r="C22" s="570"/>
      <c r="D22" s="490"/>
      <c r="E22" s="571"/>
      <c r="F22" s="570">
        <v>1215.3419999999999</v>
      </c>
      <c r="G22" s="490">
        <v>2275.3777499999997</v>
      </c>
      <c r="H22" s="571">
        <v>3335.4134999999997</v>
      </c>
      <c r="I22" s="36"/>
      <c r="J22" s="53"/>
      <c r="K22" s="163"/>
      <c r="L22" s="419">
        <v>1076</v>
      </c>
      <c r="M22" s="404"/>
      <c r="N22" s="360">
        <v>2953</v>
      </c>
      <c r="O22" s="581"/>
      <c r="P22" s="588"/>
      <c r="Q22" s="64"/>
      <c r="R22" s="64"/>
      <c r="T22" s="64"/>
      <c r="U22" s="132"/>
      <c r="V22" s="133"/>
      <c r="W22" s="134"/>
      <c r="X22" s="131"/>
      <c r="Y22" s="172"/>
    </row>
    <row r="23" spans="1:25">
      <c r="A23" s="219" t="s">
        <v>372</v>
      </c>
      <c r="B23" s="125">
        <v>2020</v>
      </c>
      <c r="C23" s="572"/>
      <c r="D23" s="496"/>
      <c r="E23" s="573"/>
      <c r="F23" s="572">
        <v>318.51900000000001</v>
      </c>
      <c r="G23" s="496">
        <v>596.37599999999998</v>
      </c>
      <c r="H23" s="573">
        <v>874.23299999999995</v>
      </c>
      <c r="I23" s="37"/>
      <c r="J23" s="3"/>
      <c r="K23" s="164"/>
      <c r="L23" s="37">
        <v>282</v>
      </c>
      <c r="M23" s="3"/>
      <c r="N23" s="361">
        <v>774</v>
      </c>
      <c r="O23" s="582"/>
      <c r="P23" s="589"/>
      <c r="Q23" s="23"/>
      <c r="R23" s="23"/>
      <c r="T23" s="23"/>
      <c r="U23" s="378"/>
      <c r="V23" s="382"/>
      <c r="W23" s="383"/>
      <c r="X23" s="2"/>
      <c r="Y23" s="173"/>
    </row>
    <row r="24" spans="1:25">
      <c r="A24" s="219" t="s">
        <v>372</v>
      </c>
      <c r="B24" s="125">
        <v>2030</v>
      </c>
      <c r="C24" s="572"/>
      <c r="D24" s="496"/>
      <c r="E24" s="573"/>
      <c r="F24" s="572">
        <v>253.00799999999998</v>
      </c>
      <c r="G24" s="496">
        <v>473.26049999999998</v>
      </c>
      <c r="H24" s="573">
        <v>693.51299999999992</v>
      </c>
      <c r="I24" s="37"/>
      <c r="J24" s="3"/>
      <c r="K24" s="164"/>
      <c r="L24" s="37">
        <v>224</v>
      </c>
      <c r="M24" s="3"/>
      <c r="N24" s="361">
        <v>614</v>
      </c>
      <c r="O24" s="582"/>
      <c r="P24" s="589"/>
      <c r="Q24" s="23"/>
      <c r="R24" s="23"/>
      <c r="T24" s="23"/>
      <c r="U24" s="378"/>
      <c r="V24" s="382"/>
      <c r="W24" s="383"/>
      <c r="X24" s="2"/>
      <c r="Y24" s="173"/>
    </row>
    <row r="25" spans="1:25">
      <c r="A25" s="219" t="s">
        <v>372</v>
      </c>
      <c r="B25" s="125">
        <v>2040</v>
      </c>
      <c r="C25" s="572"/>
      <c r="D25" s="496"/>
      <c r="E25" s="573"/>
      <c r="F25" s="572">
        <v>221.38199999999998</v>
      </c>
      <c r="G25" s="496">
        <v>414.52649999999994</v>
      </c>
      <c r="H25" s="573">
        <v>607.67099999999994</v>
      </c>
      <c r="I25" s="37"/>
      <c r="J25" s="3"/>
      <c r="K25" s="164"/>
      <c r="L25" s="37">
        <v>196</v>
      </c>
      <c r="M25" s="3"/>
      <c r="N25" s="361">
        <v>538</v>
      </c>
      <c r="O25" s="582"/>
      <c r="P25" s="589"/>
      <c r="Q25" s="23"/>
      <c r="R25" s="23"/>
      <c r="T25" s="23"/>
      <c r="U25" s="378"/>
      <c r="V25" s="382"/>
      <c r="W25" s="383"/>
      <c r="X25" s="2"/>
      <c r="Y25" s="173"/>
    </row>
    <row r="26" spans="1:25" ht="16.5" thickBot="1">
      <c r="A26" s="381" t="s">
        <v>372</v>
      </c>
      <c r="B26" s="136">
        <v>2050</v>
      </c>
      <c r="C26" s="574"/>
      <c r="D26" s="493"/>
      <c r="E26" s="575"/>
      <c r="F26" s="574">
        <v>221.38199999999998</v>
      </c>
      <c r="G26" s="493">
        <v>414.52649999999994</v>
      </c>
      <c r="H26" s="575">
        <v>607.67099999999994</v>
      </c>
      <c r="I26" s="39"/>
      <c r="J26" s="54"/>
      <c r="K26" s="166"/>
      <c r="L26" s="39">
        <v>196</v>
      </c>
      <c r="M26" s="54"/>
      <c r="N26" s="362">
        <v>538</v>
      </c>
      <c r="O26" s="583"/>
      <c r="P26" s="590"/>
      <c r="Q26" s="135"/>
      <c r="R26" s="135"/>
      <c r="T26" s="135"/>
      <c r="U26" s="379"/>
      <c r="V26" s="392"/>
      <c r="W26" s="393"/>
      <c r="X26" s="139"/>
      <c r="Y26" s="171"/>
    </row>
    <row r="27" spans="1:25">
      <c r="A27" s="394" t="s">
        <v>370</v>
      </c>
      <c r="B27" s="128">
        <v>2014</v>
      </c>
      <c r="C27" s="570"/>
      <c r="D27" s="490"/>
      <c r="E27" s="571"/>
      <c r="F27" s="570">
        <v>421.52000000000004</v>
      </c>
      <c r="G27" s="490">
        <v>605.93500000000006</v>
      </c>
      <c r="H27" s="571">
        <v>790.35</v>
      </c>
      <c r="I27" s="36"/>
      <c r="J27" s="53"/>
      <c r="K27" s="163"/>
      <c r="L27" s="36">
        <v>400</v>
      </c>
      <c r="M27" s="53"/>
      <c r="N27" s="163">
        <v>750</v>
      </c>
      <c r="O27" s="581">
        <v>0.02</v>
      </c>
      <c r="P27" s="588"/>
      <c r="Q27" s="64"/>
      <c r="R27" s="64"/>
      <c r="S27" s="292">
        <v>0.08</v>
      </c>
      <c r="T27" s="64">
        <v>12</v>
      </c>
      <c r="U27" s="132"/>
      <c r="V27" s="133"/>
      <c r="W27" s="134"/>
      <c r="X27" s="131" t="s">
        <v>288</v>
      </c>
      <c r="Y27" s="172"/>
    </row>
    <row r="28" spans="1:25">
      <c r="A28" s="395" t="s">
        <v>370</v>
      </c>
      <c r="B28" s="125">
        <v>2023</v>
      </c>
      <c r="C28" s="572"/>
      <c r="D28" s="496"/>
      <c r="E28" s="573"/>
      <c r="F28" s="572">
        <v>263.45000000000005</v>
      </c>
      <c r="G28" s="496">
        <v>368.83000000000004</v>
      </c>
      <c r="H28" s="573">
        <v>474.21000000000004</v>
      </c>
      <c r="I28" s="37"/>
      <c r="J28" s="3"/>
      <c r="K28" s="164"/>
      <c r="L28" s="37">
        <v>250</v>
      </c>
      <c r="M28" s="3"/>
      <c r="N28" s="164">
        <v>450</v>
      </c>
      <c r="O28" s="582">
        <v>0.02</v>
      </c>
      <c r="P28" s="589"/>
      <c r="Q28" s="23"/>
      <c r="R28" s="23"/>
      <c r="S28" s="293">
        <v>0.08</v>
      </c>
      <c r="T28" s="23">
        <v>15</v>
      </c>
      <c r="U28" s="378"/>
      <c r="V28" s="382"/>
      <c r="W28" s="383"/>
      <c r="X28" s="2" t="s">
        <v>288</v>
      </c>
      <c r="Y28" s="173" t="s">
        <v>285</v>
      </c>
    </row>
    <row r="29" spans="1:25">
      <c r="A29" s="395" t="s">
        <v>370</v>
      </c>
      <c r="B29" s="125">
        <v>2033</v>
      </c>
      <c r="C29" s="572"/>
      <c r="D29" s="496"/>
      <c r="E29" s="573"/>
      <c r="F29" s="572">
        <v>210.76000000000002</v>
      </c>
      <c r="G29" s="496">
        <v>289.79500000000002</v>
      </c>
      <c r="H29" s="573">
        <v>368.83000000000004</v>
      </c>
      <c r="I29" s="37"/>
      <c r="J29" s="3"/>
      <c r="K29" s="164"/>
      <c r="L29" s="37">
        <v>200</v>
      </c>
      <c r="M29" s="3"/>
      <c r="N29" s="164">
        <v>350</v>
      </c>
      <c r="O29" s="582">
        <v>0.02</v>
      </c>
      <c r="P29" s="589"/>
      <c r="Q29" s="23"/>
      <c r="R29" s="23"/>
      <c r="S29" s="293">
        <v>0.08</v>
      </c>
      <c r="T29" s="23">
        <v>20</v>
      </c>
      <c r="U29" s="378"/>
      <c r="V29" s="382"/>
      <c r="W29" s="383"/>
      <c r="X29" s="2" t="s">
        <v>288</v>
      </c>
      <c r="Y29" s="173" t="s">
        <v>284</v>
      </c>
    </row>
    <row r="30" spans="1:25" ht="16.5" thickBot="1">
      <c r="A30" s="396" t="s">
        <v>370</v>
      </c>
      <c r="B30" s="136">
        <v>2050</v>
      </c>
      <c r="C30" s="574"/>
      <c r="D30" s="493"/>
      <c r="E30" s="575"/>
      <c r="F30" s="574">
        <v>158.07000000000002</v>
      </c>
      <c r="G30" s="493">
        <v>194.95300000000003</v>
      </c>
      <c r="H30" s="575">
        <v>231.83600000000001</v>
      </c>
      <c r="I30" s="39"/>
      <c r="J30" s="54"/>
      <c r="K30" s="166"/>
      <c r="L30" s="39">
        <v>150</v>
      </c>
      <c r="M30" s="54"/>
      <c r="N30" s="166">
        <v>220</v>
      </c>
      <c r="O30" s="583">
        <v>0.02</v>
      </c>
      <c r="P30" s="590"/>
      <c r="Q30" s="135"/>
      <c r="R30" s="135"/>
      <c r="S30" s="294">
        <v>0.08</v>
      </c>
      <c r="T30" s="135">
        <v>20</v>
      </c>
      <c r="U30" s="379"/>
      <c r="V30" s="392"/>
      <c r="W30" s="393"/>
      <c r="X30" s="139" t="s">
        <v>288</v>
      </c>
      <c r="Y30" s="171" t="s">
        <v>286</v>
      </c>
    </row>
    <row r="31" spans="1:25" ht="16.5" thickBot="1">
      <c r="A31" s="115" t="s">
        <v>520</v>
      </c>
      <c r="B31" s="116">
        <v>2050</v>
      </c>
      <c r="C31" s="576"/>
      <c r="D31" s="563">
        <v>46.94</v>
      </c>
      <c r="E31" s="577"/>
      <c r="F31" s="576"/>
      <c r="G31" s="563">
        <v>156.47999999999999</v>
      </c>
      <c r="H31" s="577"/>
      <c r="I31" s="418"/>
      <c r="J31" s="96">
        <v>45</v>
      </c>
      <c r="K31" s="214"/>
      <c r="L31" s="418"/>
      <c r="M31" s="96">
        <v>150</v>
      </c>
      <c r="N31" s="214"/>
      <c r="O31" s="584">
        <v>2.5000000000000001E-2</v>
      </c>
      <c r="P31" s="593"/>
      <c r="Q31" s="66"/>
      <c r="R31" s="66"/>
      <c r="S31" s="66"/>
      <c r="T31" s="66">
        <v>25</v>
      </c>
      <c r="U31" s="378">
        <v>30</v>
      </c>
      <c r="V31" s="289"/>
      <c r="W31" s="290">
        <v>50</v>
      </c>
      <c r="X31" s="66" t="s">
        <v>337</v>
      </c>
      <c r="Y31" s="117"/>
    </row>
    <row r="32" spans="1:25">
      <c r="A32" s="394" t="s">
        <v>371</v>
      </c>
      <c r="B32" s="128">
        <v>2012</v>
      </c>
      <c r="C32" s="570"/>
      <c r="D32" s="490">
        <v>197.66249999999999</v>
      </c>
      <c r="E32" s="571"/>
      <c r="F32" s="570"/>
      <c r="G32" s="490">
        <v>621.22500000000002</v>
      </c>
      <c r="H32" s="571"/>
      <c r="I32" s="36"/>
      <c r="J32" s="53">
        <v>175</v>
      </c>
      <c r="K32" s="163"/>
      <c r="L32" s="36"/>
      <c r="M32" s="404">
        <v>550</v>
      </c>
      <c r="N32" s="360"/>
      <c r="O32" s="581"/>
      <c r="P32" s="588"/>
      <c r="Q32" s="64"/>
      <c r="R32" s="64"/>
      <c r="S32" s="292"/>
      <c r="T32" s="380">
        <v>6</v>
      </c>
      <c r="U32" s="132"/>
      <c r="V32" s="133"/>
      <c r="W32" s="134"/>
      <c r="X32" s="380" t="s">
        <v>310</v>
      </c>
      <c r="Y32" s="172"/>
    </row>
    <row r="33" spans="1:25">
      <c r="A33" s="340" t="s">
        <v>371</v>
      </c>
      <c r="B33" s="125">
        <v>2020</v>
      </c>
      <c r="C33" s="572"/>
      <c r="D33" s="496">
        <v>147.96449999999999</v>
      </c>
      <c r="E33" s="573"/>
      <c r="F33" s="572"/>
      <c r="G33" s="496">
        <v>508.27499999999998</v>
      </c>
      <c r="H33" s="573"/>
      <c r="I33" s="37"/>
      <c r="J33" s="3">
        <v>131</v>
      </c>
      <c r="K33" s="164"/>
      <c r="L33" s="37"/>
      <c r="M33" s="123">
        <v>450</v>
      </c>
      <c r="N33" s="361"/>
      <c r="O33" s="582"/>
      <c r="P33" s="589"/>
      <c r="Q33" s="23"/>
      <c r="R33" s="23"/>
      <c r="S33" s="293"/>
      <c r="T33" s="219">
        <v>10</v>
      </c>
      <c r="U33" s="378"/>
      <c r="V33" s="382"/>
      <c r="W33" s="383"/>
      <c r="X33" s="219" t="s">
        <v>311</v>
      </c>
      <c r="Y33" s="173"/>
    </row>
    <row r="34" spans="1:25">
      <c r="A34" s="340" t="s">
        <v>371</v>
      </c>
      <c r="B34" s="125">
        <v>2030</v>
      </c>
      <c r="C34" s="572"/>
      <c r="D34" s="496">
        <v>73.41749999999999</v>
      </c>
      <c r="E34" s="573"/>
      <c r="F34" s="572"/>
      <c r="G34" s="496">
        <v>338.84999999999997</v>
      </c>
      <c r="H34" s="573"/>
      <c r="I34" s="37"/>
      <c r="J34" s="3">
        <v>65</v>
      </c>
      <c r="K34" s="164"/>
      <c r="L34" s="37"/>
      <c r="M34" s="123">
        <v>300</v>
      </c>
      <c r="N34" s="361"/>
      <c r="O34" s="582"/>
      <c r="P34" s="589"/>
      <c r="Q34" s="23"/>
      <c r="R34" s="23"/>
      <c r="S34" s="293"/>
      <c r="T34" s="219">
        <v>12</v>
      </c>
      <c r="U34" s="378"/>
      <c r="V34" s="382"/>
      <c r="W34" s="383"/>
      <c r="X34" s="219" t="s">
        <v>312</v>
      </c>
      <c r="Y34" s="173"/>
    </row>
    <row r="35" spans="1:25" ht="16.5" thickBot="1">
      <c r="A35" s="341" t="s">
        <v>371</v>
      </c>
      <c r="B35" s="136">
        <v>2050</v>
      </c>
      <c r="C35" s="574"/>
      <c r="D35" s="493">
        <v>39.532499999999999</v>
      </c>
      <c r="E35" s="575"/>
      <c r="F35" s="574"/>
      <c r="G35" s="493">
        <v>169.42499999999998</v>
      </c>
      <c r="H35" s="575"/>
      <c r="I35" s="39"/>
      <c r="J35" s="54">
        <v>35</v>
      </c>
      <c r="K35" s="166"/>
      <c r="L35" s="39"/>
      <c r="M35" s="218">
        <v>150</v>
      </c>
      <c r="N35" s="362"/>
      <c r="O35" s="583"/>
      <c r="P35" s="590"/>
      <c r="Q35" s="135"/>
      <c r="R35" s="135"/>
      <c r="S35" s="294"/>
      <c r="T35" s="381">
        <v>13</v>
      </c>
      <c r="U35" s="379"/>
      <c r="V35" s="392"/>
      <c r="W35" s="393"/>
      <c r="X35" s="381" t="s">
        <v>312</v>
      </c>
      <c r="Y35" s="171"/>
    </row>
  </sheetData>
  <mergeCells count="1">
    <mergeCell ref="U5:W5"/>
  </mergeCells>
  <phoneticPr fontId="13" type="noConversion"/>
  <hyperlinks>
    <hyperlink ref="E2" location="Inhalt!A1" display="Zurück zur Inhaltsübersicht" xr:uid="{1EADA74A-21D0-4355-8087-B0C34C509F09}"/>
  </hyperlinks>
  <pageMargins left="0.7" right="0.7" top="0.78740157499999996" bottom="0.78740157499999996"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6A626-A2CF-49F7-86E3-756D0266DBF5}">
  <sheetPr codeName="Tabelle19"/>
  <dimension ref="A1:Y103"/>
  <sheetViews>
    <sheetView zoomScaleNormal="100" workbookViewId="0">
      <selection activeCell="R14" sqref="R14"/>
    </sheetView>
  </sheetViews>
  <sheetFormatPr baseColWidth="10" defaultRowHeight="15.75"/>
  <sheetData>
    <row r="1" spans="1:25">
      <c r="A1" s="612" t="s">
        <v>428</v>
      </c>
      <c r="F1" s="648" t="s">
        <v>492</v>
      </c>
    </row>
    <row r="2" spans="1:25">
      <c r="A2" s="616"/>
      <c r="B2" s="636" t="s">
        <v>523</v>
      </c>
      <c r="C2" s="637" t="s">
        <v>520</v>
      </c>
      <c r="D2" s="616" t="s">
        <v>370</v>
      </c>
      <c r="E2" s="616" t="s">
        <v>342</v>
      </c>
      <c r="F2" s="616" t="s">
        <v>363</v>
      </c>
      <c r="G2" s="616" t="s">
        <v>365</v>
      </c>
      <c r="H2" s="636" t="s">
        <v>429</v>
      </c>
      <c r="I2" s="637" t="s">
        <v>371</v>
      </c>
      <c r="J2" s="616" t="s">
        <v>372</v>
      </c>
      <c r="K2" s="616" t="s">
        <v>430</v>
      </c>
      <c r="L2" s="616" t="s">
        <v>368</v>
      </c>
      <c r="M2" s="660" t="s">
        <v>397</v>
      </c>
      <c r="N2" s="660" t="s">
        <v>396</v>
      </c>
      <c r="O2" s="660" t="s">
        <v>396</v>
      </c>
    </row>
    <row r="3" spans="1:25">
      <c r="A3" s="616"/>
      <c r="B3" s="647" t="s">
        <v>431</v>
      </c>
      <c r="C3" s="637" t="s">
        <v>432</v>
      </c>
      <c r="D3" s="616" t="s">
        <v>432</v>
      </c>
      <c r="E3" s="616" t="s">
        <v>432</v>
      </c>
      <c r="F3" s="616" t="s">
        <v>432</v>
      </c>
      <c r="G3" s="616" t="s">
        <v>432</v>
      </c>
      <c r="H3" s="647" t="s">
        <v>431</v>
      </c>
      <c r="I3" s="616" t="s">
        <v>432</v>
      </c>
      <c r="J3" s="616" t="s">
        <v>432</v>
      </c>
      <c r="K3" s="647" t="s">
        <v>431</v>
      </c>
      <c r="L3" s="616" t="s">
        <v>432</v>
      </c>
      <c r="M3" s="660" t="s">
        <v>432</v>
      </c>
      <c r="N3" s="660"/>
      <c r="O3" s="660" t="s">
        <v>431</v>
      </c>
    </row>
    <row r="4" spans="1:25">
      <c r="A4" s="617" t="s">
        <v>341</v>
      </c>
      <c r="B4" s="639"/>
      <c r="C4" s="638"/>
      <c r="D4" s="618">
        <v>605.93500000000006</v>
      </c>
      <c r="E4" s="618">
        <v>935.71679999999992</v>
      </c>
      <c r="F4" s="618">
        <v>1346.9399999999998</v>
      </c>
      <c r="G4" s="618">
        <v>905.70499999999993</v>
      </c>
      <c r="H4" s="639">
        <v>197.66249999999999</v>
      </c>
      <c r="I4" s="638">
        <v>621.22500000000002</v>
      </c>
      <c r="J4" s="618">
        <v>2275.3777499999997</v>
      </c>
      <c r="K4" s="635">
        <v>1105.2850000000001</v>
      </c>
      <c r="L4" s="618">
        <v>234.11099999999999</v>
      </c>
      <c r="M4" s="618">
        <f t="shared" ref="M4:M11" si="0">AVERAGE(C4:G4,I4:J4,L4:L4)</f>
        <v>989.28722142857146</v>
      </c>
      <c r="N4" s="618">
        <v>863.03340000000003</v>
      </c>
      <c r="O4" s="618">
        <f>MEDIAN(B4,H4,K4)</f>
        <v>651.47375</v>
      </c>
    </row>
    <row r="5" spans="1:25">
      <c r="A5" s="617">
        <v>2020</v>
      </c>
      <c r="B5" s="639"/>
      <c r="C5" s="638"/>
      <c r="D5" s="618"/>
      <c r="E5" s="618"/>
      <c r="F5" s="618"/>
      <c r="G5" s="618"/>
      <c r="H5" s="639">
        <v>147.96449999999999</v>
      </c>
      <c r="I5" s="638">
        <v>508.27499999999998</v>
      </c>
      <c r="J5" s="618">
        <v>596.37599999999998</v>
      </c>
      <c r="K5" s="635"/>
      <c r="L5" s="618">
        <v>234.11099999999999</v>
      </c>
      <c r="M5" s="618">
        <f t="shared" si="0"/>
        <v>446.25399999999991</v>
      </c>
      <c r="N5" s="618">
        <v>491.24250000000001</v>
      </c>
      <c r="O5" s="618">
        <f t="shared" ref="O5:O13" si="1">MEDIAN(B5,H5,K5)</f>
        <v>147.96449999999999</v>
      </c>
    </row>
    <row r="6" spans="1:25">
      <c r="A6" s="617">
        <v>2023</v>
      </c>
      <c r="B6" s="639"/>
      <c r="C6" s="638"/>
      <c r="D6" s="618">
        <v>368.83000000000004</v>
      </c>
      <c r="E6" s="618"/>
      <c r="F6" s="618"/>
      <c r="G6" s="618"/>
      <c r="H6" s="639"/>
      <c r="I6" s="638"/>
      <c r="J6" s="618"/>
      <c r="K6" s="635"/>
      <c r="L6" s="618"/>
      <c r="M6" s="618">
        <f t="shared" si="0"/>
        <v>368.83000000000004</v>
      </c>
      <c r="N6" s="618"/>
      <c r="O6" s="618"/>
    </row>
    <row r="7" spans="1:25">
      <c r="A7" s="617">
        <v>2025</v>
      </c>
      <c r="B7" s="639"/>
      <c r="C7" s="638"/>
      <c r="D7" s="618"/>
      <c r="E7" s="618"/>
      <c r="F7" s="618"/>
      <c r="G7" s="618"/>
      <c r="H7" s="639"/>
      <c r="I7" s="638"/>
      <c r="J7" s="618"/>
      <c r="K7" s="635"/>
      <c r="L7" s="618">
        <v>169.971</v>
      </c>
      <c r="M7" s="618">
        <f t="shared" si="0"/>
        <v>169.971</v>
      </c>
      <c r="N7" s="618"/>
      <c r="O7" s="618"/>
    </row>
    <row r="8" spans="1:25">
      <c r="A8" s="617">
        <v>2030</v>
      </c>
      <c r="B8" s="639"/>
      <c r="C8" s="638"/>
      <c r="D8" s="618"/>
      <c r="E8" s="618">
        <v>445.13679999999999</v>
      </c>
      <c r="F8" s="618"/>
      <c r="G8" s="618">
        <v>432.5</v>
      </c>
      <c r="H8" s="639">
        <v>73.41749999999999</v>
      </c>
      <c r="I8" s="638">
        <v>338.84999999999997</v>
      </c>
      <c r="J8" s="618">
        <v>473.26049999999998</v>
      </c>
      <c r="K8" s="635">
        <v>146.05000000000001</v>
      </c>
      <c r="L8" s="618">
        <v>134.69399999999999</v>
      </c>
      <c r="M8" s="618">
        <f t="shared" si="0"/>
        <v>364.88826</v>
      </c>
      <c r="N8" s="618">
        <v>353.84000000000003</v>
      </c>
      <c r="O8" s="618">
        <f t="shared" si="1"/>
        <v>109.73375</v>
      </c>
    </row>
    <row r="9" spans="1:25">
      <c r="A9" s="617">
        <v>2033</v>
      </c>
      <c r="B9" s="639"/>
      <c r="C9" s="638"/>
      <c r="D9" s="618">
        <v>289.79500000000002</v>
      </c>
      <c r="E9" s="618"/>
      <c r="F9" s="618"/>
      <c r="G9" s="618"/>
      <c r="H9" s="639"/>
      <c r="I9" s="638"/>
      <c r="J9" s="618"/>
      <c r="K9" s="635"/>
      <c r="L9" s="618"/>
      <c r="M9" s="618">
        <f t="shared" si="0"/>
        <v>289.79500000000002</v>
      </c>
      <c r="N9" s="618"/>
      <c r="O9" s="618"/>
    </row>
    <row r="10" spans="1:25">
      <c r="A10" s="617">
        <v>2035</v>
      </c>
      <c r="B10" s="639"/>
      <c r="C10" s="638"/>
      <c r="D10" s="618"/>
      <c r="E10" s="618"/>
      <c r="F10" s="618"/>
      <c r="G10" s="618"/>
      <c r="H10" s="639"/>
      <c r="I10" s="638"/>
      <c r="J10" s="618"/>
      <c r="K10" s="635"/>
      <c r="L10" s="618">
        <v>118.65899999999999</v>
      </c>
      <c r="M10" s="618">
        <f t="shared" si="0"/>
        <v>118.65899999999999</v>
      </c>
      <c r="N10" s="618"/>
      <c r="O10" s="618"/>
    </row>
    <row r="11" spans="1:25">
      <c r="A11" s="617">
        <v>2040</v>
      </c>
      <c r="B11" s="639"/>
      <c r="C11" s="638"/>
      <c r="D11" s="618"/>
      <c r="E11" s="618"/>
      <c r="F11" s="618"/>
      <c r="G11" s="618"/>
      <c r="H11" s="639"/>
      <c r="I11" s="638"/>
      <c r="J11" s="618">
        <v>414.52649999999994</v>
      </c>
      <c r="K11" s="635"/>
      <c r="L11" s="618">
        <v>109.038</v>
      </c>
      <c r="M11" s="618">
        <f t="shared" si="0"/>
        <v>261.78224999999998</v>
      </c>
      <c r="N11" s="618">
        <v>268.97027428007266</v>
      </c>
      <c r="O11" s="618"/>
    </row>
    <row r="12" spans="1:25">
      <c r="A12" s="617">
        <v>2045</v>
      </c>
      <c r="B12" s="639"/>
      <c r="C12" s="638"/>
      <c r="D12" s="618"/>
      <c r="E12" s="618"/>
      <c r="F12" s="618"/>
      <c r="G12" s="618"/>
      <c r="H12" s="639"/>
      <c r="I12" s="638"/>
      <c r="J12" s="618"/>
      <c r="K12" s="635"/>
      <c r="L12" s="618"/>
      <c r="M12" s="618"/>
      <c r="N12" s="618"/>
      <c r="O12" s="618"/>
    </row>
    <row r="13" spans="1:25" ht="16.5" thickBot="1">
      <c r="A13" s="617">
        <v>2050</v>
      </c>
      <c r="B13" s="639">
        <v>46.94</v>
      </c>
      <c r="C13" s="638">
        <v>156.47999999999999</v>
      </c>
      <c r="D13" s="618">
        <v>194.95300000000003</v>
      </c>
      <c r="E13" s="618">
        <v>245.8064</v>
      </c>
      <c r="F13" s="618">
        <v>324.976</v>
      </c>
      <c r="G13" s="618"/>
      <c r="H13" s="639">
        <v>39.532499999999999</v>
      </c>
      <c r="I13" s="638">
        <v>169.42499999999998</v>
      </c>
      <c r="J13" s="618">
        <v>414.52649999999994</v>
      </c>
      <c r="K13" s="635"/>
      <c r="L13" s="618"/>
      <c r="M13" s="618">
        <f>AVERAGE(C13:G13,I13:J13,L13:L13)</f>
        <v>251.02781666666667</v>
      </c>
      <c r="N13" s="618">
        <v>226.60899999999998</v>
      </c>
      <c r="O13" s="618">
        <f t="shared" si="1"/>
        <v>43.236249999999998</v>
      </c>
    </row>
    <row r="14" spans="1:25">
      <c r="A14" s="643" t="s">
        <v>441</v>
      </c>
      <c r="B14" s="646"/>
      <c r="C14" s="645"/>
      <c r="D14" s="645">
        <f>(D4-D13)/D4</f>
        <v>0.67826086956521736</v>
      </c>
      <c r="E14" s="645">
        <f t="shared" ref="E14:J14" si="2">(E4-E13)/E4</f>
        <v>0.73730684326710816</v>
      </c>
      <c r="F14" s="645">
        <f t="shared" si="2"/>
        <v>0.7587301587301587</v>
      </c>
      <c r="G14" s="645">
        <f>(G4-G8)/G4</f>
        <v>0.52247144489651709</v>
      </c>
      <c r="H14" s="646">
        <f t="shared" si="2"/>
        <v>0.8</v>
      </c>
      <c r="I14" s="645">
        <f t="shared" si="2"/>
        <v>0.7272727272727274</v>
      </c>
      <c r="J14" s="645">
        <f t="shared" si="2"/>
        <v>0.81782079920575823</v>
      </c>
      <c r="K14" s="646">
        <f>(K4-K8)/K4</f>
        <v>0.86786213510542531</v>
      </c>
      <c r="L14" s="645">
        <f>(L4-L11)/L4</f>
        <v>0.53424657534246578</v>
      </c>
      <c r="M14" s="645">
        <f>(M4-M13)/M4</f>
        <v>0.74625385709099512</v>
      </c>
      <c r="N14" s="645">
        <f>(N4-N13)/N4</f>
        <v>0.73742731161968944</v>
      </c>
      <c r="O14" s="645">
        <f>(O4-O13)/O4</f>
        <v>0.93363316634016325</v>
      </c>
    </row>
    <row r="16" spans="1:25">
      <c r="L16" s="693"/>
      <c r="Y16" s="298"/>
    </row>
    <row r="45" spans="1:13">
      <c r="A45" s="612" t="s">
        <v>487</v>
      </c>
    </row>
    <row r="46" spans="1:13">
      <c r="A46" s="616"/>
      <c r="B46" s="616" t="s">
        <v>520</v>
      </c>
      <c r="C46" s="616" t="s">
        <v>370</v>
      </c>
      <c r="D46" s="616"/>
      <c r="E46" s="616" t="s">
        <v>342</v>
      </c>
      <c r="F46" s="616" t="s">
        <v>363</v>
      </c>
      <c r="G46" s="616" t="s">
        <v>365</v>
      </c>
      <c r="H46" s="616"/>
      <c r="I46" s="616" t="s">
        <v>371</v>
      </c>
      <c r="J46" s="616" t="s">
        <v>372</v>
      </c>
      <c r="K46" s="616"/>
      <c r="L46" s="616" t="s">
        <v>368</v>
      </c>
      <c r="M46" s="660" t="s">
        <v>396</v>
      </c>
    </row>
    <row r="47" spans="1:13">
      <c r="A47" s="616"/>
      <c r="B47" s="616" t="s">
        <v>427</v>
      </c>
      <c r="C47" s="616" t="s">
        <v>433</v>
      </c>
      <c r="D47" s="616" t="s">
        <v>434</v>
      </c>
      <c r="E47" s="616" t="s">
        <v>427</v>
      </c>
      <c r="F47" s="616" t="s">
        <v>427</v>
      </c>
      <c r="G47" s="616" t="s">
        <v>433</v>
      </c>
      <c r="H47" s="616" t="s">
        <v>434</v>
      </c>
      <c r="I47" s="616" t="s">
        <v>427</v>
      </c>
      <c r="J47" s="616" t="s">
        <v>433</v>
      </c>
      <c r="K47" s="616" t="s">
        <v>434</v>
      </c>
      <c r="L47" s="616" t="s">
        <v>427</v>
      </c>
      <c r="M47" s="660"/>
    </row>
    <row r="48" spans="1:13">
      <c r="A48" s="617" t="s">
        <v>341</v>
      </c>
      <c r="B48" s="618"/>
      <c r="C48" s="618">
        <v>421.52000000000004</v>
      </c>
      <c r="D48" s="618">
        <v>790.35</v>
      </c>
      <c r="E48" s="618">
        <v>935.71679999999992</v>
      </c>
      <c r="F48" s="618">
        <v>1346.9399999999998</v>
      </c>
      <c r="G48" s="618">
        <v>569.88</v>
      </c>
      <c r="H48" s="618">
        <v>1241.53</v>
      </c>
      <c r="I48" s="618">
        <v>621.22500000000002</v>
      </c>
      <c r="J48" s="618">
        <v>1215.3419999999999</v>
      </c>
      <c r="K48" s="618">
        <v>3335.4134999999997</v>
      </c>
      <c r="L48" s="618">
        <v>234.11099999999999</v>
      </c>
      <c r="M48" s="618">
        <f>MEDIAN(B48:L48)</f>
        <v>863.03340000000003</v>
      </c>
    </row>
    <row r="49" spans="1:13">
      <c r="A49" s="617">
        <v>2020</v>
      </c>
      <c r="B49" s="618"/>
      <c r="C49" s="618">
        <v>263.45000000000005</v>
      </c>
      <c r="D49" s="618">
        <v>474.21000000000004</v>
      </c>
      <c r="E49" s="16">
        <v>725.82927224173648</v>
      </c>
      <c r="F49" s="618">
        <v>1039.2812812674963</v>
      </c>
      <c r="G49" s="618"/>
      <c r="H49" s="618"/>
      <c r="I49" s="618">
        <v>508.27499999999998</v>
      </c>
      <c r="J49" s="618">
        <v>318.51900000000001</v>
      </c>
      <c r="K49" s="618">
        <v>874.23299999999995</v>
      </c>
      <c r="L49" s="618">
        <v>234.11099999999999</v>
      </c>
      <c r="M49" s="618">
        <f>MEDIAN(B49:L49)</f>
        <v>491.24250000000001</v>
      </c>
    </row>
    <row r="50" spans="1:13">
      <c r="A50" s="617">
        <v>2030</v>
      </c>
      <c r="B50" s="618"/>
      <c r="C50" s="618">
        <v>210.76000000000002</v>
      </c>
      <c r="D50" s="618">
        <v>368.83000000000004</v>
      </c>
      <c r="E50" s="618">
        <v>445.13679999999999</v>
      </c>
      <c r="F50" s="618">
        <v>632.63145446174633</v>
      </c>
      <c r="G50" s="618">
        <v>203.53</v>
      </c>
      <c r="H50" s="618">
        <v>661.47</v>
      </c>
      <c r="I50" s="618">
        <v>338.84999999999997</v>
      </c>
      <c r="J50" s="618">
        <v>253.00799999999998</v>
      </c>
      <c r="K50" s="618">
        <v>693.51299999999992</v>
      </c>
      <c r="L50" s="618">
        <v>134.69399999999999</v>
      </c>
      <c r="M50" s="618">
        <f>MEDIAN(B50:L50)</f>
        <v>353.84000000000003</v>
      </c>
    </row>
    <row r="51" spans="1:13">
      <c r="A51" s="617">
        <v>2040</v>
      </c>
      <c r="B51" s="618"/>
      <c r="C51" s="618"/>
      <c r="D51" s="618"/>
      <c r="E51" s="618">
        <v>309.24781672520942</v>
      </c>
      <c r="F51" s="618">
        <v>424.04384380248894</v>
      </c>
      <c r="G51" s="618"/>
      <c r="H51" s="618"/>
      <c r="I51" s="618">
        <v>228.69273183493596</v>
      </c>
      <c r="J51" s="618">
        <v>221.38199999999998</v>
      </c>
      <c r="K51" s="618">
        <v>607.67099999999994</v>
      </c>
      <c r="L51" s="618">
        <v>109.038</v>
      </c>
      <c r="M51" s="618">
        <f>MEDIAN(B51:L51)</f>
        <v>268.97027428007266</v>
      </c>
    </row>
    <row r="52" spans="1:13">
      <c r="A52" s="617">
        <v>2050</v>
      </c>
      <c r="B52" s="618">
        <v>156.47999999999999</v>
      </c>
      <c r="C52" s="618">
        <v>158.07000000000002</v>
      </c>
      <c r="D52" s="618">
        <v>231.83600000000001</v>
      </c>
      <c r="E52" s="618">
        <v>245.8064</v>
      </c>
      <c r="F52" s="618">
        <v>324.976</v>
      </c>
      <c r="G52" s="618"/>
      <c r="H52" s="618"/>
      <c r="I52" s="618">
        <v>169.42499999999998</v>
      </c>
      <c r="J52" s="618">
        <v>221.38199999999998</v>
      </c>
      <c r="K52" s="618">
        <v>607.67099999999994</v>
      </c>
      <c r="L52" s="618"/>
      <c r="M52" s="618">
        <f>MEDIAN(B52:L52)</f>
        <v>226.60899999999998</v>
      </c>
    </row>
    <row r="54" spans="1:13" ht="18.75">
      <c r="K54" s="695"/>
    </row>
    <row r="55" spans="1:13" ht="18.75">
      <c r="K55" s="695"/>
    </row>
    <row r="82" spans="1:15">
      <c r="A82" s="612" t="s">
        <v>399</v>
      </c>
      <c r="H82" s="612" t="s">
        <v>400</v>
      </c>
      <c r="M82" s="612" t="s">
        <v>403</v>
      </c>
    </row>
    <row r="83" spans="1:15">
      <c r="A83" s="612"/>
    </row>
    <row r="84" spans="1:15">
      <c r="A84" s="5"/>
      <c r="B84" s="5"/>
      <c r="C84" s="5" t="s">
        <v>39</v>
      </c>
      <c r="H84" s="5"/>
      <c r="I84" s="5"/>
      <c r="J84" s="5" t="s">
        <v>39</v>
      </c>
      <c r="K84" s="85"/>
      <c r="M84" s="5"/>
      <c r="N84" s="5"/>
      <c r="O84" s="5" t="s">
        <v>39</v>
      </c>
    </row>
    <row r="85" spans="1:15">
      <c r="A85" s="5" t="s">
        <v>394</v>
      </c>
      <c r="B85" s="11">
        <v>0.01</v>
      </c>
      <c r="C85" s="5" t="s">
        <v>363</v>
      </c>
      <c r="H85" s="5" t="s">
        <v>394</v>
      </c>
      <c r="I85" s="11">
        <v>0.04</v>
      </c>
      <c r="J85" s="5" t="s">
        <v>363</v>
      </c>
      <c r="K85" s="85"/>
      <c r="M85" s="5" t="s">
        <v>394</v>
      </c>
      <c r="N85" s="620">
        <v>6</v>
      </c>
      <c r="O85" s="340" t="s">
        <v>371</v>
      </c>
    </row>
    <row r="86" spans="1:15">
      <c r="A86" s="5" t="s">
        <v>395</v>
      </c>
      <c r="B86" s="11">
        <v>2.5000000000000001E-2</v>
      </c>
      <c r="C86" s="5" t="s">
        <v>520</v>
      </c>
      <c r="H86" s="5" t="s">
        <v>395</v>
      </c>
      <c r="I86" s="11">
        <v>0.08</v>
      </c>
      <c r="J86" s="3" t="s">
        <v>370</v>
      </c>
      <c r="K86" s="85"/>
      <c r="M86" s="5" t="s">
        <v>395</v>
      </c>
      <c r="N86" s="620">
        <v>25</v>
      </c>
      <c r="O86" s="5" t="s">
        <v>363</v>
      </c>
    </row>
    <row r="87" spans="1:15">
      <c r="A87" s="5" t="s">
        <v>396</v>
      </c>
      <c r="B87" s="11">
        <v>1.4999999999999999E-2</v>
      </c>
      <c r="C87" s="5"/>
      <c r="H87" s="5" t="s">
        <v>396</v>
      </c>
      <c r="I87" s="11"/>
      <c r="J87" s="5"/>
      <c r="K87" s="85"/>
      <c r="M87" s="5" t="s">
        <v>396</v>
      </c>
      <c r="N87" s="620">
        <v>13</v>
      </c>
      <c r="O87" s="5"/>
    </row>
    <row r="88" spans="1:15">
      <c r="A88" s="5" t="s">
        <v>397</v>
      </c>
      <c r="B88" s="11">
        <v>1.6E-2</v>
      </c>
      <c r="C88" s="5"/>
      <c r="H88" s="5" t="s">
        <v>397</v>
      </c>
      <c r="I88" s="11">
        <v>6.5000000000000002E-2</v>
      </c>
      <c r="J88" s="5"/>
      <c r="K88" s="85"/>
      <c r="M88" s="5" t="s">
        <v>397</v>
      </c>
      <c r="N88" s="620">
        <v>15</v>
      </c>
      <c r="O88" s="5"/>
    </row>
    <row r="89" spans="1:15">
      <c r="K89" s="85"/>
    </row>
    <row r="97" spans="8:11">
      <c r="J97" s="85"/>
    </row>
    <row r="98" spans="8:11">
      <c r="H98" s="16"/>
      <c r="K98" s="85"/>
    </row>
    <row r="99" spans="8:11">
      <c r="K99" s="85"/>
    </row>
    <row r="100" spans="8:11">
      <c r="J100" s="85"/>
    </row>
    <row r="101" spans="8:11">
      <c r="I101" s="85"/>
    </row>
    <row r="102" spans="8:11">
      <c r="I102" s="85"/>
    </row>
    <row r="103" spans="8:11">
      <c r="I103" s="85"/>
    </row>
  </sheetData>
  <hyperlinks>
    <hyperlink ref="F1" location="Inhalt!A1" display="Zurück zur Inhaltsübersicht" xr:uid="{8C0DC268-F1D8-41B4-854B-A51686368ED8}"/>
  </hyperlinks>
  <pageMargins left="0.7" right="0.7" top="0.78740157499999996" bottom="0.78740157499999996" header="0.3" footer="0.3"/>
  <pageSetup paperSize="9" orientation="portrait" r:id="rId1"/>
  <ignoredErrors>
    <ignoredError sqref="K14 G14 L14" formula="1"/>
    <ignoredError sqref="M49:M52 M7:M10 M13" formulaRange="1"/>
  </ignoredError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EFC9-5C07-8B41-B8FB-266BD1867409}">
  <sheetPr codeName="Tabelle20"/>
  <dimension ref="A1:Y32"/>
  <sheetViews>
    <sheetView zoomScale="80" zoomScaleNormal="80" workbookViewId="0">
      <pane xSplit="2" ySplit="6" topLeftCell="C7" activePane="bottomRight" state="frozen"/>
      <selection pane="topRight" activeCell="C1" sqref="C1"/>
      <selection pane="bottomLeft" activeCell="A7" sqref="A7"/>
      <selection pane="bottomRight" activeCell="V25" sqref="V25"/>
    </sheetView>
  </sheetViews>
  <sheetFormatPr baseColWidth="10" defaultRowHeight="15.75"/>
  <cols>
    <col min="1" max="1" width="40.625" customWidth="1"/>
    <col min="2" max="2" width="9.625" customWidth="1"/>
    <col min="3" max="14" width="18.125" customWidth="1"/>
    <col min="15" max="15" width="16.5" style="76" bestFit="1" customWidth="1"/>
    <col min="16" max="16" width="16.5" style="316" customWidth="1"/>
    <col min="17" max="17" width="16.5" style="316" bestFit="1" customWidth="1"/>
    <col min="18" max="18" width="16.5" bestFit="1" customWidth="1"/>
    <col min="20" max="20" width="16.875" customWidth="1"/>
    <col min="21" max="21" width="11.125" customWidth="1"/>
    <col min="22" max="22" width="9.125" customWidth="1"/>
    <col min="23" max="23" width="9.625" customWidth="1"/>
    <col min="24" max="24" width="96.375" bestFit="1" customWidth="1"/>
    <col min="25" max="25" width="51.375" customWidth="1"/>
  </cols>
  <sheetData>
    <row r="1" spans="1:25">
      <c r="A1" s="198"/>
      <c r="B1" s="198"/>
      <c r="C1" s="198"/>
      <c r="D1" s="198"/>
      <c r="E1" s="198"/>
      <c r="F1" s="198"/>
      <c r="G1" s="198"/>
      <c r="H1" s="198"/>
      <c r="I1" s="198"/>
      <c r="J1" s="198"/>
      <c r="K1" s="198"/>
    </row>
    <row r="2" spans="1:25" ht="18.75">
      <c r="A2" s="211" t="s">
        <v>273</v>
      </c>
      <c r="E2" s="648" t="s">
        <v>492</v>
      </c>
    </row>
    <row r="3" spans="1:25">
      <c r="C3" s="3"/>
      <c r="D3" s="3"/>
      <c r="E3" s="3"/>
      <c r="F3" s="3"/>
      <c r="G3" s="3"/>
      <c r="H3" s="3"/>
      <c r="I3" s="3"/>
      <c r="J3" s="3"/>
      <c r="K3" s="3"/>
      <c r="L3" s="3"/>
      <c r="M3" s="3"/>
      <c r="N3" s="3"/>
    </row>
    <row r="4" spans="1:25" ht="47.25">
      <c r="A4" t="s">
        <v>10</v>
      </c>
      <c r="B4" s="15" t="s">
        <v>29</v>
      </c>
      <c r="C4" s="483" t="s">
        <v>541</v>
      </c>
      <c r="D4" s="484" t="s">
        <v>542</v>
      </c>
      <c r="E4" s="633" t="s">
        <v>543</v>
      </c>
      <c r="F4" s="630" t="s">
        <v>544</v>
      </c>
      <c r="G4" s="484" t="s">
        <v>545</v>
      </c>
      <c r="H4" s="485" t="s">
        <v>546</v>
      </c>
      <c r="I4" s="415" t="s">
        <v>426</v>
      </c>
      <c r="J4" s="567" t="s">
        <v>425</v>
      </c>
      <c r="K4" s="416" t="s">
        <v>424</v>
      </c>
      <c r="L4" s="415" t="s">
        <v>423</v>
      </c>
      <c r="M4" s="567" t="s">
        <v>422</v>
      </c>
      <c r="N4" s="416" t="s">
        <v>421</v>
      </c>
      <c r="O4" s="597" t="s">
        <v>17</v>
      </c>
      <c r="P4" s="600" t="s">
        <v>17</v>
      </c>
      <c r="Q4" s="384" t="s">
        <v>17</v>
      </c>
      <c r="R4" s="4" t="s">
        <v>18</v>
      </c>
      <c r="S4" s="5" t="s">
        <v>2</v>
      </c>
      <c r="T4" s="4" t="s">
        <v>3</v>
      </c>
      <c r="U4" s="27" t="s">
        <v>117</v>
      </c>
      <c r="V4" s="27" t="s">
        <v>117</v>
      </c>
      <c r="W4" s="27" t="s">
        <v>117</v>
      </c>
      <c r="X4" s="38" t="s">
        <v>15</v>
      </c>
      <c r="Y4" s="106" t="s">
        <v>56</v>
      </c>
    </row>
    <row r="5" spans="1:25">
      <c r="A5" t="s">
        <v>9</v>
      </c>
      <c r="B5" s="12"/>
      <c r="C5" s="568" t="s">
        <v>28</v>
      </c>
      <c r="D5" s="565" t="s">
        <v>28</v>
      </c>
      <c r="E5" s="569" t="s">
        <v>28</v>
      </c>
      <c r="F5" s="631" t="s">
        <v>228</v>
      </c>
      <c r="G5" s="565" t="s">
        <v>228</v>
      </c>
      <c r="H5" s="569" t="s">
        <v>228</v>
      </c>
      <c r="I5" s="767" t="s">
        <v>28</v>
      </c>
      <c r="J5" s="768" t="s">
        <v>28</v>
      </c>
      <c r="K5" s="769" t="s">
        <v>28</v>
      </c>
      <c r="L5" s="767" t="s">
        <v>228</v>
      </c>
      <c r="M5" s="768" t="s">
        <v>228</v>
      </c>
      <c r="N5" s="769" t="s">
        <v>228</v>
      </c>
      <c r="O5" s="598" t="s">
        <v>178</v>
      </c>
      <c r="P5" s="601" t="s">
        <v>276</v>
      </c>
      <c r="Q5" s="385" t="s">
        <v>276</v>
      </c>
      <c r="R5" s="60" t="s">
        <v>11</v>
      </c>
      <c r="S5" s="60" t="s">
        <v>21</v>
      </c>
      <c r="T5" s="358" t="s">
        <v>19</v>
      </c>
      <c r="U5" s="771" t="s">
        <v>11</v>
      </c>
      <c r="V5" s="772"/>
      <c r="W5" s="773"/>
      <c r="X5" s="38"/>
      <c r="Y5" s="106"/>
    </row>
    <row r="6" spans="1:25" ht="32.25" thickBot="1">
      <c r="B6" s="28"/>
      <c r="C6" s="622" t="s">
        <v>404</v>
      </c>
      <c r="D6" s="623" t="s">
        <v>404</v>
      </c>
      <c r="E6" s="634" t="s">
        <v>404</v>
      </c>
      <c r="F6" s="632" t="s">
        <v>404</v>
      </c>
      <c r="G6" s="623" t="s">
        <v>404</v>
      </c>
      <c r="H6" s="622" t="s">
        <v>404</v>
      </c>
      <c r="I6" s="417" t="s">
        <v>6</v>
      </c>
      <c r="J6" s="91" t="s">
        <v>189</v>
      </c>
      <c r="K6" s="287" t="s">
        <v>7</v>
      </c>
      <c r="L6" s="417" t="s">
        <v>6</v>
      </c>
      <c r="M6" s="286" t="s">
        <v>189</v>
      </c>
      <c r="N6" s="287" t="s">
        <v>7</v>
      </c>
      <c r="O6" s="599"/>
      <c r="P6" s="602" t="s">
        <v>358</v>
      </c>
      <c r="Q6" s="386"/>
      <c r="R6" s="30"/>
      <c r="S6" s="30"/>
      <c r="T6" s="30"/>
      <c r="U6" s="55" t="s">
        <v>6</v>
      </c>
      <c r="V6" s="55" t="s">
        <v>189</v>
      </c>
      <c r="W6" s="55" t="s">
        <v>7</v>
      </c>
      <c r="X6" s="291"/>
      <c r="Y6" s="397"/>
    </row>
    <row r="7" spans="1:25">
      <c r="A7" s="67" t="s">
        <v>368</v>
      </c>
      <c r="B7" s="128">
        <v>2015</v>
      </c>
      <c r="C7" s="570"/>
      <c r="D7" s="490"/>
      <c r="E7" s="571"/>
      <c r="F7" s="570"/>
      <c r="G7" s="490">
        <v>74.83</v>
      </c>
      <c r="H7" s="571"/>
      <c r="I7" s="420"/>
      <c r="J7" s="62"/>
      <c r="K7" s="255"/>
      <c r="L7" s="420"/>
      <c r="M7" s="62">
        <v>70</v>
      </c>
      <c r="N7" s="255"/>
      <c r="O7" s="581">
        <v>1.4E-2</v>
      </c>
      <c r="P7" s="603"/>
      <c r="Q7" s="387">
        <v>1</v>
      </c>
      <c r="R7" s="64"/>
      <c r="S7" s="129">
        <v>7.0000000000000007E-2</v>
      </c>
      <c r="T7" s="64">
        <v>50</v>
      </c>
      <c r="U7" s="370"/>
      <c r="V7" s="371"/>
      <c r="W7" s="372"/>
      <c r="X7" s="172" t="s">
        <v>334</v>
      </c>
      <c r="Y7" s="177"/>
    </row>
    <row r="8" spans="1:25">
      <c r="A8" s="68" t="s">
        <v>368</v>
      </c>
      <c r="B8" s="125">
        <v>2020</v>
      </c>
      <c r="C8" s="572"/>
      <c r="D8" s="496"/>
      <c r="E8" s="573"/>
      <c r="F8" s="572"/>
      <c r="G8" s="496">
        <v>74.83</v>
      </c>
      <c r="H8" s="573"/>
      <c r="I8" s="421"/>
      <c r="J8" s="258"/>
      <c r="K8" s="262"/>
      <c r="L8" s="421"/>
      <c r="M8" s="258">
        <v>70</v>
      </c>
      <c r="N8" s="262"/>
      <c r="O8" s="582">
        <v>1.4E-2</v>
      </c>
      <c r="P8" s="604"/>
      <c r="Q8" s="388">
        <v>1</v>
      </c>
      <c r="R8" s="23"/>
      <c r="S8" s="207">
        <v>7.0000000000000007E-2</v>
      </c>
      <c r="T8" s="23">
        <v>50</v>
      </c>
      <c r="U8" s="365"/>
      <c r="V8" s="366"/>
      <c r="W8" s="367"/>
      <c r="X8" s="173" t="s">
        <v>334</v>
      </c>
      <c r="Y8" s="143"/>
    </row>
    <row r="9" spans="1:25">
      <c r="A9" s="68" t="s">
        <v>368</v>
      </c>
      <c r="B9" s="125">
        <v>2025</v>
      </c>
      <c r="C9" s="572"/>
      <c r="D9" s="496"/>
      <c r="E9" s="573"/>
      <c r="F9" s="572"/>
      <c r="G9" s="496">
        <v>74.83</v>
      </c>
      <c r="H9" s="573"/>
      <c r="I9" s="421"/>
      <c r="J9" s="258"/>
      <c r="K9" s="262"/>
      <c r="L9" s="421"/>
      <c r="M9" s="258">
        <v>70</v>
      </c>
      <c r="N9" s="262"/>
      <c r="O9" s="582">
        <v>1.4E-2</v>
      </c>
      <c r="P9" s="604"/>
      <c r="Q9" s="388">
        <v>1</v>
      </c>
      <c r="R9" s="23"/>
      <c r="S9" s="207">
        <v>7.0000000000000007E-2</v>
      </c>
      <c r="T9" s="23">
        <v>50</v>
      </c>
      <c r="U9" s="365"/>
      <c r="V9" s="366"/>
      <c r="W9" s="367"/>
      <c r="X9" s="173" t="s">
        <v>334</v>
      </c>
      <c r="Y9" s="143"/>
    </row>
    <row r="10" spans="1:25">
      <c r="A10" s="68" t="s">
        <v>368</v>
      </c>
      <c r="B10" s="125">
        <v>2030</v>
      </c>
      <c r="C10" s="572"/>
      <c r="D10" s="496"/>
      <c r="E10" s="573"/>
      <c r="F10" s="572"/>
      <c r="G10" s="496">
        <v>74.83</v>
      </c>
      <c r="H10" s="573"/>
      <c r="I10" s="421"/>
      <c r="J10" s="258"/>
      <c r="K10" s="262"/>
      <c r="L10" s="421"/>
      <c r="M10" s="258">
        <v>70</v>
      </c>
      <c r="N10" s="262"/>
      <c r="O10" s="582">
        <v>1.4E-2</v>
      </c>
      <c r="P10" s="604"/>
      <c r="Q10" s="388">
        <v>1</v>
      </c>
      <c r="R10" s="23"/>
      <c r="S10" s="207">
        <v>7.0000000000000007E-2</v>
      </c>
      <c r="T10" s="23">
        <v>50</v>
      </c>
      <c r="U10" s="365"/>
      <c r="V10" s="366"/>
      <c r="W10" s="367"/>
      <c r="X10" s="173" t="s">
        <v>334</v>
      </c>
      <c r="Y10" s="143"/>
    </row>
    <row r="11" spans="1:25">
      <c r="A11" s="68" t="s">
        <v>368</v>
      </c>
      <c r="B11" s="125">
        <v>2035</v>
      </c>
      <c r="C11" s="572"/>
      <c r="D11" s="496"/>
      <c r="E11" s="573"/>
      <c r="F11" s="572"/>
      <c r="G11" s="496">
        <v>74.83</v>
      </c>
      <c r="H11" s="573"/>
      <c r="I11" s="421"/>
      <c r="J11" s="258"/>
      <c r="K11" s="262"/>
      <c r="L11" s="421"/>
      <c r="M11" s="258">
        <v>70</v>
      </c>
      <c r="N11" s="262"/>
      <c r="O11" s="582">
        <v>1.4E-2</v>
      </c>
      <c r="P11" s="604"/>
      <c r="Q11" s="388">
        <v>1</v>
      </c>
      <c r="R11" s="23"/>
      <c r="S11" s="207">
        <v>7.0000000000000007E-2</v>
      </c>
      <c r="T11" s="23">
        <v>50</v>
      </c>
      <c r="U11" s="365"/>
      <c r="V11" s="366"/>
      <c r="W11" s="367"/>
      <c r="X11" s="173" t="s">
        <v>334</v>
      </c>
      <c r="Y11" s="143"/>
    </row>
    <row r="12" spans="1:25" ht="16.5" thickBot="1">
      <c r="A12" s="69" t="s">
        <v>368</v>
      </c>
      <c r="B12" s="136">
        <v>2040</v>
      </c>
      <c r="C12" s="574"/>
      <c r="D12" s="493"/>
      <c r="E12" s="575"/>
      <c r="F12" s="574"/>
      <c r="G12" s="493">
        <v>74.83</v>
      </c>
      <c r="H12" s="575"/>
      <c r="I12" s="422"/>
      <c r="J12" s="246"/>
      <c r="K12" s="250"/>
      <c r="L12" s="422"/>
      <c r="M12" s="246">
        <v>70</v>
      </c>
      <c r="N12" s="250"/>
      <c r="O12" s="583">
        <v>1.4E-2</v>
      </c>
      <c r="P12" s="605"/>
      <c r="Q12" s="389">
        <v>1</v>
      </c>
      <c r="R12" s="135"/>
      <c r="S12" s="209">
        <v>7.0000000000000007E-2</v>
      </c>
      <c r="T12" s="135">
        <v>50</v>
      </c>
      <c r="U12" s="112"/>
      <c r="V12" s="113"/>
      <c r="W12" s="114"/>
      <c r="X12" s="171" t="s">
        <v>334</v>
      </c>
      <c r="Y12" s="142"/>
    </row>
    <row r="13" spans="1:25">
      <c r="A13" s="64" t="s">
        <v>363</v>
      </c>
      <c r="B13" s="128">
        <v>2013</v>
      </c>
      <c r="C13" s="570"/>
      <c r="D13" s="490">
        <v>908.65</v>
      </c>
      <c r="E13" s="571"/>
      <c r="F13" s="570"/>
      <c r="G13" s="490"/>
      <c r="H13" s="571"/>
      <c r="I13" s="36"/>
      <c r="J13" s="53">
        <v>850</v>
      </c>
      <c r="K13" s="163"/>
      <c r="L13" s="36"/>
      <c r="M13" s="53"/>
      <c r="N13" s="163"/>
      <c r="O13" s="585">
        <v>0.01</v>
      </c>
      <c r="P13" s="591"/>
      <c r="Q13" s="390"/>
      <c r="R13" s="64"/>
      <c r="S13" s="64"/>
      <c r="T13" s="64">
        <v>80</v>
      </c>
      <c r="U13" s="365"/>
      <c r="V13" s="366"/>
      <c r="W13" s="367"/>
      <c r="X13" s="172" t="s">
        <v>278</v>
      </c>
      <c r="Y13" s="177"/>
    </row>
    <row r="14" spans="1:25" ht="16.5" thickBot="1">
      <c r="A14" s="135" t="s">
        <v>363</v>
      </c>
      <c r="B14" s="136">
        <v>2050</v>
      </c>
      <c r="C14" s="574"/>
      <c r="D14" s="493">
        <v>908.65</v>
      </c>
      <c r="E14" s="575"/>
      <c r="F14" s="574"/>
      <c r="G14" s="493"/>
      <c r="H14" s="575"/>
      <c r="I14" s="39"/>
      <c r="J14" s="54">
        <v>850</v>
      </c>
      <c r="K14" s="166"/>
      <c r="L14" s="39"/>
      <c r="M14" s="54"/>
      <c r="N14" s="166"/>
      <c r="O14" s="586">
        <v>0.01</v>
      </c>
      <c r="P14" s="592"/>
      <c r="Q14" s="391"/>
      <c r="R14" s="135"/>
      <c r="S14" s="135"/>
      <c r="T14" s="135">
        <v>80</v>
      </c>
      <c r="U14" s="112"/>
      <c r="V14" s="113"/>
      <c r="W14" s="114"/>
      <c r="X14" s="171" t="s">
        <v>278</v>
      </c>
      <c r="Y14" s="142"/>
    </row>
    <row r="15" spans="1:25">
      <c r="A15" s="394" t="s">
        <v>370</v>
      </c>
      <c r="B15" s="128">
        <v>2014</v>
      </c>
      <c r="C15" s="570">
        <v>1001.12</v>
      </c>
      <c r="D15" s="490">
        <v>1080.155</v>
      </c>
      <c r="E15" s="571">
        <v>1159.19</v>
      </c>
      <c r="F15" s="570">
        <v>10.54</v>
      </c>
      <c r="G15" s="490">
        <v>31.614999999999998</v>
      </c>
      <c r="H15" s="571">
        <v>52.69</v>
      </c>
      <c r="I15" s="36">
        <v>950</v>
      </c>
      <c r="J15" s="53"/>
      <c r="K15" s="163">
        <v>1100</v>
      </c>
      <c r="L15" s="36">
        <v>10</v>
      </c>
      <c r="M15" s="53"/>
      <c r="N15" s="163">
        <v>50</v>
      </c>
      <c r="O15" s="581">
        <v>0.02</v>
      </c>
      <c r="P15" s="588"/>
      <c r="Q15" s="64"/>
      <c r="R15" s="64"/>
      <c r="S15" s="292" t="s">
        <v>287</v>
      </c>
      <c r="T15" s="64" t="s">
        <v>290</v>
      </c>
      <c r="U15" s="132"/>
      <c r="V15" s="133"/>
      <c r="W15" s="134"/>
      <c r="X15" s="131" t="s">
        <v>288</v>
      </c>
      <c r="Y15" s="172"/>
    </row>
    <row r="16" spans="1:25">
      <c r="A16" s="395" t="s">
        <v>370</v>
      </c>
      <c r="B16" s="125">
        <v>2023</v>
      </c>
      <c r="C16" s="572">
        <v>1001.12</v>
      </c>
      <c r="D16" s="496">
        <v>1080.155</v>
      </c>
      <c r="E16" s="573">
        <v>1159.19</v>
      </c>
      <c r="F16" s="572">
        <v>10.54</v>
      </c>
      <c r="G16" s="496">
        <v>31.614999999999998</v>
      </c>
      <c r="H16" s="573">
        <v>52.69</v>
      </c>
      <c r="I16" s="37">
        <v>950</v>
      </c>
      <c r="J16" s="3"/>
      <c r="K16" s="164">
        <v>1100</v>
      </c>
      <c r="L16" s="37">
        <v>10</v>
      </c>
      <c r="M16" s="3"/>
      <c r="N16" s="164">
        <v>50</v>
      </c>
      <c r="O16" s="582">
        <v>0.02</v>
      </c>
      <c r="P16" s="589"/>
      <c r="Q16" s="23"/>
      <c r="R16" s="23"/>
      <c r="S16" s="293" t="s">
        <v>287</v>
      </c>
      <c r="T16" s="23" t="s">
        <v>290</v>
      </c>
      <c r="U16" s="378"/>
      <c r="V16" s="382"/>
      <c r="W16" s="383"/>
      <c r="X16" s="2" t="s">
        <v>288</v>
      </c>
      <c r="Y16" s="173" t="s">
        <v>285</v>
      </c>
    </row>
    <row r="17" spans="1:25">
      <c r="A17" s="395" t="s">
        <v>370</v>
      </c>
      <c r="B17" s="125">
        <v>2033</v>
      </c>
      <c r="C17" s="572">
        <v>1001.12</v>
      </c>
      <c r="D17" s="496">
        <v>1080.155</v>
      </c>
      <c r="E17" s="573">
        <v>1159.19</v>
      </c>
      <c r="F17" s="572">
        <v>10.54</v>
      </c>
      <c r="G17" s="496">
        <v>31.614999999999998</v>
      </c>
      <c r="H17" s="573">
        <v>52.69</v>
      </c>
      <c r="I17" s="37">
        <v>950</v>
      </c>
      <c r="J17" s="3"/>
      <c r="K17" s="164">
        <v>1100</v>
      </c>
      <c r="L17" s="37">
        <v>10</v>
      </c>
      <c r="M17" s="3"/>
      <c r="N17" s="164">
        <v>50</v>
      </c>
      <c r="O17" s="582">
        <v>0.02</v>
      </c>
      <c r="P17" s="589"/>
      <c r="Q17" s="23"/>
      <c r="R17" s="23"/>
      <c r="S17" s="293" t="s">
        <v>287</v>
      </c>
      <c r="T17" s="23" t="s">
        <v>290</v>
      </c>
      <c r="U17" s="378"/>
      <c r="V17" s="382"/>
      <c r="W17" s="383"/>
      <c r="X17" s="2" t="s">
        <v>288</v>
      </c>
      <c r="Y17" s="173" t="s">
        <v>284</v>
      </c>
    </row>
    <row r="18" spans="1:25" ht="16.5" thickBot="1">
      <c r="A18" s="396" t="s">
        <v>370</v>
      </c>
      <c r="B18" s="136">
        <v>2050</v>
      </c>
      <c r="C18" s="574">
        <v>1001.12</v>
      </c>
      <c r="D18" s="493">
        <v>1080.155</v>
      </c>
      <c r="E18" s="575">
        <v>1159.19</v>
      </c>
      <c r="F18" s="574">
        <v>10.54</v>
      </c>
      <c r="G18" s="493">
        <v>31.614999999999998</v>
      </c>
      <c r="H18" s="575">
        <v>52.69</v>
      </c>
      <c r="I18" s="39">
        <v>950</v>
      </c>
      <c r="J18" s="54"/>
      <c r="K18" s="166">
        <v>1100</v>
      </c>
      <c r="L18" s="39">
        <v>10</v>
      </c>
      <c r="M18" s="54"/>
      <c r="N18" s="166">
        <v>50</v>
      </c>
      <c r="O18" s="583">
        <v>0.02</v>
      </c>
      <c r="P18" s="590"/>
      <c r="Q18" s="135"/>
      <c r="R18" s="135"/>
      <c r="S18" s="135" t="s">
        <v>287</v>
      </c>
      <c r="T18" s="135" t="s">
        <v>290</v>
      </c>
      <c r="U18" s="379"/>
      <c r="V18" s="392"/>
      <c r="W18" s="393"/>
      <c r="X18" s="139" t="s">
        <v>288</v>
      </c>
      <c r="Y18" s="171" t="s">
        <v>286</v>
      </c>
    </row>
    <row r="19" spans="1:25">
      <c r="A19" s="394" t="s">
        <v>371</v>
      </c>
      <c r="B19" s="128">
        <v>2012</v>
      </c>
      <c r="C19" s="570">
        <v>1242.44</v>
      </c>
      <c r="D19" s="490">
        <v>1377.9749999999999</v>
      </c>
      <c r="E19" s="571">
        <v>1513.51</v>
      </c>
      <c r="F19" s="570"/>
      <c r="G19" s="490">
        <v>11.29</v>
      </c>
      <c r="H19" s="571"/>
      <c r="I19" s="37">
        <v>1100</v>
      </c>
      <c r="J19" s="3"/>
      <c r="K19" s="163">
        <v>1340</v>
      </c>
      <c r="L19" s="36"/>
      <c r="M19" s="404">
        <v>10</v>
      </c>
      <c r="N19" s="360"/>
      <c r="O19" s="581"/>
      <c r="P19" s="588"/>
      <c r="Q19" s="64"/>
      <c r="R19" s="64"/>
      <c r="S19" s="292"/>
      <c r="T19" s="380">
        <v>80</v>
      </c>
      <c r="U19" s="132"/>
      <c r="V19" s="133"/>
      <c r="W19" s="134"/>
      <c r="X19" s="380" t="s">
        <v>313</v>
      </c>
      <c r="Y19" s="172"/>
    </row>
    <row r="20" spans="1:25">
      <c r="A20" s="340" t="s">
        <v>371</v>
      </c>
      <c r="B20" s="125">
        <v>2020</v>
      </c>
      <c r="C20" s="572">
        <v>1242.44</v>
      </c>
      <c r="D20" s="496">
        <v>1377.9749999999999</v>
      </c>
      <c r="E20" s="573">
        <v>1513.51</v>
      </c>
      <c r="F20" s="572"/>
      <c r="G20" s="496">
        <v>11.29</v>
      </c>
      <c r="H20" s="573"/>
      <c r="I20" s="37">
        <v>1100</v>
      </c>
      <c r="J20" s="3"/>
      <c r="K20" s="164">
        <v>1340</v>
      </c>
      <c r="L20" s="37"/>
      <c r="M20" s="123">
        <v>10</v>
      </c>
      <c r="N20" s="361"/>
      <c r="O20" s="582"/>
      <c r="P20" s="589"/>
      <c r="Q20" s="23"/>
      <c r="R20" s="23"/>
      <c r="S20" s="293"/>
      <c r="T20" s="219">
        <v>80</v>
      </c>
      <c r="U20" s="378"/>
      <c r="V20" s="382"/>
      <c r="W20" s="383"/>
      <c r="X20" s="219" t="s">
        <v>313</v>
      </c>
      <c r="Y20" s="173"/>
    </row>
    <row r="21" spans="1:25">
      <c r="A21" s="340" t="s">
        <v>371</v>
      </c>
      <c r="B21" s="125">
        <v>2030</v>
      </c>
      <c r="C21" s="572">
        <v>1242.44</v>
      </c>
      <c r="D21" s="496">
        <v>1377.9749999999999</v>
      </c>
      <c r="E21" s="573">
        <v>1513.51</v>
      </c>
      <c r="F21" s="572"/>
      <c r="G21" s="496">
        <v>11.29</v>
      </c>
      <c r="H21" s="573"/>
      <c r="I21" s="37">
        <v>1100</v>
      </c>
      <c r="J21" s="3"/>
      <c r="K21" s="164">
        <v>1340</v>
      </c>
      <c r="L21" s="37"/>
      <c r="M21" s="123">
        <v>10</v>
      </c>
      <c r="N21" s="361"/>
      <c r="O21" s="582"/>
      <c r="P21" s="589"/>
      <c r="Q21" s="23"/>
      <c r="R21" s="23"/>
      <c r="S21" s="293"/>
      <c r="T21" s="219">
        <v>80</v>
      </c>
      <c r="U21" s="378"/>
      <c r="V21" s="382"/>
      <c r="W21" s="383"/>
      <c r="X21" s="219" t="s">
        <v>313</v>
      </c>
      <c r="Y21" s="173"/>
    </row>
    <row r="22" spans="1:25" ht="16.5" thickBot="1">
      <c r="A22" s="341" t="s">
        <v>371</v>
      </c>
      <c r="B22" s="136">
        <v>2050</v>
      </c>
      <c r="C22" s="574">
        <v>1242.44</v>
      </c>
      <c r="D22" s="493">
        <v>1377.9749999999999</v>
      </c>
      <c r="E22" s="575">
        <v>1513.51</v>
      </c>
      <c r="F22" s="574"/>
      <c r="G22" s="493">
        <v>11.29</v>
      </c>
      <c r="H22" s="575"/>
      <c r="I22" s="39">
        <v>1100</v>
      </c>
      <c r="J22" s="54"/>
      <c r="K22" s="166">
        <v>1340</v>
      </c>
      <c r="L22" s="39"/>
      <c r="M22" s="218">
        <v>10</v>
      </c>
      <c r="N22" s="362"/>
      <c r="O22" s="583"/>
      <c r="P22" s="590"/>
      <c r="Q22" s="135"/>
      <c r="R22" s="135"/>
      <c r="S22" s="294"/>
      <c r="T22" s="381">
        <v>80</v>
      </c>
      <c r="U22" s="379"/>
      <c r="V22" s="392"/>
      <c r="W22" s="393"/>
      <c r="X22" s="381" t="s">
        <v>313</v>
      </c>
      <c r="Y22" s="171"/>
    </row>
    <row r="23" spans="1:25">
      <c r="A23" s="64" t="s">
        <v>530</v>
      </c>
      <c r="B23" s="128">
        <v>2010</v>
      </c>
      <c r="C23" s="570"/>
      <c r="D23" s="490">
        <v>2251.63</v>
      </c>
      <c r="E23" s="571"/>
      <c r="F23" s="570"/>
      <c r="G23" s="490"/>
      <c r="H23" s="571"/>
      <c r="I23" s="36"/>
      <c r="J23" s="53">
        <v>2000</v>
      </c>
      <c r="K23" s="163"/>
      <c r="L23" s="36"/>
      <c r="M23" s="53"/>
      <c r="N23" s="163"/>
      <c r="O23" s="581">
        <v>0.01</v>
      </c>
      <c r="P23" s="588"/>
      <c r="Q23" s="64"/>
      <c r="R23" s="64"/>
      <c r="S23" s="292">
        <v>0.09</v>
      </c>
      <c r="T23" s="64" t="s">
        <v>324</v>
      </c>
      <c r="U23" s="132"/>
      <c r="V23" s="133"/>
      <c r="W23" s="134"/>
      <c r="X23" s="64" t="s">
        <v>325</v>
      </c>
      <c r="Y23" s="64"/>
    </row>
    <row r="24" spans="1:25">
      <c r="A24" s="23" t="s">
        <v>530</v>
      </c>
      <c r="B24" s="125">
        <v>2015</v>
      </c>
      <c r="C24" s="572"/>
      <c r="D24" s="496">
        <v>2251.63</v>
      </c>
      <c r="E24" s="573"/>
      <c r="F24" s="572"/>
      <c r="G24" s="496"/>
      <c r="H24" s="573"/>
      <c r="I24" s="37"/>
      <c r="J24" s="3">
        <v>2000</v>
      </c>
      <c r="K24" s="164"/>
      <c r="L24" s="37"/>
      <c r="M24" s="3"/>
      <c r="N24" s="164"/>
      <c r="O24" s="582">
        <v>0.01</v>
      </c>
      <c r="P24" s="589"/>
      <c r="Q24" s="23"/>
      <c r="R24" s="23"/>
      <c r="S24" s="293">
        <v>0.09</v>
      </c>
      <c r="T24" s="23" t="s">
        <v>324</v>
      </c>
      <c r="U24" s="378"/>
      <c r="V24" s="382"/>
      <c r="W24" s="383"/>
      <c r="X24" s="23" t="s">
        <v>325</v>
      </c>
      <c r="Y24" s="23"/>
    </row>
    <row r="25" spans="1:25">
      <c r="A25" s="23" t="s">
        <v>530</v>
      </c>
      <c r="B25" s="125">
        <v>2020</v>
      </c>
      <c r="C25" s="572"/>
      <c r="D25" s="496">
        <v>2251.63</v>
      </c>
      <c r="E25" s="573"/>
      <c r="F25" s="572"/>
      <c r="G25" s="496"/>
      <c r="H25" s="573"/>
      <c r="I25" s="37"/>
      <c r="J25" s="3">
        <v>2000</v>
      </c>
      <c r="K25" s="164"/>
      <c r="L25" s="37"/>
      <c r="M25" s="3"/>
      <c r="N25" s="164"/>
      <c r="O25" s="582">
        <v>0.01</v>
      </c>
      <c r="P25" s="589"/>
      <c r="Q25" s="23"/>
      <c r="R25" s="23"/>
      <c r="S25" s="293">
        <v>0.09</v>
      </c>
      <c r="T25" s="23" t="s">
        <v>324</v>
      </c>
      <c r="U25" s="378"/>
      <c r="V25" s="382"/>
      <c r="W25" s="383"/>
      <c r="X25" s="23" t="s">
        <v>325</v>
      </c>
      <c r="Y25" s="23"/>
    </row>
    <row r="26" spans="1:25">
      <c r="A26" s="23" t="s">
        <v>530</v>
      </c>
      <c r="B26" s="125">
        <v>2025</v>
      </c>
      <c r="C26" s="572"/>
      <c r="D26" s="496">
        <v>2251.63</v>
      </c>
      <c r="E26" s="573"/>
      <c r="F26" s="572"/>
      <c r="G26" s="496"/>
      <c r="H26" s="573"/>
      <c r="I26" s="37"/>
      <c r="J26" s="3">
        <v>2000</v>
      </c>
      <c r="K26" s="164"/>
      <c r="L26" s="37"/>
      <c r="M26" s="3"/>
      <c r="N26" s="164"/>
      <c r="O26" s="582">
        <v>0.01</v>
      </c>
      <c r="P26" s="589"/>
      <c r="Q26" s="23"/>
      <c r="R26" s="23"/>
      <c r="S26" s="293">
        <v>0.09</v>
      </c>
      <c r="T26" s="23" t="s">
        <v>324</v>
      </c>
      <c r="U26" s="378"/>
      <c r="V26" s="382"/>
      <c r="W26" s="383"/>
      <c r="X26" s="23" t="s">
        <v>325</v>
      </c>
      <c r="Y26" s="23"/>
    </row>
    <row r="27" spans="1:25">
      <c r="A27" s="23" t="s">
        <v>530</v>
      </c>
      <c r="B27" s="125">
        <v>2030</v>
      </c>
      <c r="C27" s="572"/>
      <c r="D27" s="496">
        <v>2251.63</v>
      </c>
      <c r="E27" s="573"/>
      <c r="F27" s="572"/>
      <c r="G27" s="496"/>
      <c r="H27" s="573"/>
      <c r="I27" s="37"/>
      <c r="J27" s="3">
        <v>2000</v>
      </c>
      <c r="K27" s="164"/>
      <c r="L27" s="37"/>
      <c r="M27" s="3"/>
      <c r="N27" s="164"/>
      <c r="O27" s="582">
        <v>0.01</v>
      </c>
      <c r="P27" s="589"/>
      <c r="Q27" s="23"/>
      <c r="R27" s="23"/>
      <c r="S27" s="293">
        <v>0.09</v>
      </c>
      <c r="T27" s="23" t="s">
        <v>324</v>
      </c>
      <c r="U27" s="378"/>
      <c r="V27" s="382"/>
      <c r="W27" s="383"/>
      <c r="X27" s="23" t="s">
        <v>325</v>
      </c>
      <c r="Y27" s="23"/>
    </row>
    <row r="28" spans="1:25">
      <c r="A28" s="23" t="s">
        <v>530</v>
      </c>
      <c r="B28" s="125">
        <v>2035</v>
      </c>
      <c r="C28" s="572"/>
      <c r="D28" s="496">
        <v>2251.63</v>
      </c>
      <c r="E28" s="573"/>
      <c r="F28" s="572"/>
      <c r="G28" s="496"/>
      <c r="H28" s="573"/>
      <c r="I28" s="37"/>
      <c r="J28" s="3">
        <v>2000</v>
      </c>
      <c r="K28" s="164"/>
      <c r="L28" s="37"/>
      <c r="M28" s="3"/>
      <c r="N28" s="164"/>
      <c r="O28" s="582">
        <v>0.01</v>
      </c>
      <c r="P28" s="589"/>
      <c r="Q28" s="23"/>
      <c r="R28" s="23"/>
      <c r="S28" s="293">
        <v>0.09</v>
      </c>
      <c r="T28" s="23" t="s">
        <v>324</v>
      </c>
      <c r="U28" s="378"/>
      <c r="V28" s="382"/>
      <c r="W28" s="383"/>
      <c r="X28" s="23" t="s">
        <v>325</v>
      </c>
      <c r="Y28" s="23"/>
    </row>
    <row r="29" spans="1:25">
      <c r="A29" s="23" t="s">
        <v>530</v>
      </c>
      <c r="B29" s="125">
        <v>2040</v>
      </c>
      <c r="C29" s="572"/>
      <c r="D29" s="496">
        <v>2251.63</v>
      </c>
      <c r="E29" s="573"/>
      <c r="F29" s="572"/>
      <c r="G29" s="496"/>
      <c r="H29" s="573"/>
      <c r="I29" s="37"/>
      <c r="J29" s="3">
        <v>2000</v>
      </c>
      <c r="K29" s="164"/>
      <c r="L29" s="37"/>
      <c r="M29" s="3"/>
      <c r="N29" s="164"/>
      <c r="O29" s="582">
        <v>0.01</v>
      </c>
      <c r="P29" s="589"/>
      <c r="Q29" s="23"/>
      <c r="R29" s="23"/>
      <c r="S29" s="293">
        <v>0.09</v>
      </c>
      <c r="T29" s="23" t="s">
        <v>324</v>
      </c>
      <c r="U29" s="378"/>
      <c r="V29" s="382"/>
      <c r="W29" s="383"/>
      <c r="X29" s="23" t="s">
        <v>325</v>
      </c>
      <c r="Y29" s="23"/>
    </row>
    <row r="30" spans="1:25">
      <c r="A30" s="23" t="s">
        <v>530</v>
      </c>
      <c r="B30" s="125">
        <v>2045</v>
      </c>
      <c r="C30" s="572"/>
      <c r="D30" s="496">
        <v>2251.63</v>
      </c>
      <c r="E30" s="573"/>
      <c r="F30" s="572"/>
      <c r="G30" s="496"/>
      <c r="H30" s="573"/>
      <c r="I30" s="37"/>
      <c r="J30" s="3">
        <v>2000</v>
      </c>
      <c r="K30" s="164"/>
      <c r="L30" s="37"/>
      <c r="M30" s="3"/>
      <c r="N30" s="164"/>
      <c r="O30" s="582">
        <v>0.01</v>
      </c>
      <c r="P30" s="589"/>
      <c r="Q30" s="23"/>
      <c r="R30" s="23"/>
      <c r="S30" s="293">
        <v>0.09</v>
      </c>
      <c r="T30" s="23" t="s">
        <v>324</v>
      </c>
      <c r="U30" s="378"/>
      <c r="V30" s="382"/>
      <c r="W30" s="383"/>
      <c r="X30" s="23" t="s">
        <v>325</v>
      </c>
      <c r="Y30" s="23"/>
    </row>
    <row r="31" spans="1:25" ht="16.5" thickBot="1">
      <c r="A31" s="135" t="s">
        <v>530</v>
      </c>
      <c r="B31" s="136">
        <v>2050</v>
      </c>
      <c r="C31" s="574"/>
      <c r="D31" s="493">
        <v>2251.63</v>
      </c>
      <c r="E31" s="575"/>
      <c r="F31" s="574"/>
      <c r="G31" s="493"/>
      <c r="H31" s="575"/>
      <c r="I31" s="39"/>
      <c r="J31" s="54">
        <v>2000</v>
      </c>
      <c r="K31" s="166"/>
      <c r="L31" s="39"/>
      <c r="M31" s="54"/>
      <c r="N31" s="166"/>
      <c r="O31" s="583">
        <v>0.01</v>
      </c>
      <c r="P31" s="590"/>
      <c r="Q31" s="135"/>
      <c r="R31" s="135"/>
      <c r="S31" s="294">
        <v>0.09</v>
      </c>
      <c r="T31" s="135" t="s">
        <v>324</v>
      </c>
      <c r="U31" s="379"/>
      <c r="V31" s="392"/>
      <c r="W31" s="393"/>
      <c r="X31" s="135" t="s">
        <v>325</v>
      </c>
      <c r="Y31" s="135"/>
    </row>
    <row r="32" spans="1:25" ht="16.5" thickBot="1">
      <c r="A32" s="115" t="s">
        <v>520</v>
      </c>
      <c r="B32" s="116">
        <v>2050</v>
      </c>
      <c r="C32" s="576"/>
      <c r="D32" s="563">
        <v>886.73</v>
      </c>
      <c r="E32" s="577"/>
      <c r="F32" s="576"/>
      <c r="G32" s="563">
        <v>9.39</v>
      </c>
      <c r="H32" s="577"/>
      <c r="I32" s="418"/>
      <c r="J32" s="96">
        <v>850</v>
      </c>
      <c r="K32" s="214"/>
      <c r="L32" s="418"/>
      <c r="M32" s="96">
        <v>9</v>
      </c>
      <c r="N32" s="214"/>
      <c r="O32" s="584">
        <v>1.2E-2</v>
      </c>
      <c r="P32" s="593"/>
      <c r="Q32" s="66"/>
      <c r="R32" s="66"/>
      <c r="S32" s="66"/>
      <c r="T32" s="66">
        <v>40</v>
      </c>
      <c r="U32" s="288">
        <v>30</v>
      </c>
      <c r="V32" s="289"/>
      <c r="W32" s="290">
        <v>60</v>
      </c>
      <c r="X32" s="66" t="s">
        <v>338</v>
      </c>
      <c r="Y32" s="117"/>
    </row>
  </sheetData>
  <mergeCells count="1">
    <mergeCell ref="U5:W5"/>
  </mergeCells>
  <phoneticPr fontId="13" type="noConversion"/>
  <hyperlinks>
    <hyperlink ref="E2" location="Inhalt!A1" display="Zurück zur Inhaltsübersicht" xr:uid="{5B819655-DEA7-475D-9855-519B56C85DA3}"/>
  </hyperlinks>
  <pageMargins left="0.7" right="0.7" top="0.78740157499999996" bottom="0.78740157499999996"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867AA-9A54-428D-B7D2-BC303D00B752}">
  <sheetPr codeName="Tabelle21">
    <pageSetUpPr autoPageBreaks="0"/>
  </sheetPr>
  <dimension ref="A1:S85"/>
  <sheetViews>
    <sheetView zoomScaleNormal="100" workbookViewId="0">
      <selection activeCell="W14" sqref="W14"/>
    </sheetView>
  </sheetViews>
  <sheetFormatPr baseColWidth="10" defaultRowHeight="15.75"/>
  <sheetData>
    <row r="1" spans="1:19">
      <c r="A1" s="612" t="s">
        <v>463</v>
      </c>
      <c r="F1" s="648" t="s">
        <v>492</v>
      </c>
    </row>
    <row r="2" spans="1:19">
      <c r="A2" t="s">
        <v>431</v>
      </c>
      <c r="L2" t="s">
        <v>432</v>
      </c>
    </row>
    <row r="3" spans="1:19">
      <c r="A3" s="637"/>
      <c r="B3" s="640" t="s">
        <v>520</v>
      </c>
      <c r="C3" s="640" t="s">
        <v>370</v>
      </c>
      <c r="D3" s="640" t="s">
        <v>530</v>
      </c>
      <c r="E3" s="640" t="s">
        <v>363</v>
      </c>
      <c r="F3" s="640" t="s">
        <v>371</v>
      </c>
      <c r="G3" s="640" t="s">
        <v>336</v>
      </c>
      <c r="H3" s="667" t="s">
        <v>397</v>
      </c>
      <c r="I3" s="667" t="s">
        <v>486</v>
      </c>
      <c r="L3" s="616"/>
      <c r="M3" s="616" t="s">
        <v>520</v>
      </c>
      <c r="N3" s="616" t="s">
        <v>370</v>
      </c>
      <c r="O3" s="616" t="s">
        <v>371</v>
      </c>
      <c r="P3" s="616" t="s">
        <v>336</v>
      </c>
      <c r="Q3" s="616" t="s">
        <v>368</v>
      </c>
      <c r="R3" s="660" t="s">
        <v>397</v>
      </c>
      <c r="S3" s="660" t="s">
        <v>396</v>
      </c>
    </row>
    <row r="4" spans="1:19">
      <c r="A4" s="5" t="s">
        <v>418</v>
      </c>
      <c r="B4" s="6"/>
      <c r="C4" s="6">
        <v>1080</v>
      </c>
      <c r="D4" s="6">
        <v>2251.63</v>
      </c>
      <c r="E4" s="6">
        <v>908.65</v>
      </c>
      <c r="F4" s="6">
        <v>1377.9749999999999</v>
      </c>
      <c r="G4" s="6">
        <v>678.09</v>
      </c>
      <c r="H4" s="6">
        <f>AVERAGE(B4:G4)</f>
        <v>1259.2689999999998</v>
      </c>
      <c r="I4" s="6">
        <v>1159.19</v>
      </c>
      <c r="L4" s="617" t="s">
        <v>418</v>
      </c>
      <c r="M4" s="618"/>
      <c r="N4" s="618">
        <v>32</v>
      </c>
      <c r="O4" s="618">
        <v>11</v>
      </c>
      <c r="P4" s="618">
        <v>8.35</v>
      </c>
      <c r="Q4" s="618">
        <v>74.83</v>
      </c>
      <c r="R4" s="618">
        <f>AVERAGE(M4:Q4)</f>
        <v>31.545000000000002</v>
      </c>
      <c r="S4" s="618">
        <f>MEDIAN(M4:Q4)</f>
        <v>21.5</v>
      </c>
    </row>
    <row r="5" spans="1:19">
      <c r="A5" s="5">
        <v>2020</v>
      </c>
      <c r="B5" s="6"/>
      <c r="C5" s="6">
        <v>1080</v>
      </c>
      <c r="D5" s="6">
        <v>2251.63</v>
      </c>
      <c r="E5" s="6">
        <v>908.65</v>
      </c>
      <c r="F5" s="6">
        <v>1377.9749999999999</v>
      </c>
      <c r="G5" s="6">
        <v>678.09</v>
      </c>
      <c r="H5" s="6">
        <f t="shared" ref="H5:H8" si="0">AVERAGE(B5:G5)</f>
        <v>1259.2689999999998</v>
      </c>
      <c r="I5" s="6">
        <v>1159.19</v>
      </c>
      <c r="L5" s="617">
        <v>2020</v>
      </c>
      <c r="M5" s="618"/>
      <c r="N5" s="618">
        <v>32</v>
      </c>
      <c r="O5" s="618">
        <v>11</v>
      </c>
      <c r="P5" s="618">
        <v>8.35</v>
      </c>
      <c r="Q5" s="618">
        <v>74.83</v>
      </c>
      <c r="R5" s="618">
        <f t="shared" ref="R5:R8" si="1">AVERAGE(M5:Q5)</f>
        <v>31.545000000000002</v>
      </c>
      <c r="S5" s="618">
        <f t="shared" ref="S5:S8" si="2">MEDIAN(M5:Q5)</f>
        <v>21.5</v>
      </c>
    </row>
    <row r="6" spans="1:19">
      <c r="A6" s="5">
        <v>2030</v>
      </c>
      <c r="B6" s="6"/>
      <c r="C6" s="6">
        <v>1080</v>
      </c>
      <c r="D6" s="6">
        <v>2251.63</v>
      </c>
      <c r="E6" s="6">
        <v>908.65</v>
      </c>
      <c r="F6" s="6">
        <v>1377.9749999999999</v>
      </c>
      <c r="G6" s="6">
        <v>678.09</v>
      </c>
      <c r="H6" s="6">
        <f t="shared" si="0"/>
        <v>1259.2689999999998</v>
      </c>
      <c r="I6" s="6">
        <v>1159.19</v>
      </c>
      <c r="L6" s="617">
        <v>2030</v>
      </c>
      <c r="M6" s="618"/>
      <c r="N6" s="618">
        <v>32</v>
      </c>
      <c r="O6" s="618">
        <v>11</v>
      </c>
      <c r="P6" s="618">
        <v>8.35</v>
      </c>
      <c r="Q6" s="618">
        <v>74.83</v>
      </c>
      <c r="R6" s="618">
        <f t="shared" si="1"/>
        <v>31.545000000000002</v>
      </c>
      <c r="S6" s="618">
        <f t="shared" si="2"/>
        <v>21.5</v>
      </c>
    </row>
    <row r="7" spans="1:19">
      <c r="A7" s="5">
        <v>2040</v>
      </c>
      <c r="B7" s="6"/>
      <c r="C7" s="6">
        <v>1080</v>
      </c>
      <c r="D7" s="6">
        <v>2251.63</v>
      </c>
      <c r="E7" s="6">
        <v>908.65</v>
      </c>
      <c r="F7" s="6">
        <v>1377.9749999999999</v>
      </c>
      <c r="G7" s="6">
        <v>678.09</v>
      </c>
      <c r="H7" s="6">
        <f t="shared" si="0"/>
        <v>1259.2689999999998</v>
      </c>
      <c r="I7" s="6">
        <v>1159.19</v>
      </c>
      <c r="L7" s="617">
        <v>2040</v>
      </c>
      <c r="M7" s="618"/>
      <c r="N7" s="618">
        <v>32</v>
      </c>
      <c r="O7" s="618">
        <v>11</v>
      </c>
      <c r="P7" s="618">
        <v>8.35</v>
      </c>
      <c r="Q7" s="618">
        <v>74.83</v>
      </c>
      <c r="R7" s="618">
        <f t="shared" si="1"/>
        <v>31.545000000000002</v>
      </c>
      <c r="S7" s="618">
        <f t="shared" si="2"/>
        <v>21.5</v>
      </c>
    </row>
    <row r="8" spans="1:19">
      <c r="A8" s="5">
        <v>2050</v>
      </c>
      <c r="B8" s="6">
        <v>886.73</v>
      </c>
      <c r="C8" s="6">
        <v>1080</v>
      </c>
      <c r="D8" s="6">
        <v>2251.63</v>
      </c>
      <c r="E8" s="6">
        <v>908.65</v>
      </c>
      <c r="F8" s="6">
        <v>1377.9749999999999</v>
      </c>
      <c r="G8" s="6">
        <v>678.09</v>
      </c>
      <c r="H8" s="6">
        <f t="shared" si="0"/>
        <v>1197.1791666666668</v>
      </c>
      <c r="I8" s="6">
        <v>1159.19</v>
      </c>
      <c r="L8" s="617">
        <v>2050</v>
      </c>
      <c r="M8" s="618">
        <v>9.39</v>
      </c>
      <c r="N8" s="618">
        <v>32</v>
      </c>
      <c r="O8" s="618">
        <v>11</v>
      </c>
      <c r="P8" s="618">
        <v>8.35</v>
      </c>
      <c r="Q8" s="618">
        <v>74.83</v>
      </c>
      <c r="R8" s="618">
        <f t="shared" si="1"/>
        <v>27.113999999999997</v>
      </c>
      <c r="S8" s="618">
        <f t="shared" si="2"/>
        <v>11</v>
      </c>
    </row>
    <row r="10" spans="1:19">
      <c r="K10" s="693"/>
    </row>
    <row r="39" spans="1:9">
      <c r="A39" s="612" t="s">
        <v>437</v>
      </c>
    </row>
    <row r="40" spans="1:9">
      <c r="A40" s="637"/>
      <c r="B40" s="640" t="s">
        <v>520</v>
      </c>
      <c r="C40" s="640" t="s">
        <v>435</v>
      </c>
      <c r="D40" s="640" t="s">
        <v>436</v>
      </c>
      <c r="E40" s="640" t="s">
        <v>530</v>
      </c>
      <c r="F40" s="640" t="s">
        <v>363</v>
      </c>
      <c r="G40" s="640" t="s">
        <v>439</v>
      </c>
      <c r="H40" s="640" t="s">
        <v>438</v>
      </c>
      <c r="I40" s="667" t="s">
        <v>396</v>
      </c>
    </row>
    <row r="41" spans="1:9">
      <c r="A41" s="5" t="s">
        <v>440</v>
      </c>
      <c r="B41" s="6">
        <v>886.73</v>
      </c>
      <c r="C41" s="6">
        <v>1001.12</v>
      </c>
      <c r="D41" s="6">
        <v>1159.19</v>
      </c>
      <c r="E41" s="6">
        <v>2251.63</v>
      </c>
      <c r="F41" s="6">
        <v>908.65</v>
      </c>
      <c r="G41" s="6">
        <v>1242.44</v>
      </c>
      <c r="H41" s="6">
        <v>1513.51</v>
      </c>
      <c r="I41" s="6">
        <f>MEDIAN(B41:H41)</f>
        <v>1159.19</v>
      </c>
    </row>
    <row r="44" spans="1:9" ht="18.75">
      <c r="I44" s="695"/>
    </row>
    <row r="45" spans="1:9" ht="18.75">
      <c r="I45" s="695"/>
    </row>
    <row r="64" spans="1:13">
      <c r="A64" s="612" t="s">
        <v>399</v>
      </c>
      <c r="H64" s="612" t="s">
        <v>400</v>
      </c>
      <c r="M64" s="612" t="s">
        <v>403</v>
      </c>
    </row>
    <row r="65" spans="1:15">
      <c r="A65" s="612"/>
    </row>
    <row r="66" spans="1:15">
      <c r="A66" s="5"/>
      <c r="B66" s="5"/>
      <c r="C66" s="5" t="s">
        <v>39</v>
      </c>
      <c r="H66" s="5"/>
      <c r="I66" s="5"/>
      <c r="J66" s="5" t="s">
        <v>39</v>
      </c>
      <c r="K66" s="85"/>
      <c r="M66" s="5"/>
      <c r="N66" s="5"/>
      <c r="O66" s="5" t="s">
        <v>39</v>
      </c>
    </row>
    <row r="67" spans="1:15">
      <c r="A67" s="5" t="s">
        <v>394</v>
      </c>
      <c r="B67" s="11">
        <v>0.01</v>
      </c>
      <c r="C67" s="5" t="s">
        <v>363</v>
      </c>
      <c r="H67" s="5" t="s">
        <v>394</v>
      </c>
      <c r="I67" s="11">
        <v>0.06</v>
      </c>
      <c r="J67" s="5" t="s">
        <v>370</v>
      </c>
      <c r="K67" s="85"/>
      <c r="M67" s="5" t="s">
        <v>394</v>
      </c>
      <c r="N67" s="620">
        <v>40</v>
      </c>
      <c r="O67" s="340" t="s">
        <v>370</v>
      </c>
    </row>
    <row r="68" spans="1:15">
      <c r="A68" s="5" t="s">
        <v>395</v>
      </c>
      <c r="B68" s="11">
        <v>0.02</v>
      </c>
      <c r="C68" s="5" t="s">
        <v>272</v>
      </c>
      <c r="H68" s="5" t="s">
        <v>395</v>
      </c>
      <c r="I68" s="11">
        <v>0.1</v>
      </c>
      <c r="J68" s="5" t="s">
        <v>370</v>
      </c>
      <c r="K68" s="85"/>
      <c r="M68" s="5" t="s">
        <v>395</v>
      </c>
      <c r="N68" s="620">
        <v>80</v>
      </c>
      <c r="O68" s="5" t="s">
        <v>370</v>
      </c>
    </row>
    <row r="69" spans="1:15">
      <c r="A69" s="5" t="s">
        <v>396</v>
      </c>
      <c r="B69" s="11">
        <v>1.0999999999999999E-2</v>
      </c>
      <c r="C69" s="5"/>
      <c r="H69" s="5" t="s">
        <v>396</v>
      </c>
      <c r="I69" s="11"/>
      <c r="J69" s="5"/>
      <c r="K69" s="85"/>
      <c r="M69" s="5" t="s">
        <v>396</v>
      </c>
      <c r="N69" s="620">
        <v>50</v>
      </c>
      <c r="O69" s="5"/>
    </row>
    <row r="70" spans="1:15">
      <c r="A70" s="5" t="s">
        <v>397</v>
      </c>
      <c r="B70" s="11">
        <v>1.2999999999999999E-2</v>
      </c>
      <c r="C70" s="5"/>
      <c r="H70" s="5" t="s">
        <v>397</v>
      </c>
      <c r="I70" s="11">
        <v>0.08</v>
      </c>
      <c r="J70" s="5"/>
      <c r="K70" s="85"/>
      <c r="M70" s="5" t="s">
        <v>397</v>
      </c>
      <c r="N70" s="620">
        <v>60</v>
      </c>
      <c r="O70" s="5"/>
    </row>
    <row r="71" spans="1:15">
      <c r="K71" s="85"/>
    </row>
    <row r="79" spans="1:15">
      <c r="J79" s="85"/>
    </row>
    <row r="80" spans="1:15">
      <c r="H80" s="16"/>
      <c r="K80" s="85"/>
    </row>
    <row r="81" spans="9:11">
      <c r="K81" s="85"/>
    </row>
    <row r="82" spans="9:11">
      <c r="J82" s="85"/>
    </row>
    <row r="83" spans="9:11">
      <c r="I83" s="85"/>
    </row>
    <row r="84" spans="9:11">
      <c r="I84" s="85"/>
    </row>
    <row r="85" spans="9:11">
      <c r="I85" s="85"/>
    </row>
  </sheetData>
  <hyperlinks>
    <hyperlink ref="F1" location="Inhalt!A1" display="Zurück zur Inhaltsübersicht" xr:uid="{887DC6EC-E126-42CB-9313-6211CE2C46A0}"/>
  </hyperlinks>
  <pageMargins left="0.7" right="0.7" top="0.78740157499999996" bottom="0.78740157499999996" header="0.3" footer="0.3"/>
  <pageSetup paperSize="9" orientation="portrait" r:id="rId1"/>
  <ignoredErrors>
    <ignoredError sqref="H5:H8 R5:R8 S5:S8" formulaRange="1"/>
  </ignoredErrors>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D7811-AB3F-A84D-99E4-7FE00FC22B70}">
  <sheetPr codeName="Tabelle22">
    <pageSetUpPr autoPageBreaks="0"/>
  </sheetPr>
  <dimension ref="A2:S64"/>
  <sheetViews>
    <sheetView zoomScale="80" zoomScaleNormal="80" workbookViewId="0"/>
  </sheetViews>
  <sheetFormatPr baseColWidth="10" defaultRowHeight="15.75"/>
  <cols>
    <col min="1" max="1" width="47" customWidth="1"/>
    <col min="2" max="2" width="45.875" customWidth="1"/>
    <col min="3" max="3" width="22.5" bestFit="1" customWidth="1"/>
    <col min="4" max="4" width="10.5" customWidth="1"/>
    <col min="12" max="12" width="22.5" bestFit="1" customWidth="1"/>
    <col min="13" max="13" width="22.5" customWidth="1"/>
    <col min="14" max="14" width="28.875" customWidth="1"/>
    <col min="15" max="15" width="20.875" customWidth="1"/>
    <col min="16" max="16" width="10.875" style="81"/>
    <col min="19" max="19" width="42.125" bestFit="1" customWidth="1"/>
    <col min="22" max="22" width="15.625" customWidth="1"/>
  </cols>
  <sheetData>
    <row r="2" spans="1:19" ht="18.75">
      <c r="A2" s="196" t="s">
        <v>146</v>
      </c>
      <c r="C2" s="648" t="s">
        <v>492</v>
      </c>
    </row>
    <row r="4" spans="1:19" ht="111">
      <c r="A4" s="197" t="s">
        <v>138</v>
      </c>
      <c r="B4" s="30"/>
      <c r="C4" s="127"/>
      <c r="D4" s="182" t="s">
        <v>127</v>
      </c>
      <c r="E4" s="159" t="s">
        <v>128</v>
      </c>
      <c r="F4" s="178" t="s">
        <v>129</v>
      </c>
      <c r="G4" s="182" t="s">
        <v>89</v>
      </c>
      <c r="H4" s="159" t="s">
        <v>130</v>
      </c>
      <c r="I4" s="178" t="s">
        <v>131</v>
      </c>
      <c r="J4" s="152" t="s">
        <v>41</v>
      </c>
      <c r="K4" s="153" t="s">
        <v>40</v>
      </c>
      <c r="L4" s="169" t="s">
        <v>132</v>
      </c>
      <c r="M4" s="359" t="s">
        <v>260</v>
      </c>
      <c r="N4" s="154" t="s">
        <v>123</v>
      </c>
      <c r="O4" s="154" t="s">
        <v>125</v>
      </c>
      <c r="P4" s="189" t="s">
        <v>126</v>
      </c>
      <c r="S4" s="284" t="s">
        <v>204</v>
      </c>
    </row>
    <row r="5" spans="1:19">
      <c r="A5" s="24" t="s">
        <v>9</v>
      </c>
      <c r="B5" s="24"/>
      <c r="C5" s="140"/>
      <c r="D5" s="183" t="s">
        <v>124</v>
      </c>
      <c r="E5" s="160" t="s">
        <v>124</v>
      </c>
      <c r="F5" s="179" t="s">
        <v>124</v>
      </c>
      <c r="G5" s="183" t="s">
        <v>124</v>
      </c>
      <c r="H5" s="160" t="s">
        <v>124</v>
      </c>
      <c r="I5" s="179" t="s">
        <v>124</v>
      </c>
      <c r="J5" s="155" t="s">
        <v>124</v>
      </c>
      <c r="K5" s="156" t="s">
        <v>124</v>
      </c>
      <c r="L5" s="170" t="s">
        <v>124</v>
      </c>
      <c r="M5" s="165" t="s">
        <v>124</v>
      </c>
      <c r="N5" s="165" t="s">
        <v>124</v>
      </c>
      <c r="O5" s="157" t="s">
        <v>124</v>
      </c>
      <c r="P5" s="190" t="s">
        <v>21</v>
      </c>
    </row>
    <row r="6" spans="1:19" ht="16.5" thickBot="1">
      <c r="A6" s="158" t="s">
        <v>39</v>
      </c>
      <c r="B6" s="158" t="s">
        <v>133</v>
      </c>
      <c r="C6" s="141" t="s">
        <v>49</v>
      </c>
      <c r="D6" s="184"/>
      <c r="E6" s="54"/>
      <c r="F6" s="69"/>
      <c r="G6" s="184"/>
      <c r="H6" s="54"/>
      <c r="I6" s="69"/>
      <c r="J6" s="135"/>
      <c r="K6" s="139"/>
      <c r="L6" s="171"/>
      <c r="M6" s="166"/>
      <c r="N6" s="166"/>
      <c r="O6" s="142"/>
      <c r="P6" s="191"/>
    </row>
    <row r="7" spans="1:19">
      <c r="A7" s="64" t="s">
        <v>42</v>
      </c>
      <c r="B7" s="64" t="s">
        <v>135</v>
      </c>
      <c r="C7" s="176">
        <v>2011</v>
      </c>
      <c r="D7" s="185">
        <v>49</v>
      </c>
      <c r="E7" s="53">
        <v>48</v>
      </c>
      <c r="F7" s="67">
        <v>1</v>
      </c>
      <c r="G7" s="185">
        <v>20</v>
      </c>
      <c r="H7" s="53"/>
      <c r="I7" s="67"/>
      <c r="J7" s="64">
        <v>33</v>
      </c>
      <c r="K7" s="131">
        <v>6</v>
      </c>
      <c r="L7" s="172">
        <v>18</v>
      </c>
      <c r="M7" s="163"/>
      <c r="N7" s="163">
        <v>603</v>
      </c>
      <c r="O7" s="177">
        <v>124</v>
      </c>
      <c r="P7" s="192">
        <f>O7/N7</f>
        <v>0.20563847429519072</v>
      </c>
    </row>
    <row r="8" spans="1:19">
      <c r="A8" s="23"/>
      <c r="B8" s="23"/>
      <c r="C8" s="138">
        <v>2020</v>
      </c>
      <c r="D8" s="186">
        <v>100</v>
      </c>
      <c r="E8" s="3">
        <v>83</v>
      </c>
      <c r="F8" s="68">
        <v>17</v>
      </c>
      <c r="G8" s="186">
        <v>56</v>
      </c>
      <c r="H8" s="3"/>
      <c r="I8" s="68"/>
      <c r="J8" s="23">
        <v>52</v>
      </c>
      <c r="K8" s="2">
        <v>5</v>
      </c>
      <c r="L8" s="173">
        <v>19</v>
      </c>
      <c r="M8" s="164">
        <v>0.7</v>
      </c>
      <c r="N8" s="164">
        <v>577</v>
      </c>
      <c r="O8" s="143">
        <v>234</v>
      </c>
      <c r="P8" s="193">
        <f>O8/N8</f>
        <v>0.40554592720970539</v>
      </c>
    </row>
    <row r="9" spans="1:19">
      <c r="A9" s="23"/>
      <c r="B9" s="23"/>
      <c r="C9" s="138">
        <v>2025</v>
      </c>
      <c r="D9" s="186">
        <v>124</v>
      </c>
      <c r="E9" s="3">
        <v>90</v>
      </c>
      <c r="F9" s="68">
        <v>35</v>
      </c>
      <c r="G9" s="186">
        <v>61</v>
      </c>
      <c r="H9" s="3"/>
      <c r="I9" s="68"/>
      <c r="J9" s="23">
        <v>53</v>
      </c>
      <c r="K9" s="2">
        <v>5</v>
      </c>
      <c r="L9" s="173">
        <v>19</v>
      </c>
      <c r="M9" s="164">
        <v>0.7</v>
      </c>
      <c r="N9" s="164">
        <v>564</v>
      </c>
      <c r="O9" s="143">
        <v>265</v>
      </c>
      <c r="P9" s="193">
        <f t="shared" ref="P9:P18" si="0">O9/N9</f>
        <v>0.46985815602836878</v>
      </c>
    </row>
    <row r="10" spans="1:19">
      <c r="A10" s="23"/>
      <c r="B10" s="23"/>
      <c r="C10" s="138">
        <v>2030</v>
      </c>
      <c r="D10" s="186">
        <v>143</v>
      </c>
      <c r="E10" s="3">
        <v>107</v>
      </c>
      <c r="F10" s="68">
        <v>36</v>
      </c>
      <c r="G10" s="186">
        <v>67</v>
      </c>
      <c r="H10" s="3"/>
      <c r="I10" s="68"/>
      <c r="J10" s="23">
        <v>52</v>
      </c>
      <c r="K10" s="2">
        <v>1</v>
      </c>
      <c r="L10" s="173">
        <v>19</v>
      </c>
      <c r="M10" s="164">
        <v>0.7</v>
      </c>
      <c r="N10" s="164">
        <v>559</v>
      </c>
      <c r="O10" s="143">
        <v>289</v>
      </c>
      <c r="P10" s="193">
        <f t="shared" si="0"/>
        <v>0.51699463327370299</v>
      </c>
    </row>
    <row r="11" spans="1:19" ht="15" customHeight="1">
      <c r="A11" s="23"/>
      <c r="B11" s="23"/>
      <c r="C11" s="138">
        <v>2040</v>
      </c>
      <c r="D11" s="186">
        <v>150</v>
      </c>
      <c r="E11" s="3">
        <v>112</v>
      </c>
      <c r="F11" s="68">
        <v>39</v>
      </c>
      <c r="G11" s="186">
        <v>72</v>
      </c>
      <c r="H11" s="3"/>
      <c r="I11" s="68"/>
      <c r="J11" s="23">
        <v>50</v>
      </c>
      <c r="K11" s="2">
        <v>0</v>
      </c>
      <c r="L11" s="173">
        <v>19</v>
      </c>
      <c r="M11" s="164">
        <v>0.7</v>
      </c>
      <c r="N11" s="164">
        <v>546</v>
      </c>
      <c r="O11" s="143">
        <v>299</v>
      </c>
      <c r="P11" s="193">
        <f t="shared" si="0"/>
        <v>0.54761904761904767</v>
      </c>
    </row>
    <row r="12" spans="1:19">
      <c r="A12" s="23"/>
      <c r="B12" s="23"/>
      <c r="C12" s="138">
        <v>2050</v>
      </c>
      <c r="D12" s="186">
        <v>209</v>
      </c>
      <c r="E12" s="3">
        <v>136</v>
      </c>
      <c r="F12" s="68">
        <v>73</v>
      </c>
      <c r="G12" s="186">
        <v>73</v>
      </c>
      <c r="H12" s="3"/>
      <c r="I12" s="68"/>
      <c r="J12" s="23">
        <v>48</v>
      </c>
      <c r="K12" s="2">
        <v>7</v>
      </c>
      <c r="L12" s="173">
        <v>19</v>
      </c>
      <c r="M12" s="164">
        <v>0.7</v>
      </c>
      <c r="N12" s="164">
        <v>554</v>
      </c>
      <c r="O12" s="143">
        <v>356</v>
      </c>
      <c r="P12" s="193">
        <f t="shared" si="0"/>
        <v>0.64259927797833938</v>
      </c>
    </row>
    <row r="13" spans="1:19">
      <c r="A13" s="146" t="s">
        <v>42</v>
      </c>
      <c r="B13" s="146" t="s">
        <v>134</v>
      </c>
      <c r="C13" s="144">
        <v>2011</v>
      </c>
      <c r="D13" s="187">
        <v>49</v>
      </c>
      <c r="E13" s="161">
        <v>48</v>
      </c>
      <c r="F13" s="180">
        <v>1</v>
      </c>
      <c r="G13" s="187">
        <v>20</v>
      </c>
      <c r="H13" s="161"/>
      <c r="I13" s="180"/>
      <c r="J13" s="146">
        <v>33</v>
      </c>
      <c r="K13" s="147">
        <v>6</v>
      </c>
      <c r="L13" s="174">
        <v>18</v>
      </c>
      <c r="M13" s="167"/>
      <c r="N13" s="167">
        <v>603</v>
      </c>
      <c r="O13" s="148">
        <v>124</v>
      </c>
      <c r="P13" s="194">
        <f t="shared" si="0"/>
        <v>0.20563847429519072</v>
      </c>
    </row>
    <row r="14" spans="1:19">
      <c r="A14" s="146"/>
      <c r="B14" s="146"/>
      <c r="C14" s="144">
        <v>2020</v>
      </c>
      <c r="D14" s="187">
        <v>116</v>
      </c>
      <c r="E14" s="161">
        <v>92</v>
      </c>
      <c r="F14" s="180">
        <v>94</v>
      </c>
      <c r="G14" s="187">
        <v>57</v>
      </c>
      <c r="H14" s="161"/>
      <c r="I14" s="180"/>
      <c r="J14" s="146">
        <v>54</v>
      </c>
      <c r="K14" s="147">
        <v>6</v>
      </c>
      <c r="L14" s="174">
        <v>19</v>
      </c>
      <c r="M14" s="167">
        <v>0.7</v>
      </c>
      <c r="N14" s="167">
        <v>553</v>
      </c>
      <c r="O14" s="148">
        <v>254</v>
      </c>
      <c r="P14" s="194">
        <f t="shared" si="0"/>
        <v>0.45931283905967452</v>
      </c>
    </row>
    <row r="15" spans="1:19">
      <c r="A15" s="146"/>
      <c r="B15" s="146"/>
      <c r="C15" s="144">
        <v>2025</v>
      </c>
      <c r="D15" s="187">
        <v>141</v>
      </c>
      <c r="E15" s="161">
        <v>99</v>
      </c>
      <c r="F15" s="180">
        <v>42</v>
      </c>
      <c r="G15" s="187">
        <v>63</v>
      </c>
      <c r="H15" s="161"/>
      <c r="I15" s="180"/>
      <c r="J15" s="146">
        <v>53</v>
      </c>
      <c r="K15" s="147">
        <v>4</v>
      </c>
      <c r="L15" s="174">
        <v>19</v>
      </c>
      <c r="M15" s="167">
        <v>0.7</v>
      </c>
      <c r="N15" s="167">
        <v>527</v>
      </c>
      <c r="O15" s="148">
        <v>282</v>
      </c>
      <c r="P15" s="194">
        <f t="shared" si="0"/>
        <v>0.53510436432637576</v>
      </c>
    </row>
    <row r="16" spans="1:19">
      <c r="A16" s="146"/>
      <c r="B16" s="146"/>
      <c r="C16" s="144">
        <v>2030</v>
      </c>
      <c r="D16" s="187">
        <v>155</v>
      </c>
      <c r="E16" s="161">
        <v>111</v>
      </c>
      <c r="F16" s="180">
        <v>44</v>
      </c>
      <c r="G16" s="187">
        <v>70</v>
      </c>
      <c r="H16" s="161"/>
      <c r="I16" s="180"/>
      <c r="J16" s="146">
        <v>63</v>
      </c>
      <c r="K16" s="147">
        <v>1</v>
      </c>
      <c r="L16" s="174">
        <v>19</v>
      </c>
      <c r="M16" s="167">
        <v>0.7</v>
      </c>
      <c r="N16" s="167">
        <v>509</v>
      </c>
      <c r="O16" s="148">
        <v>314</v>
      </c>
      <c r="P16" s="194">
        <f t="shared" si="0"/>
        <v>0.61689587426326131</v>
      </c>
    </row>
    <row r="17" spans="1:16">
      <c r="A17" s="146"/>
      <c r="B17" s="146"/>
      <c r="C17" s="144">
        <v>2040</v>
      </c>
      <c r="D17" s="187">
        <v>163</v>
      </c>
      <c r="E17" s="161">
        <v>116</v>
      </c>
      <c r="F17" s="180">
        <v>46</v>
      </c>
      <c r="G17" s="187">
        <v>74</v>
      </c>
      <c r="H17" s="161"/>
      <c r="I17" s="180"/>
      <c r="J17" s="146">
        <v>59</v>
      </c>
      <c r="K17" s="147">
        <v>1</v>
      </c>
      <c r="L17" s="174">
        <v>19</v>
      </c>
      <c r="M17" s="167">
        <v>0.7</v>
      </c>
      <c r="N17" s="167">
        <v>483</v>
      </c>
      <c r="O17" s="148">
        <v>323</v>
      </c>
      <c r="P17" s="194">
        <f t="shared" si="0"/>
        <v>0.66873706004140787</v>
      </c>
    </row>
    <row r="18" spans="1:16" ht="16.5" thickBot="1">
      <c r="A18" s="149"/>
      <c r="B18" s="149"/>
      <c r="C18" s="145">
        <v>2050</v>
      </c>
      <c r="D18" s="188">
        <v>214</v>
      </c>
      <c r="E18" s="162">
        <v>150</v>
      </c>
      <c r="F18" s="181">
        <v>64</v>
      </c>
      <c r="G18" s="188">
        <v>75</v>
      </c>
      <c r="H18" s="162"/>
      <c r="I18" s="181"/>
      <c r="J18" s="149">
        <v>60</v>
      </c>
      <c r="K18" s="150">
        <v>5</v>
      </c>
      <c r="L18" s="175">
        <v>19</v>
      </c>
      <c r="M18" s="167">
        <v>0.7</v>
      </c>
      <c r="N18" s="168">
        <v>475</v>
      </c>
      <c r="O18" s="151">
        <v>375</v>
      </c>
      <c r="P18" s="195">
        <f t="shared" si="0"/>
        <v>0.78947368421052633</v>
      </c>
    </row>
    <row r="19" spans="1:16" ht="16.5" thickBot="1">
      <c r="A19" s="66" t="s">
        <v>520</v>
      </c>
      <c r="B19" s="66" t="s">
        <v>162</v>
      </c>
      <c r="C19" s="212">
        <v>2050</v>
      </c>
      <c r="D19" s="213" t="s">
        <v>152</v>
      </c>
      <c r="E19" s="96"/>
      <c r="F19" s="118"/>
      <c r="G19" s="213" t="s">
        <v>137</v>
      </c>
      <c r="H19" s="96"/>
      <c r="I19" s="118"/>
      <c r="J19" s="66"/>
      <c r="K19" s="97"/>
      <c r="L19" s="117"/>
      <c r="M19" s="214"/>
      <c r="N19" s="214" t="s">
        <v>136</v>
      </c>
      <c r="O19" s="215"/>
      <c r="P19" s="216" t="s">
        <v>59</v>
      </c>
    </row>
    <row r="20" spans="1:16">
      <c r="A20" s="53" t="s">
        <v>373</v>
      </c>
      <c r="B20" s="64" t="s">
        <v>161</v>
      </c>
      <c r="C20" s="176">
        <v>2012</v>
      </c>
      <c r="D20" s="185">
        <v>50.7</v>
      </c>
      <c r="E20" s="53">
        <v>49.9</v>
      </c>
      <c r="F20" s="67">
        <v>0.7</v>
      </c>
      <c r="G20" s="185">
        <v>26.4</v>
      </c>
      <c r="H20" s="53"/>
      <c r="I20" s="67"/>
      <c r="J20" s="64">
        <v>43.6</v>
      </c>
      <c r="K20" s="131"/>
      <c r="L20" s="172">
        <v>21.8</v>
      </c>
      <c r="M20" s="163"/>
      <c r="N20" s="163"/>
      <c r="O20" s="177">
        <v>142.4</v>
      </c>
      <c r="P20" s="192"/>
    </row>
    <row r="21" spans="1:16">
      <c r="A21" s="23"/>
      <c r="B21" s="23"/>
      <c r="C21" s="138">
        <v>2020</v>
      </c>
      <c r="D21" s="186">
        <v>102.7</v>
      </c>
      <c r="E21" s="3">
        <v>80.8</v>
      </c>
      <c r="F21" s="68">
        <v>21.8</v>
      </c>
      <c r="G21" s="186">
        <v>45.5</v>
      </c>
      <c r="H21" s="3"/>
      <c r="I21" s="68"/>
      <c r="J21" s="23">
        <v>52.1</v>
      </c>
      <c r="K21" s="2"/>
      <c r="L21" s="173">
        <v>22.3</v>
      </c>
      <c r="M21" s="164"/>
      <c r="N21" s="164"/>
      <c r="O21" s="143">
        <v>223.1</v>
      </c>
      <c r="P21" s="193"/>
    </row>
    <row r="22" spans="1:16">
      <c r="A22" s="23"/>
      <c r="B22" s="23"/>
      <c r="C22" s="138">
        <v>2025</v>
      </c>
      <c r="D22" s="186">
        <v>137.30000000000001</v>
      </c>
      <c r="E22" s="3">
        <v>91.4</v>
      </c>
      <c r="F22" s="68">
        <v>45.8</v>
      </c>
      <c r="G22" s="186">
        <v>50.3</v>
      </c>
      <c r="H22" s="3"/>
      <c r="I22" s="68"/>
      <c r="J22" s="23">
        <v>55.3</v>
      </c>
      <c r="K22" s="2"/>
      <c r="L22" s="173">
        <v>22.9</v>
      </c>
      <c r="M22" s="164"/>
      <c r="N22" s="164"/>
      <c r="O22" s="143">
        <v>268.3</v>
      </c>
      <c r="P22" s="193"/>
    </row>
    <row r="23" spans="1:16">
      <c r="A23" s="23"/>
      <c r="B23" s="23"/>
      <c r="C23" s="138">
        <v>2030</v>
      </c>
      <c r="D23" s="186">
        <v>171.8</v>
      </c>
      <c r="E23" s="123">
        <v>102</v>
      </c>
      <c r="F23" s="68">
        <v>69.8</v>
      </c>
      <c r="G23" s="186">
        <v>55.1</v>
      </c>
      <c r="H23" s="3"/>
      <c r="I23" s="68"/>
      <c r="J23" s="23">
        <v>58.5</v>
      </c>
      <c r="K23" s="2"/>
      <c r="L23" s="173">
        <v>23.4</v>
      </c>
      <c r="M23" s="164"/>
      <c r="N23" s="164"/>
      <c r="O23" s="143">
        <v>313.5</v>
      </c>
      <c r="P23" s="193"/>
    </row>
    <row r="24" spans="1:16">
      <c r="A24" s="23"/>
      <c r="B24" s="23"/>
      <c r="C24" s="138">
        <v>2040</v>
      </c>
      <c r="D24" s="186">
        <v>224.7</v>
      </c>
      <c r="E24" s="123">
        <v>119.4</v>
      </c>
      <c r="F24" s="68">
        <v>105.3</v>
      </c>
      <c r="G24" s="186">
        <v>58.9</v>
      </c>
      <c r="H24" s="3"/>
      <c r="I24" s="68"/>
      <c r="J24" s="23">
        <v>59.2</v>
      </c>
      <c r="K24" s="2"/>
      <c r="L24" s="173">
        <v>24.4</v>
      </c>
      <c r="M24" s="164"/>
      <c r="N24" s="164"/>
      <c r="O24" s="143">
        <v>379</v>
      </c>
      <c r="P24" s="193"/>
    </row>
    <row r="25" spans="1:16" ht="16.5" thickBot="1">
      <c r="A25" s="135"/>
      <c r="B25" s="135"/>
      <c r="C25" s="137">
        <v>2050</v>
      </c>
      <c r="D25" s="184">
        <v>261.2</v>
      </c>
      <c r="E25" s="218">
        <v>133.19999999999999</v>
      </c>
      <c r="F25" s="69">
        <v>128</v>
      </c>
      <c r="G25" s="184">
        <v>63.8</v>
      </c>
      <c r="H25" s="54"/>
      <c r="I25" s="69"/>
      <c r="J25" s="135">
        <v>59.2</v>
      </c>
      <c r="K25" s="139"/>
      <c r="L25" s="171">
        <v>25</v>
      </c>
      <c r="M25" s="166"/>
      <c r="N25" s="166"/>
      <c r="O25" s="142">
        <v>428.8</v>
      </c>
      <c r="P25" s="191">
        <v>0.86</v>
      </c>
    </row>
    <row r="26" spans="1:16">
      <c r="A26" s="67" t="s">
        <v>343</v>
      </c>
      <c r="B26" s="64" t="s">
        <v>170</v>
      </c>
      <c r="C26" s="176">
        <v>2015</v>
      </c>
      <c r="D26" s="222">
        <v>70.7</v>
      </c>
      <c r="E26" s="53"/>
      <c r="F26" s="53"/>
      <c r="G26" s="222">
        <v>30.4</v>
      </c>
      <c r="H26" s="53"/>
      <c r="I26" s="53"/>
      <c r="J26" s="64">
        <v>43.2</v>
      </c>
      <c r="K26" s="53"/>
      <c r="L26" s="223">
        <v>21.3</v>
      </c>
      <c r="M26" s="360">
        <v>0.4</v>
      </c>
      <c r="N26" s="177">
        <v>615</v>
      </c>
      <c r="O26" s="177">
        <v>166</v>
      </c>
      <c r="P26" s="192">
        <v>0.16900000000000001</v>
      </c>
    </row>
    <row r="27" spans="1:16">
      <c r="A27" s="68"/>
      <c r="B27" s="23"/>
      <c r="C27" s="138">
        <v>2020</v>
      </c>
      <c r="D27" s="220">
        <v>114.8</v>
      </c>
      <c r="E27" s="3"/>
      <c r="F27" s="3"/>
      <c r="G27" s="220">
        <v>45.1</v>
      </c>
      <c r="H27" s="3"/>
      <c r="I27" s="3"/>
      <c r="J27" s="23">
        <v>49.6</v>
      </c>
      <c r="K27" s="3"/>
      <c r="L27" s="221">
        <v>22.3</v>
      </c>
      <c r="M27" s="361">
        <v>1.7</v>
      </c>
      <c r="N27" s="143">
        <v>573</v>
      </c>
      <c r="O27" s="143">
        <v>234.5</v>
      </c>
      <c r="P27" s="193">
        <v>0.41</v>
      </c>
    </row>
    <row r="28" spans="1:16">
      <c r="A28" s="68"/>
      <c r="B28" s="23"/>
      <c r="C28" s="138">
        <v>2025</v>
      </c>
      <c r="D28" s="220">
        <v>152.30000000000001</v>
      </c>
      <c r="E28" s="3"/>
      <c r="F28" s="3"/>
      <c r="G28" s="220">
        <v>50.1</v>
      </c>
      <c r="H28" s="3"/>
      <c r="I28" s="3"/>
      <c r="J28" s="23">
        <v>53.3</v>
      </c>
      <c r="K28" s="3"/>
      <c r="L28" s="221">
        <v>22.9</v>
      </c>
      <c r="M28" s="361">
        <v>4.0999999999999996</v>
      </c>
      <c r="N28" s="143"/>
      <c r="O28" s="143">
        <v>282.7</v>
      </c>
      <c r="P28" s="193">
        <v>0.51</v>
      </c>
    </row>
    <row r="29" spans="1:16">
      <c r="A29" s="68"/>
      <c r="B29" s="23"/>
      <c r="C29" s="138">
        <v>2030</v>
      </c>
      <c r="D29" s="220">
        <v>189.9</v>
      </c>
      <c r="E29" s="3"/>
      <c r="F29" s="3"/>
      <c r="G29" s="220">
        <v>55.2</v>
      </c>
      <c r="H29" s="3"/>
      <c r="I29" s="3"/>
      <c r="J29" s="23">
        <v>56.9</v>
      </c>
      <c r="K29" s="123"/>
      <c r="L29" s="221">
        <v>23.4</v>
      </c>
      <c r="M29" s="361">
        <v>6.5</v>
      </c>
      <c r="N29" s="143">
        <v>558</v>
      </c>
      <c r="O29" s="143">
        <v>331.9</v>
      </c>
      <c r="P29" s="193">
        <v>0.63</v>
      </c>
    </row>
    <row r="30" spans="1:16">
      <c r="A30" s="68"/>
      <c r="B30" s="23"/>
      <c r="C30" s="138">
        <v>2040</v>
      </c>
      <c r="D30" s="220">
        <v>232.6</v>
      </c>
      <c r="E30" s="3"/>
      <c r="F30" s="3"/>
      <c r="G30" s="220">
        <v>59</v>
      </c>
      <c r="H30" s="3"/>
      <c r="I30" s="3"/>
      <c r="J30" s="23">
        <v>59.3</v>
      </c>
      <c r="K30" s="123"/>
      <c r="L30" s="221">
        <v>24.4</v>
      </c>
      <c r="M30" s="361">
        <v>12.6</v>
      </c>
      <c r="N30" s="143">
        <v>572</v>
      </c>
      <c r="O30" s="143">
        <v>387.8</v>
      </c>
      <c r="P30" s="193">
        <v>0.75800000000000001</v>
      </c>
    </row>
    <row r="31" spans="1:16" ht="16.5" thickBot="1">
      <c r="A31" s="69"/>
      <c r="B31" s="135"/>
      <c r="C31" s="137">
        <v>2050</v>
      </c>
      <c r="D31" s="224">
        <v>260</v>
      </c>
      <c r="E31" s="54"/>
      <c r="F31" s="54"/>
      <c r="G31" s="224">
        <v>63.8</v>
      </c>
      <c r="H31" s="54"/>
      <c r="I31" s="54"/>
      <c r="J31" s="135">
        <v>59.3</v>
      </c>
      <c r="K31" s="54"/>
      <c r="L31" s="225">
        <v>25</v>
      </c>
      <c r="M31" s="362">
        <v>19.2</v>
      </c>
      <c r="N31" s="142">
        <v>584</v>
      </c>
      <c r="O31" s="142">
        <v>427.4</v>
      </c>
      <c r="P31" s="191">
        <v>0.84899999999999998</v>
      </c>
    </row>
    <row r="32" spans="1:16">
      <c r="A32" s="3"/>
      <c r="B32" s="3"/>
      <c r="C32" s="226"/>
      <c r="D32" s="123"/>
      <c r="E32" s="3"/>
      <c r="F32" s="3"/>
      <c r="G32" s="123"/>
      <c r="H32" s="3"/>
      <c r="I32" s="3"/>
      <c r="J32" s="3"/>
      <c r="K32" s="3"/>
      <c r="L32" s="123"/>
      <c r="M32" s="123"/>
      <c r="N32" s="3"/>
      <c r="O32" s="3"/>
      <c r="P32" s="217"/>
    </row>
    <row r="33" spans="1:16">
      <c r="A33" s="3"/>
      <c r="B33" s="3"/>
      <c r="C33" s="226"/>
      <c r="D33" s="123"/>
      <c r="E33" s="3"/>
      <c r="F33" s="3"/>
      <c r="G33" s="123"/>
      <c r="H33" s="3"/>
      <c r="I33" s="3"/>
      <c r="J33" s="3"/>
      <c r="K33" s="3"/>
      <c r="L33" s="123"/>
      <c r="M33" s="123"/>
      <c r="N33" s="3"/>
      <c r="O33" s="3"/>
      <c r="P33" s="217"/>
    </row>
    <row r="34" spans="1:16">
      <c r="A34" s="3"/>
      <c r="B34" s="3"/>
      <c r="C34" s="226"/>
      <c r="D34" s="123"/>
      <c r="E34" s="3"/>
      <c r="F34" s="3"/>
      <c r="G34" s="123"/>
      <c r="H34" s="3"/>
      <c r="I34" s="3"/>
      <c r="J34" s="3"/>
      <c r="K34" s="3"/>
      <c r="L34" s="123"/>
      <c r="M34" s="123"/>
      <c r="N34" s="3"/>
      <c r="O34" s="3"/>
      <c r="P34" s="217"/>
    </row>
    <row r="35" spans="1:16">
      <c r="A35" s="3"/>
      <c r="B35" s="3"/>
      <c r="C35" s="226"/>
      <c r="D35" s="123"/>
      <c r="E35" s="3"/>
      <c r="F35" s="3"/>
      <c r="G35" s="123"/>
      <c r="H35" s="3"/>
      <c r="I35" s="3"/>
      <c r="J35" s="3"/>
      <c r="K35" s="3"/>
      <c r="L35" s="123"/>
      <c r="M35" s="123"/>
      <c r="N35" s="3"/>
      <c r="O35" s="3"/>
      <c r="P35" s="217"/>
    </row>
    <row r="36" spans="1:16">
      <c r="A36" s="3"/>
      <c r="B36" s="3"/>
      <c r="C36" s="226"/>
      <c r="D36" s="123"/>
      <c r="E36" s="3"/>
      <c r="F36" s="3"/>
      <c r="G36" s="123"/>
      <c r="H36" s="3"/>
      <c r="I36" s="3"/>
      <c r="J36" s="3"/>
      <c r="K36" s="3"/>
      <c r="L36" s="123"/>
      <c r="M36" s="123"/>
      <c r="N36" s="3"/>
      <c r="O36" s="3"/>
      <c r="P36" s="217"/>
    </row>
    <row r="37" spans="1:16">
      <c r="A37" s="3"/>
      <c r="B37" s="3"/>
      <c r="C37" s="226"/>
      <c r="D37" s="123"/>
      <c r="E37" s="3"/>
      <c r="F37" s="3"/>
      <c r="G37" s="123"/>
      <c r="H37" s="3"/>
      <c r="I37" s="3"/>
      <c r="J37" s="3"/>
      <c r="K37" s="3"/>
      <c r="L37" s="123"/>
      <c r="M37" s="123"/>
      <c r="N37" s="3"/>
      <c r="O37" s="3"/>
      <c r="P37" s="217"/>
    </row>
    <row r="38" spans="1:16">
      <c r="A38" s="3"/>
      <c r="B38" s="3"/>
      <c r="C38" s="226"/>
      <c r="D38" s="123"/>
      <c r="E38" s="3"/>
      <c r="F38" s="3"/>
      <c r="G38" s="123"/>
      <c r="H38" s="3"/>
      <c r="I38" s="3"/>
      <c r="J38" s="3"/>
      <c r="K38" s="3"/>
      <c r="L38" s="123"/>
      <c r="M38" s="123"/>
      <c r="N38" s="3"/>
      <c r="O38" s="3"/>
      <c r="P38" s="217"/>
    </row>
    <row r="39" spans="1:16">
      <c r="A39" s="3"/>
      <c r="B39" s="3"/>
      <c r="C39" s="226"/>
      <c r="D39" s="123"/>
      <c r="E39" s="3"/>
      <c r="F39" s="3"/>
      <c r="G39" s="123"/>
      <c r="H39" s="3"/>
      <c r="I39" s="3"/>
      <c r="J39" s="3"/>
      <c r="K39" s="3"/>
      <c r="L39" s="123"/>
      <c r="M39" s="123"/>
      <c r="N39" s="3"/>
      <c r="O39" s="3"/>
      <c r="P39" s="217"/>
    </row>
    <row r="40" spans="1:16">
      <c r="A40" s="3"/>
      <c r="B40" s="3"/>
      <c r="C40" s="226"/>
      <c r="D40" s="123"/>
      <c r="E40" s="3"/>
      <c r="F40" s="3"/>
      <c r="G40" s="123"/>
      <c r="H40" s="3"/>
      <c r="I40" s="3"/>
      <c r="J40" s="3"/>
      <c r="K40" s="3"/>
      <c r="L40" s="123"/>
      <c r="M40" s="123"/>
      <c r="N40" s="3"/>
      <c r="O40" s="3"/>
      <c r="P40" s="217"/>
    </row>
    <row r="41" spans="1:16">
      <c r="A41" s="3"/>
      <c r="B41" s="3"/>
      <c r="C41" s="226"/>
      <c r="D41" s="123"/>
      <c r="E41" s="3"/>
      <c r="F41" s="3"/>
      <c r="G41" s="123"/>
      <c r="H41" s="3"/>
      <c r="I41" s="3"/>
      <c r="J41" s="3"/>
      <c r="K41" s="3"/>
      <c r="L41" s="123"/>
      <c r="M41" s="123"/>
      <c r="N41" s="3"/>
      <c r="O41" s="3"/>
      <c r="P41" s="217"/>
    </row>
    <row r="42" spans="1:16">
      <c r="A42" s="3"/>
      <c r="B42" s="3"/>
      <c r="C42" s="226"/>
      <c r="D42" s="123"/>
      <c r="E42" s="3"/>
      <c r="F42" s="3"/>
      <c r="G42" s="123"/>
      <c r="H42" s="3"/>
      <c r="I42" s="3"/>
      <c r="J42" s="3"/>
      <c r="K42" s="3"/>
      <c r="L42" s="123"/>
      <c r="M42" s="123"/>
      <c r="N42" s="3"/>
      <c r="O42" s="3"/>
      <c r="P42" s="217"/>
    </row>
    <row r="43" spans="1:16">
      <c r="A43" s="3"/>
      <c r="B43" s="3"/>
      <c r="C43" s="226"/>
      <c r="D43" s="123"/>
      <c r="E43" s="3"/>
      <c r="F43" s="3"/>
      <c r="G43" s="123"/>
      <c r="H43" s="3"/>
      <c r="I43" s="3"/>
      <c r="J43" s="3"/>
      <c r="K43" s="3"/>
      <c r="L43" s="123"/>
      <c r="M43" s="123"/>
      <c r="N43" s="3"/>
      <c r="O43" s="3"/>
      <c r="P43" s="217"/>
    </row>
    <row r="44" spans="1:16">
      <c r="A44" s="3"/>
      <c r="B44" s="3"/>
      <c r="C44" s="226"/>
      <c r="D44" s="123"/>
      <c r="E44" s="3"/>
      <c r="F44" s="3"/>
      <c r="G44" s="123"/>
      <c r="H44" s="3"/>
      <c r="I44" s="3"/>
      <c r="J44" s="3"/>
      <c r="K44" s="3"/>
      <c r="L44" s="123"/>
      <c r="M44" s="123"/>
      <c r="N44" s="3"/>
      <c r="O44" s="3"/>
      <c r="P44" s="217"/>
    </row>
    <row r="45" spans="1:16">
      <c r="A45" s="3"/>
      <c r="B45" s="3"/>
      <c r="C45" s="3"/>
      <c r="D45" s="3"/>
      <c r="E45" s="3"/>
      <c r="F45" s="3"/>
      <c r="G45" s="3"/>
      <c r="H45" s="3"/>
      <c r="I45" s="3"/>
      <c r="J45" s="3"/>
      <c r="K45" s="3"/>
      <c r="L45" s="3"/>
      <c r="M45" s="3"/>
      <c r="N45" s="3"/>
      <c r="O45" s="3"/>
      <c r="P45" s="217"/>
    </row>
    <row r="46" spans="1:16">
      <c r="A46" s="3"/>
      <c r="B46" s="3"/>
      <c r="C46" s="3"/>
      <c r="D46" s="3"/>
      <c r="E46" s="3"/>
      <c r="F46" s="3"/>
      <c r="G46" s="3"/>
      <c r="H46" s="3"/>
      <c r="I46" s="3"/>
      <c r="J46" s="3"/>
      <c r="K46" s="3"/>
      <c r="L46" s="3"/>
      <c r="M46" s="3"/>
      <c r="N46" s="3"/>
      <c r="O46" s="3"/>
      <c r="P46" s="217"/>
    </row>
    <row r="48" spans="1:16" ht="32.25">
      <c r="A48" s="197" t="s">
        <v>139</v>
      </c>
      <c r="B48" s="30"/>
      <c r="C48" s="127"/>
      <c r="D48" s="182" t="s">
        <v>127</v>
      </c>
      <c r="E48" s="159" t="s">
        <v>128</v>
      </c>
      <c r="F48" s="178" t="s">
        <v>129</v>
      </c>
      <c r="G48" s="182" t="s">
        <v>89</v>
      </c>
      <c r="H48" s="356" t="s">
        <v>259</v>
      </c>
      <c r="I48" s="178"/>
      <c r="J48" s="152" t="s">
        <v>41</v>
      </c>
      <c r="K48" s="153" t="s">
        <v>40</v>
      </c>
      <c r="L48" s="169" t="s">
        <v>132</v>
      </c>
      <c r="M48" s="359" t="s">
        <v>260</v>
      </c>
      <c r="N48" s="154" t="s">
        <v>266</v>
      </c>
      <c r="O48" s="154" t="s">
        <v>125</v>
      </c>
      <c r="P48" s="189" t="s">
        <v>126</v>
      </c>
    </row>
    <row r="49" spans="1:16">
      <c r="A49" s="24" t="s">
        <v>9</v>
      </c>
      <c r="B49" s="24"/>
      <c r="C49" s="140"/>
      <c r="D49" s="183" t="s">
        <v>124</v>
      </c>
      <c r="E49" s="160" t="s">
        <v>124</v>
      </c>
      <c r="F49" s="179" t="s">
        <v>124</v>
      </c>
      <c r="G49" s="183" t="s">
        <v>124</v>
      </c>
      <c r="H49" s="160" t="s">
        <v>124</v>
      </c>
      <c r="I49" s="179"/>
      <c r="J49" s="155" t="s">
        <v>124</v>
      </c>
      <c r="K49" s="156" t="s">
        <v>124</v>
      </c>
      <c r="L49" s="170" t="s">
        <v>124</v>
      </c>
      <c r="M49" s="165" t="s">
        <v>124</v>
      </c>
      <c r="N49" s="165" t="s">
        <v>124</v>
      </c>
      <c r="O49" s="157" t="s">
        <v>124</v>
      </c>
      <c r="P49" s="190" t="s">
        <v>21</v>
      </c>
    </row>
    <row r="50" spans="1:16" ht="16.5" thickBot="1">
      <c r="A50" s="158" t="s">
        <v>39</v>
      </c>
      <c r="B50" s="158" t="s">
        <v>133</v>
      </c>
      <c r="C50" s="141" t="s">
        <v>49</v>
      </c>
      <c r="D50" s="184"/>
      <c r="E50" s="54"/>
      <c r="F50" s="69"/>
      <c r="G50" s="184"/>
      <c r="H50" s="54"/>
      <c r="I50" s="69"/>
      <c r="J50" s="135"/>
      <c r="K50" s="139"/>
      <c r="L50" s="171"/>
      <c r="M50" s="166"/>
      <c r="N50" s="166"/>
      <c r="O50" s="142"/>
      <c r="P50" s="191"/>
    </row>
    <row r="51" spans="1:16">
      <c r="A51" t="s">
        <v>268</v>
      </c>
      <c r="B51" s="64" t="s">
        <v>267</v>
      </c>
      <c r="C51" s="176">
        <v>2012</v>
      </c>
      <c r="D51" s="185">
        <v>521</v>
      </c>
      <c r="E51" s="53"/>
      <c r="F51" s="67">
        <v>19</v>
      </c>
      <c r="G51" s="185">
        <v>97</v>
      </c>
      <c r="H51" s="53">
        <v>6</v>
      </c>
      <c r="I51" s="67"/>
      <c r="J51" s="64">
        <v>379</v>
      </c>
      <c r="K51" s="131"/>
      <c r="L51" s="172">
        <v>3672</v>
      </c>
      <c r="M51" s="163">
        <v>70</v>
      </c>
      <c r="N51" s="163">
        <v>22604</v>
      </c>
      <c r="O51" s="177">
        <f t="shared" ref="O51:O56" si="1">D51+G51+H51+J51+L51+M51</f>
        <v>4745</v>
      </c>
      <c r="P51" s="192">
        <f t="shared" ref="P51:P56" si="2">O51/N51</f>
        <v>0.20991859847814545</v>
      </c>
    </row>
    <row r="52" spans="1:16">
      <c r="A52" s="23"/>
      <c r="B52" s="23"/>
      <c r="C52" s="138">
        <v>2020</v>
      </c>
      <c r="D52" s="186">
        <v>1932</v>
      </c>
      <c r="E52" s="3"/>
      <c r="F52" s="68">
        <v>126</v>
      </c>
      <c r="G52" s="186">
        <v>942</v>
      </c>
      <c r="H52" s="123">
        <v>128</v>
      </c>
      <c r="I52" s="68"/>
      <c r="J52" s="23">
        <v>937</v>
      </c>
      <c r="K52" s="2"/>
      <c r="L52" s="173">
        <v>4349</v>
      </c>
      <c r="M52" s="164">
        <v>190</v>
      </c>
      <c r="N52" s="164">
        <v>27292</v>
      </c>
      <c r="O52" s="143">
        <f t="shared" si="1"/>
        <v>8478</v>
      </c>
      <c r="P52" s="193">
        <f t="shared" si="2"/>
        <v>0.31064048072695294</v>
      </c>
    </row>
    <row r="53" spans="1:16">
      <c r="A53" s="23"/>
      <c r="B53" s="23"/>
      <c r="C53" s="138">
        <v>2025</v>
      </c>
      <c r="D53" s="186">
        <v>3848</v>
      </c>
      <c r="E53" s="3"/>
      <c r="F53" s="68">
        <v>473</v>
      </c>
      <c r="G53" s="186">
        <v>2123</v>
      </c>
      <c r="H53" s="123">
        <v>529</v>
      </c>
      <c r="I53" s="68"/>
      <c r="J53" s="23">
        <v>1430</v>
      </c>
      <c r="K53" s="2"/>
      <c r="L53" s="173">
        <v>4513</v>
      </c>
      <c r="M53" s="164">
        <v>462</v>
      </c>
      <c r="N53" s="164">
        <v>30016</v>
      </c>
      <c r="O53" s="143">
        <f t="shared" si="1"/>
        <v>12905</v>
      </c>
      <c r="P53" s="193">
        <f t="shared" si="2"/>
        <v>0.42993736673773986</v>
      </c>
    </row>
    <row r="54" spans="1:16">
      <c r="A54" s="23"/>
      <c r="B54" s="23"/>
      <c r="C54" s="138">
        <v>2030</v>
      </c>
      <c r="D54" s="186">
        <v>6278</v>
      </c>
      <c r="E54" s="3"/>
      <c r="F54" s="68">
        <v>1098</v>
      </c>
      <c r="G54" s="186">
        <v>3844</v>
      </c>
      <c r="H54" s="123">
        <v>1852</v>
      </c>
      <c r="I54" s="68"/>
      <c r="J54" s="23">
        <v>1915</v>
      </c>
      <c r="K54" s="2"/>
      <c r="L54" s="173">
        <v>4613</v>
      </c>
      <c r="M54" s="164">
        <v>916</v>
      </c>
      <c r="N54" s="164">
        <v>33631</v>
      </c>
      <c r="O54" s="143">
        <f t="shared" si="1"/>
        <v>19418</v>
      </c>
      <c r="P54" s="193">
        <f t="shared" si="2"/>
        <v>0.57738396122624958</v>
      </c>
    </row>
    <row r="55" spans="1:16">
      <c r="A55" s="23"/>
      <c r="B55" s="23"/>
      <c r="C55" s="138">
        <v>2040</v>
      </c>
      <c r="D55" s="186">
        <v>11291</v>
      </c>
      <c r="E55" s="3"/>
      <c r="F55" s="68">
        <v>2831</v>
      </c>
      <c r="G55" s="186">
        <v>7054</v>
      </c>
      <c r="H55" s="123">
        <v>5675</v>
      </c>
      <c r="I55" s="68"/>
      <c r="J55" s="23">
        <v>2649</v>
      </c>
      <c r="K55" s="2"/>
      <c r="L55" s="173">
        <v>4773</v>
      </c>
      <c r="M55" s="164">
        <v>2198</v>
      </c>
      <c r="N55" s="164">
        <v>42837</v>
      </c>
      <c r="O55" s="143">
        <f t="shared" si="1"/>
        <v>33640</v>
      </c>
      <c r="P55" s="193">
        <f t="shared" si="2"/>
        <v>0.78530242547330575</v>
      </c>
    </row>
    <row r="56" spans="1:16" ht="16.5" thickBot="1">
      <c r="A56" s="23"/>
      <c r="B56" s="23"/>
      <c r="C56" s="138">
        <v>2050</v>
      </c>
      <c r="D56" s="186">
        <v>14938</v>
      </c>
      <c r="E56" s="3"/>
      <c r="F56" s="68">
        <v>4008</v>
      </c>
      <c r="G56" s="186">
        <v>9914</v>
      </c>
      <c r="H56" s="123">
        <v>9620</v>
      </c>
      <c r="I56" s="68"/>
      <c r="J56" s="23">
        <v>3039</v>
      </c>
      <c r="K56" s="2"/>
      <c r="L56" s="173">
        <v>4937</v>
      </c>
      <c r="M56" s="164">
        <v>3286</v>
      </c>
      <c r="N56" s="164">
        <v>49852</v>
      </c>
      <c r="O56" s="143">
        <f t="shared" si="1"/>
        <v>45734</v>
      </c>
      <c r="P56" s="193">
        <f t="shared" si="2"/>
        <v>0.91739549065233095</v>
      </c>
    </row>
    <row r="57" spans="1:16">
      <c r="A57" s="339" t="s">
        <v>255</v>
      </c>
      <c r="B57" s="64"/>
      <c r="C57" s="128">
        <v>2018</v>
      </c>
      <c r="D57" s="131">
        <v>1265</v>
      </c>
      <c r="E57" s="53">
        <f>D57-F57</f>
        <v>1198</v>
      </c>
      <c r="F57" s="67">
        <v>67</v>
      </c>
      <c r="G57" s="131">
        <v>592</v>
      </c>
      <c r="H57" s="53">
        <f>O57-D57-G57-J57-L57-M57</f>
        <v>13</v>
      </c>
      <c r="I57" s="67"/>
      <c r="J57" s="64">
        <v>636</v>
      </c>
      <c r="K57" s="64"/>
      <c r="L57" s="172">
        <v>4203</v>
      </c>
      <c r="M57" s="53">
        <v>90</v>
      </c>
      <c r="N57" s="177">
        <v>26603</v>
      </c>
      <c r="O57" s="177">
        <v>6799</v>
      </c>
      <c r="P57" s="192">
        <v>0.26</v>
      </c>
    </row>
    <row r="58" spans="1:16">
      <c r="A58" s="340"/>
      <c r="B58" s="342"/>
      <c r="C58" s="350">
        <v>2025</v>
      </c>
      <c r="D58" s="343">
        <v>2411</v>
      </c>
      <c r="E58" s="344"/>
      <c r="F58" s="345"/>
      <c r="G58" s="343">
        <v>1730</v>
      </c>
      <c r="H58" s="344">
        <f t="shared" ref="H58:H64" si="3">O58-D58-G58-J58-L58-M58</f>
        <v>31</v>
      </c>
      <c r="I58" s="345"/>
      <c r="J58" s="342">
        <v>916</v>
      </c>
      <c r="K58" s="342"/>
      <c r="L58" s="410">
        <v>4759</v>
      </c>
      <c r="M58" s="344">
        <v>125</v>
      </c>
      <c r="N58" s="352">
        <v>30803</v>
      </c>
      <c r="O58" s="352">
        <v>9972</v>
      </c>
      <c r="P58" s="353"/>
    </row>
    <row r="59" spans="1:16">
      <c r="A59" s="340"/>
      <c r="B59" s="342" t="s">
        <v>256</v>
      </c>
      <c r="C59" s="350">
        <v>2030</v>
      </c>
      <c r="D59" s="343">
        <v>3317</v>
      </c>
      <c r="E59" s="344">
        <f t="shared" ref="E59:E64" si="4">D59-F59</f>
        <v>2750</v>
      </c>
      <c r="F59" s="345">
        <v>567</v>
      </c>
      <c r="G59" s="343">
        <v>2562</v>
      </c>
      <c r="H59" s="344">
        <f t="shared" si="3"/>
        <v>78</v>
      </c>
      <c r="I59" s="345"/>
      <c r="J59" s="342">
        <v>1085</v>
      </c>
      <c r="K59" s="342"/>
      <c r="L59" s="410">
        <v>5255</v>
      </c>
      <c r="M59" s="344">
        <v>182</v>
      </c>
      <c r="N59" s="352">
        <v>34140</v>
      </c>
      <c r="O59" s="352">
        <v>12479</v>
      </c>
      <c r="P59" s="353">
        <v>0.37</v>
      </c>
    </row>
    <row r="60" spans="1:16">
      <c r="A60" s="340"/>
      <c r="B60" s="342"/>
      <c r="C60" s="350">
        <v>2040</v>
      </c>
      <c r="D60" s="343">
        <v>5226</v>
      </c>
      <c r="E60" s="344">
        <f t="shared" si="4"/>
        <v>3945</v>
      </c>
      <c r="F60" s="345">
        <v>1281</v>
      </c>
      <c r="G60" s="343">
        <v>4705</v>
      </c>
      <c r="H60" s="344">
        <f t="shared" si="3"/>
        <v>245</v>
      </c>
      <c r="I60" s="345"/>
      <c r="J60" s="342">
        <v>1459</v>
      </c>
      <c r="K60" s="342"/>
      <c r="L60" s="410">
        <v>6098</v>
      </c>
      <c r="M60" s="344">
        <v>316</v>
      </c>
      <c r="N60" s="352">
        <v>41373</v>
      </c>
      <c r="O60" s="352">
        <v>18049</v>
      </c>
      <c r="P60" s="353">
        <v>0.44</v>
      </c>
    </row>
    <row r="61" spans="1:16">
      <c r="A61" s="340"/>
      <c r="B61" s="23" t="s">
        <v>257</v>
      </c>
      <c r="C61" s="125">
        <v>2030</v>
      </c>
      <c r="D61" s="2">
        <v>4453</v>
      </c>
      <c r="E61" s="3">
        <f t="shared" si="4"/>
        <v>3689</v>
      </c>
      <c r="F61" s="68">
        <v>764</v>
      </c>
      <c r="G61" s="2">
        <v>3513</v>
      </c>
      <c r="H61" s="3">
        <f t="shared" si="3"/>
        <v>166</v>
      </c>
      <c r="I61" s="68"/>
      <c r="J61" s="23">
        <v>1335</v>
      </c>
      <c r="K61" s="23"/>
      <c r="L61" s="173">
        <v>5685</v>
      </c>
      <c r="M61" s="123">
        <v>282</v>
      </c>
      <c r="N61" s="143">
        <v>31800</v>
      </c>
      <c r="O61" s="143">
        <v>15434</v>
      </c>
      <c r="P61" s="193">
        <v>0.49</v>
      </c>
    </row>
    <row r="62" spans="1:16">
      <c r="A62" s="340"/>
      <c r="B62" s="23"/>
      <c r="C62" s="125">
        <v>2040</v>
      </c>
      <c r="D62" s="2">
        <v>8295</v>
      </c>
      <c r="E62" s="3">
        <f t="shared" si="4"/>
        <v>6223</v>
      </c>
      <c r="F62" s="68">
        <v>2072</v>
      </c>
      <c r="G62" s="2">
        <v>7208</v>
      </c>
      <c r="H62" s="3">
        <f t="shared" si="3"/>
        <v>880</v>
      </c>
      <c r="I62" s="68"/>
      <c r="J62" s="23">
        <v>2196</v>
      </c>
      <c r="K62" s="23"/>
      <c r="L62" s="173">
        <v>6934</v>
      </c>
      <c r="M62" s="123">
        <v>552</v>
      </c>
      <c r="N62" s="143">
        <v>38713</v>
      </c>
      <c r="O62" s="143">
        <v>26065</v>
      </c>
      <c r="P62" s="193">
        <v>0.67</v>
      </c>
    </row>
    <row r="63" spans="1:16">
      <c r="A63" s="340"/>
      <c r="B63" s="342" t="s">
        <v>258</v>
      </c>
      <c r="C63" s="350">
        <v>2030</v>
      </c>
      <c r="D63" s="343">
        <v>2955</v>
      </c>
      <c r="E63" s="344">
        <f t="shared" si="4"/>
        <v>2539</v>
      </c>
      <c r="F63" s="345">
        <v>416</v>
      </c>
      <c r="G63" s="343">
        <v>2265</v>
      </c>
      <c r="H63" s="344">
        <f t="shared" si="3"/>
        <v>190</v>
      </c>
      <c r="I63" s="345"/>
      <c r="J63" s="342">
        <v>1022</v>
      </c>
      <c r="K63" s="342"/>
      <c r="L63" s="410">
        <v>5171</v>
      </c>
      <c r="M63" s="344">
        <v>24</v>
      </c>
      <c r="N63" s="352">
        <v>35233</v>
      </c>
      <c r="O63" s="352">
        <v>11627</v>
      </c>
      <c r="P63" s="353">
        <v>0.33</v>
      </c>
    </row>
    <row r="64" spans="1:16" ht="16.5" thickBot="1">
      <c r="A64" s="341"/>
      <c r="B64" s="346"/>
      <c r="C64" s="351">
        <v>2040</v>
      </c>
      <c r="D64" s="347">
        <v>4258</v>
      </c>
      <c r="E64" s="348">
        <f t="shared" si="4"/>
        <v>3398</v>
      </c>
      <c r="F64" s="349">
        <v>860</v>
      </c>
      <c r="G64" s="347">
        <v>3658</v>
      </c>
      <c r="H64" s="348">
        <f t="shared" si="3"/>
        <v>352</v>
      </c>
      <c r="I64" s="349"/>
      <c r="J64" s="346">
        <v>1256</v>
      </c>
      <c r="K64" s="346"/>
      <c r="L64" s="411">
        <v>5923</v>
      </c>
      <c r="M64" s="348">
        <v>38</v>
      </c>
      <c r="N64" s="354">
        <v>43014</v>
      </c>
      <c r="O64" s="354">
        <v>15485</v>
      </c>
      <c r="P64" s="355">
        <v>0.36</v>
      </c>
    </row>
  </sheetData>
  <hyperlinks>
    <hyperlink ref="C2" location="Inhalt!A1" display="Zurück zur Inhaltsübersicht" xr:uid="{70231F0D-A015-4011-BBEA-0F76E89CE34D}"/>
  </hyperlinks>
  <pageMargins left="0.7" right="0.7" top="0.78740157499999996" bottom="0.78740157499999996"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2CF0-27E0-E74A-9340-8895AAE19011}">
  <sheetPr codeName="Tabelle23"/>
  <dimension ref="A2:O88"/>
  <sheetViews>
    <sheetView zoomScale="80" zoomScaleNormal="80" workbookViewId="0">
      <selection activeCell="I79" sqref="I79"/>
    </sheetView>
  </sheetViews>
  <sheetFormatPr baseColWidth="10" defaultRowHeight="15.75"/>
  <cols>
    <col min="1" max="1" width="42.125" bestFit="1" customWidth="1"/>
    <col min="2" max="2" width="24.375" customWidth="1"/>
    <col min="3" max="3" width="22.5" bestFit="1" customWidth="1"/>
    <col min="4" max="4" width="10.5" style="16" customWidth="1"/>
    <col min="5" max="9" width="10.875" style="16"/>
    <col min="10" max="10" width="12.375" style="16" customWidth="1"/>
    <col min="11" max="11" width="10.875" style="16"/>
    <col min="12" max="12" width="22.5" style="16" bestFit="1" customWidth="1"/>
    <col min="13" max="13" width="28.875" style="16" customWidth="1"/>
    <col min="14" max="14" width="20.875" style="16" customWidth="1"/>
  </cols>
  <sheetData>
    <row r="2" spans="1:15" ht="18.75">
      <c r="A2" s="196" t="s">
        <v>147</v>
      </c>
      <c r="E2" s="648" t="s">
        <v>492</v>
      </c>
    </row>
    <row r="4" spans="1:15" ht="32.25">
      <c r="A4" s="197" t="s">
        <v>140</v>
      </c>
      <c r="B4" s="30"/>
      <c r="C4" s="127"/>
      <c r="D4" s="234" t="s">
        <v>127</v>
      </c>
      <c r="E4" s="235" t="s">
        <v>128</v>
      </c>
      <c r="F4" s="236" t="s">
        <v>129</v>
      </c>
      <c r="G4" s="234" t="s">
        <v>89</v>
      </c>
      <c r="H4" s="235" t="s">
        <v>130</v>
      </c>
      <c r="I4" s="236" t="s">
        <v>131</v>
      </c>
      <c r="J4" s="283" t="s">
        <v>41</v>
      </c>
      <c r="K4" s="237" t="s">
        <v>40</v>
      </c>
      <c r="L4" s="238" t="s">
        <v>132</v>
      </c>
      <c r="M4" s="239" t="s">
        <v>143</v>
      </c>
      <c r="N4" s="239" t="s">
        <v>145</v>
      </c>
      <c r="O4" s="189" t="s">
        <v>144</v>
      </c>
    </row>
    <row r="5" spans="1:15">
      <c r="A5" s="24" t="s">
        <v>9</v>
      </c>
      <c r="B5" s="24"/>
      <c r="C5" s="140"/>
      <c r="D5" s="240" t="s">
        <v>142</v>
      </c>
      <c r="E5" s="34" t="s">
        <v>142</v>
      </c>
      <c r="F5" s="35" t="s">
        <v>142</v>
      </c>
      <c r="G5" s="240" t="s">
        <v>142</v>
      </c>
      <c r="H5" s="34" t="s">
        <v>142</v>
      </c>
      <c r="I5" s="35" t="s">
        <v>142</v>
      </c>
      <c r="J5" s="241" t="s">
        <v>142</v>
      </c>
      <c r="K5" s="33" t="s">
        <v>142</v>
      </c>
      <c r="L5" s="242" t="s">
        <v>142</v>
      </c>
      <c r="M5" s="243" t="s">
        <v>142</v>
      </c>
      <c r="N5" s="244" t="s">
        <v>142</v>
      </c>
      <c r="O5" s="190" t="s">
        <v>21</v>
      </c>
    </row>
    <row r="6" spans="1:15" ht="16.5" thickBot="1">
      <c r="A6" s="158" t="s">
        <v>39</v>
      </c>
      <c r="B6" s="158" t="s">
        <v>133</v>
      </c>
      <c r="C6" s="141" t="s">
        <v>49</v>
      </c>
      <c r="D6" s="245"/>
      <c r="E6" s="246"/>
      <c r="F6" s="247"/>
      <c r="G6" s="245"/>
      <c r="H6" s="246"/>
      <c r="I6" s="247"/>
      <c r="J6" s="210"/>
      <c r="K6" s="248"/>
      <c r="L6" s="249"/>
      <c r="M6" s="250"/>
      <c r="N6" s="251"/>
      <c r="O6" s="191"/>
    </row>
    <row r="7" spans="1:15">
      <c r="A7" s="64" t="s">
        <v>42</v>
      </c>
      <c r="B7" s="64" t="s">
        <v>135</v>
      </c>
      <c r="C7" s="176">
        <v>2011</v>
      </c>
      <c r="D7" s="252">
        <v>29</v>
      </c>
      <c r="E7" s="62">
        <v>29</v>
      </c>
      <c r="F7" s="63">
        <v>0</v>
      </c>
      <c r="G7" s="252">
        <v>25</v>
      </c>
      <c r="H7" s="62"/>
      <c r="I7" s="63"/>
      <c r="J7" s="130">
        <v>5</v>
      </c>
      <c r="K7" s="253">
        <v>8</v>
      </c>
      <c r="L7" s="254">
        <v>4</v>
      </c>
      <c r="M7" s="255">
        <v>175</v>
      </c>
      <c r="N7" s="256"/>
      <c r="O7" s="192"/>
    </row>
    <row r="8" spans="1:15">
      <c r="A8" s="23"/>
      <c r="B8" s="23"/>
      <c r="C8" s="138">
        <v>2020</v>
      </c>
      <c r="D8" s="257">
        <v>43</v>
      </c>
      <c r="E8" s="258">
        <v>38</v>
      </c>
      <c r="F8" s="259">
        <v>5</v>
      </c>
      <c r="G8" s="257">
        <v>57</v>
      </c>
      <c r="H8" s="258"/>
      <c r="I8" s="259"/>
      <c r="J8" s="208">
        <v>9</v>
      </c>
      <c r="K8" s="260">
        <v>8</v>
      </c>
      <c r="L8" s="261">
        <v>4</v>
      </c>
      <c r="M8" s="262">
        <v>198</v>
      </c>
      <c r="N8" s="263"/>
      <c r="O8" s="193">
        <v>0.56999999999999995</v>
      </c>
    </row>
    <row r="9" spans="1:15">
      <c r="A9" s="23"/>
      <c r="B9" s="23"/>
      <c r="C9" s="138">
        <v>2025</v>
      </c>
      <c r="D9" s="257">
        <v>50</v>
      </c>
      <c r="E9" s="258">
        <v>40</v>
      </c>
      <c r="F9" s="259">
        <v>10</v>
      </c>
      <c r="G9" s="257">
        <v>62</v>
      </c>
      <c r="H9" s="258"/>
      <c r="I9" s="259"/>
      <c r="J9" s="208">
        <v>8</v>
      </c>
      <c r="K9" s="260">
        <v>8</v>
      </c>
      <c r="L9" s="261">
        <v>4</v>
      </c>
      <c r="M9" s="262">
        <v>208</v>
      </c>
      <c r="N9" s="263"/>
      <c r="O9" s="193">
        <v>0.59</v>
      </c>
    </row>
    <row r="10" spans="1:15">
      <c r="A10" s="23"/>
      <c r="B10" s="23"/>
      <c r="C10" s="138">
        <v>2030</v>
      </c>
      <c r="D10" s="257">
        <v>59</v>
      </c>
      <c r="E10" s="264">
        <v>48</v>
      </c>
      <c r="F10" s="259">
        <v>11</v>
      </c>
      <c r="G10" s="257">
        <v>68</v>
      </c>
      <c r="H10" s="258"/>
      <c r="I10" s="259"/>
      <c r="J10" s="208">
        <v>7</v>
      </c>
      <c r="K10" s="260">
        <v>8</v>
      </c>
      <c r="L10" s="261">
        <v>4</v>
      </c>
      <c r="M10" s="262">
        <v>223</v>
      </c>
      <c r="N10" s="263"/>
      <c r="O10" s="193">
        <v>0.62</v>
      </c>
    </row>
    <row r="11" spans="1:15">
      <c r="A11" s="23"/>
      <c r="B11" s="23"/>
      <c r="C11" s="138">
        <v>2040</v>
      </c>
      <c r="D11" s="257">
        <v>62</v>
      </c>
      <c r="E11" s="264">
        <v>51</v>
      </c>
      <c r="F11" s="259">
        <v>11</v>
      </c>
      <c r="G11" s="257">
        <v>72</v>
      </c>
      <c r="H11" s="258"/>
      <c r="I11" s="259"/>
      <c r="J11" s="208">
        <v>8</v>
      </c>
      <c r="K11" s="260">
        <v>8</v>
      </c>
      <c r="L11" s="261">
        <v>4</v>
      </c>
      <c r="M11" s="262">
        <v>230</v>
      </c>
      <c r="N11" s="263"/>
      <c r="O11" s="193">
        <v>0.64</v>
      </c>
    </row>
    <row r="12" spans="1:15">
      <c r="A12" s="23"/>
      <c r="B12" s="23"/>
      <c r="C12" s="138">
        <v>2050</v>
      </c>
      <c r="D12" s="257">
        <v>85</v>
      </c>
      <c r="E12" s="264">
        <v>64</v>
      </c>
      <c r="F12" s="259">
        <v>21</v>
      </c>
      <c r="G12" s="257">
        <v>75</v>
      </c>
      <c r="H12" s="258"/>
      <c r="I12" s="259"/>
      <c r="J12" s="208">
        <v>8</v>
      </c>
      <c r="K12" s="260">
        <v>8</v>
      </c>
      <c r="L12" s="261">
        <v>4</v>
      </c>
      <c r="M12" s="262">
        <v>255</v>
      </c>
      <c r="N12" s="263"/>
      <c r="O12" s="193">
        <v>0.67</v>
      </c>
    </row>
    <row r="13" spans="1:15">
      <c r="A13" s="146" t="s">
        <v>42</v>
      </c>
      <c r="B13" s="146" t="s">
        <v>134</v>
      </c>
      <c r="C13" s="144">
        <v>2011</v>
      </c>
      <c r="D13" s="265">
        <v>29</v>
      </c>
      <c r="E13" s="266">
        <v>29</v>
      </c>
      <c r="F13" s="267">
        <v>0</v>
      </c>
      <c r="G13" s="265">
        <v>25</v>
      </c>
      <c r="H13" s="266"/>
      <c r="I13" s="267"/>
      <c r="J13" s="268">
        <v>5</v>
      </c>
      <c r="K13" s="269">
        <v>8</v>
      </c>
      <c r="L13" s="270">
        <v>4</v>
      </c>
      <c r="M13" s="271">
        <v>175</v>
      </c>
      <c r="N13" s="272"/>
      <c r="O13" s="194"/>
    </row>
    <row r="14" spans="1:15">
      <c r="A14" s="146"/>
      <c r="B14" s="146"/>
      <c r="C14" s="144">
        <v>2020</v>
      </c>
      <c r="D14" s="265">
        <v>50</v>
      </c>
      <c r="E14" s="266">
        <v>43</v>
      </c>
      <c r="F14" s="267">
        <v>7</v>
      </c>
      <c r="G14" s="265">
        <v>58</v>
      </c>
      <c r="H14" s="266"/>
      <c r="I14" s="267"/>
      <c r="J14" s="268">
        <v>9</v>
      </c>
      <c r="K14" s="269">
        <v>8</v>
      </c>
      <c r="L14" s="270">
        <v>4</v>
      </c>
      <c r="M14" s="271">
        <v>206</v>
      </c>
      <c r="N14" s="272"/>
      <c r="O14" s="194">
        <v>0.59</v>
      </c>
    </row>
    <row r="15" spans="1:15">
      <c r="A15" s="146"/>
      <c r="B15" s="146"/>
      <c r="C15" s="144">
        <v>2025</v>
      </c>
      <c r="D15" s="265">
        <v>57</v>
      </c>
      <c r="E15" s="266">
        <v>45</v>
      </c>
      <c r="F15" s="267">
        <v>12</v>
      </c>
      <c r="G15" s="265">
        <v>63</v>
      </c>
      <c r="H15" s="266"/>
      <c r="I15" s="267"/>
      <c r="J15" s="268">
        <v>8</v>
      </c>
      <c r="K15" s="269">
        <v>8</v>
      </c>
      <c r="L15" s="270">
        <v>4</v>
      </c>
      <c r="M15" s="271">
        <v>212</v>
      </c>
      <c r="N15" s="272"/>
      <c r="O15" s="194">
        <v>0.62</v>
      </c>
    </row>
    <row r="16" spans="1:15">
      <c r="A16" s="146"/>
      <c r="B16" s="146"/>
      <c r="C16" s="144">
        <v>2030</v>
      </c>
      <c r="D16" s="265">
        <v>64</v>
      </c>
      <c r="E16" s="266">
        <v>51</v>
      </c>
      <c r="F16" s="267">
        <v>13</v>
      </c>
      <c r="G16" s="265">
        <v>70</v>
      </c>
      <c r="H16" s="266"/>
      <c r="I16" s="267"/>
      <c r="J16" s="268">
        <v>10</v>
      </c>
      <c r="K16" s="269">
        <v>8</v>
      </c>
      <c r="L16" s="270">
        <v>4</v>
      </c>
      <c r="M16" s="271">
        <v>223</v>
      </c>
      <c r="N16" s="272"/>
      <c r="O16" s="194">
        <v>0.66</v>
      </c>
    </row>
    <row r="17" spans="1:15">
      <c r="A17" s="146"/>
      <c r="B17" s="146"/>
      <c r="C17" s="144">
        <v>2040</v>
      </c>
      <c r="D17" s="265">
        <v>67</v>
      </c>
      <c r="E17" s="266">
        <v>54</v>
      </c>
      <c r="F17" s="267">
        <v>13</v>
      </c>
      <c r="G17" s="265">
        <v>75</v>
      </c>
      <c r="H17" s="266"/>
      <c r="I17" s="267"/>
      <c r="J17" s="268">
        <v>11</v>
      </c>
      <c r="K17" s="269">
        <v>8</v>
      </c>
      <c r="L17" s="270">
        <v>4</v>
      </c>
      <c r="M17" s="271">
        <v>227</v>
      </c>
      <c r="N17" s="272"/>
      <c r="O17" s="194">
        <v>0.69</v>
      </c>
    </row>
    <row r="18" spans="1:15" ht="16.5" thickBot="1">
      <c r="A18" s="149"/>
      <c r="B18" s="149"/>
      <c r="C18" s="145">
        <v>2050</v>
      </c>
      <c r="D18" s="273">
        <v>89</v>
      </c>
      <c r="E18" s="274">
        <v>70</v>
      </c>
      <c r="F18" s="275">
        <v>18</v>
      </c>
      <c r="G18" s="273">
        <v>78</v>
      </c>
      <c r="H18" s="274"/>
      <c r="I18" s="275"/>
      <c r="J18" s="276">
        <v>12</v>
      </c>
      <c r="K18" s="277">
        <v>8</v>
      </c>
      <c r="L18" s="278">
        <v>4</v>
      </c>
      <c r="M18" s="279">
        <v>249</v>
      </c>
      <c r="N18" s="280"/>
      <c r="O18" s="195">
        <v>0.73</v>
      </c>
    </row>
    <row r="19" spans="1:15" ht="16.5" thickBot="1">
      <c r="A19" s="23" t="s">
        <v>520</v>
      </c>
      <c r="B19" s="23"/>
      <c r="C19" s="138">
        <v>2050</v>
      </c>
      <c r="D19" s="257"/>
      <c r="E19" s="257" t="s">
        <v>153</v>
      </c>
      <c r="F19" s="259" t="s">
        <v>154</v>
      </c>
      <c r="G19" s="257" t="s">
        <v>155</v>
      </c>
      <c r="H19" s="258"/>
      <c r="I19" s="259"/>
      <c r="J19" s="208"/>
      <c r="K19" s="260">
        <v>10</v>
      </c>
      <c r="L19" s="261"/>
      <c r="M19" s="262"/>
      <c r="N19" s="263"/>
      <c r="O19" s="193"/>
    </row>
    <row r="20" spans="1:15">
      <c r="A20" s="227" t="s">
        <v>343</v>
      </c>
      <c r="B20" s="227" t="s">
        <v>170</v>
      </c>
      <c r="C20" s="326">
        <v>2015</v>
      </c>
      <c r="D20" s="252">
        <v>36.9</v>
      </c>
      <c r="E20" s="63">
        <v>33.9</v>
      </c>
      <c r="F20" s="63">
        <v>2.94</v>
      </c>
      <c r="G20" s="252">
        <v>38.5</v>
      </c>
      <c r="H20" s="62"/>
      <c r="I20" s="63"/>
      <c r="J20" s="130">
        <v>8.08</v>
      </c>
      <c r="K20" s="79">
        <v>6.5</v>
      </c>
      <c r="L20" s="254">
        <v>4.51</v>
      </c>
      <c r="M20" s="255">
        <v>188</v>
      </c>
      <c r="N20" s="256">
        <v>88.1</v>
      </c>
      <c r="O20" s="192">
        <f t="shared" ref="O20:O25" si="0">N20/M20</f>
        <v>0.46861702127659571</v>
      </c>
    </row>
    <row r="21" spans="1:15">
      <c r="A21" s="228"/>
      <c r="B21" s="229"/>
      <c r="C21" s="327">
        <v>2020</v>
      </c>
      <c r="D21" s="257">
        <v>49</v>
      </c>
      <c r="E21" s="258">
        <v>39</v>
      </c>
      <c r="F21" s="259">
        <v>10</v>
      </c>
      <c r="G21" s="257">
        <v>53.5</v>
      </c>
      <c r="H21" s="258"/>
      <c r="I21" s="259"/>
      <c r="J21" s="208">
        <v>8.9600000000000009</v>
      </c>
      <c r="K21" s="1">
        <v>8</v>
      </c>
      <c r="L21" s="262">
        <v>4.7</v>
      </c>
      <c r="M21" s="262">
        <v>204</v>
      </c>
      <c r="N21" s="263">
        <v>117</v>
      </c>
      <c r="O21" s="193">
        <f t="shared" si="0"/>
        <v>0.57352941176470584</v>
      </c>
    </row>
    <row r="22" spans="1:15">
      <c r="A22" s="228"/>
      <c r="B22" s="229"/>
      <c r="C22" s="327">
        <v>2025</v>
      </c>
      <c r="D22" s="257">
        <v>58.1</v>
      </c>
      <c r="E22" s="264">
        <v>41.4</v>
      </c>
      <c r="F22" s="259">
        <v>16.7</v>
      </c>
      <c r="G22" s="257">
        <v>57.3</v>
      </c>
      <c r="H22" s="258"/>
      <c r="I22" s="259"/>
      <c r="J22" s="208">
        <v>9.48</v>
      </c>
      <c r="K22" s="1">
        <v>8</v>
      </c>
      <c r="L22" s="262">
        <v>4.8</v>
      </c>
      <c r="M22" s="262">
        <v>211</v>
      </c>
      <c r="N22" s="263">
        <v>132.30000000000001</v>
      </c>
      <c r="O22" s="193">
        <f t="shared" si="0"/>
        <v>0.62701421800947876</v>
      </c>
    </row>
    <row r="23" spans="1:15">
      <c r="A23" s="228"/>
      <c r="B23" s="229"/>
      <c r="C23" s="327">
        <v>2030</v>
      </c>
      <c r="D23" s="257">
        <v>67.2</v>
      </c>
      <c r="E23" s="264">
        <v>43.7</v>
      </c>
      <c r="F23" s="259">
        <v>23.5</v>
      </c>
      <c r="G23" s="257">
        <v>61</v>
      </c>
      <c r="H23" s="258"/>
      <c r="I23" s="259"/>
      <c r="J23" s="208">
        <v>10</v>
      </c>
      <c r="K23" s="1">
        <v>9</v>
      </c>
      <c r="L23" s="262">
        <v>4.92</v>
      </c>
      <c r="M23" s="262">
        <v>217</v>
      </c>
      <c r="N23" s="263">
        <v>147.80000000000001</v>
      </c>
      <c r="O23" s="193">
        <f t="shared" si="0"/>
        <v>0.68110599078341016</v>
      </c>
    </row>
    <row r="24" spans="1:15">
      <c r="A24" s="228"/>
      <c r="B24" s="229"/>
      <c r="C24" s="327">
        <v>2040</v>
      </c>
      <c r="D24" s="257">
        <v>77.5</v>
      </c>
      <c r="E24" s="264">
        <v>48</v>
      </c>
      <c r="F24" s="259">
        <v>29.5</v>
      </c>
      <c r="G24" s="257">
        <v>63.3</v>
      </c>
      <c r="H24" s="258"/>
      <c r="I24" s="259"/>
      <c r="J24" s="208">
        <v>10.38</v>
      </c>
      <c r="K24" s="1">
        <v>9</v>
      </c>
      <c r="L24" s="262">
        <v>5.09</v>
      </c>
      <c r="M24" s="262">
        <v>224</v>
      </c>
      <c r="N24" s="263">
        <v>166.3</v>
      </c>
      <c r="O24" s="193">
        <f t="shared" si="0"/>
        <v>0.74241071428571437</v>
      </c>
    </row>
    <row r="25" spans="1:15" ht="16.5" thickBot="1">
      <c r="A25" s="230"/>
      <c r="B25" s="231"/>
      <c r="C25" s="328">
        <v>2050</v>
      </c>
      <c r="D25" s="245">
        <v>82.8</v>
      </c>
      <c r="E25" s="281">
        <v>50.8</v>
      </c>
      <c r="F25" s="247">
        <v>32</v>
      </c>
      <c r="G25" s="245">
        <v>67.2</v>
      </c>
      <c r="H25" s="246"/>
      <c r="I25" s="247"/>
      <c r="J25" s="210">
        <v>10.38</v>
      </c>
      <c r="K25" s="80">
        <v>9</v>
      </c>
      <c r="L25" s="250">
        <v>5.2</v>
      </c>
      <c r="M25" s="250">
        <v>227</v>
      </c>
      <c r="N25" s="251">
        <v>179</v>
      </c>
      <c r="O25" s="191">
        <f t="shared" si="0"/>
        <v>0.78854625550660795</v>
      </c>
    </row>
    <row r="26" spans="1:15">
      <c r="A26" s="228" t="s">
        <v>383</v>
      </c>
      <c r="B26" s="229"/>
      <c r="C26" s="327">
        <v>2010</v>
      </c>
      <c r="D26" s="257">
        <f>E26+F26</f>
        <v>27</v>
      </c>
      <c r="E26" s="264">
        <v>27</v>
      </c>
      <c r="F26" s="259">
        <v>0</v>
      </c>
      <c r="G26" s="257">
        <v>18</v>
      </c>
      <c r="H26" s="258"/>
      <c r="I26" s="259"/>
      <c r="J26" s="208">
        <v>5</v>
      </c>
      <c r="K26" s="1"/>
      <c r="L26" s="262">
        <v>5</v>
      </c>
      <c r="M26" s="262"/>
      <c r="N26" s="263">
        <v>56</v>
      </c>
      <c r="O26" s="193"/>
    </row>
    <row r="27" spans="1:15">
      <c r="A27" s="228"/>
      <c r="B27" s="229"/>
      <c r="C27" s="327">
        <v>2015</v>
      </c>
      <c r="D27" s="257">
        <f t="shared" ref="D27:D35" si="1">E27+F27</f>
        <v>44</v>
      </c>
      <c r="E27" s="264">
        <v>41</v>
      </c>
      <c r="F27" s="259">
        <v>3</v>
      </c>
      <c r="G27" s="257">
        <v>39</v>
      </c>
      <c r="H27" s="258"/>
      <c r="I27" s="259"/>
      <c r="J27" s="208">
        <v>7</v>
      </c>
      <c r="K27" s="1"/>
      <c r="L27" s="262">
        <v>5</v>
      </c>
      <c r="M27" s="262"/>
      <c r="N27" s="263">
        <v>97</v>
      </c>
      <c r="O27" s="193"/>
    </row>
    <row r="28" spans="1:15">
      <c r="A28" s="228"/>
      <c r="B28" s="229"/>
      <c r="C28" s="327">
        <v>2018</v>
      </c>
      <c r="D28" s="257">
        <f>E28+F28</f>
        <v>59</v>
      </c>
      <c r="E28" s="264">
        <v>53</v>
      </c>
      <c r="F28" s="259">
        <v>6</v>
      </c>
      <c r="G28" s="257">
        <v>45</v>
      </c>
      <c r="H28" s="258"/>
      <c r="I28" s="259"/>
      <c r="J28" s="208">
        <v>8</v>
      </c>
      <c r="K28" s="1"/>
      <c r="L28" s="262">
        <v>5</v>
      </c>
      <c r="M28" s="262">
        <v>220</v>
      </c>
      <c r="N28" s="263">
        <v>118</v>
      </c>
      <c r="O28" s="193">
        <v>0.54</v>
      </c>
    </row>
    <row r="29" spans="1:15" ht="16.5" thickBot="1">
      <c r="A29" s="230"/>
      <c r="B29" s="231"/>
      <c r="C29" s="328">
        <v>2019</v>
      </c>
      <c r="D29" s="245">
        <v>61</v>
      </c>
      <c r="E29" s="281">
        <v>53</v>
      </c>
      <c r="F29" s="247">
        <v>7.5</v>
      </c>
      <c r="G29" s="245">
        <v>49</v>
      </c>
      <c r="H29" s="246"/>
      <c r="I29" s="247"/>
      <c r="J29" s="210">
        <v>8</v>
      </c>
      <c r="K29" s="80"/>
      <c r="L29" s="250">
        <v>5</v>
      </c>
      <c r="M29" s="250"/>
      <c r="N29" s="251">
        <v>124</v>
      </c>
      <c r="O29" s="191"/>
    </row>
    <row r="30" spans="1:15">
      <c r="A30" s="227" t="s">
        <v>369</v>
      </c>
      <c r="B30" s="227" t="s">
        <v>250</v>
      </c>
      <c r="C30" s="326">
        <v>2017</v>
      </c>
      <c r="D30" s="252">
        <f t="shared" si="1"/>
        <v>55.9</v>
      </c>
      <c r="E30" s="63">
        <v>50.5</v>
      </c>
      <c r="F30" s="63">
        <v>5.4</v>
      </c>
      <c r="G30" s="252">
        <v>42</v>
      </c>
      <c r="H30" s="62"/>
      <c r="I30" s="63"/>
      <c r="J30" s="130">
        <v>8</v>
      </c>
      <c r="K30" s="79">
        <v>10</v>
      </c>
      <c r="L30" s="254">
        <v>6</v>
      </c>
      <c r="M30" s="255">
        <v>216.3</v>
      </c>
      <c r="N30" s="256">
        <v>112.8</v>
      </c>
      <c r="O30" s="192">
        <f t="shared" ref="O30:O35" si="2">N30/M30</f>
        <v>0.52149791955617197</v>
      </c>
    </row>
    <row r="31" spans="1:15">
      <c r="A31" s="228"/>
      <c r="B31" s="317" t="s">
        <v>252</v>
      </c>
      <c r="C31" s="232">
        <v>2025</v>
      </c>
      <c r="D31" s="318">
        <f t="shared" si="1"/>
        <v>81.3</v>
      </c>
      <c r="E31" s="319">
        <v>70.5</v>
      </c>
      <c r="F31" s="320">
        <v>10.8</v>
      </c>
      <c r="G31" s="318">
        <v>73</v>
      </c>
      <c r="H31" s="319"/>
      <c r="I31" s="320"/>
      <c r="J31" s="321">
        <v>7</v>
      </c>
      <c r="K31" s="322">
        <v>16</v>
      </c>
      <c r="L31" s="323">
        <v>6</v>
      </c>
      <c r="M31" s="323">
        <v>243.2</v>
      </c>
      <c r="N31" s="324">
        <v>168.8</v>
      </c>
      <c r="O31" s="325">
        <f t="shared" si="2"/>
        <v>0.69407894736842113</v>
      </c>
    </row>
    <row r="32" spans="1:15">
      <c r="A32" s="228"/>
      <c r="B32" s="229" t="s">
        <v>251</v>
      </c>
      <c r="C32" s="327">
        <v>2030</v>
      </c>
      <c r="D32" s="257">
        <f t="shared" si="1"/>
        <v>94.3</v>
      </c>
      <c r="E32" s="264">
        <v>74.3</v>
      </c>
      <c r="F32" s="259">
        <v>20</v>
      </c>
      <c r="G32" s="257">
        <v>72.900000000000006</v>
      </c>
      <c r="H32" s="258"/>
      <c r="I32" s="259"/>
      <c r="J32" s="208">
        <v>6</v>
      </c>
      <c r="K32" s="1">
        <v>19.600000000000001</v>
      </c>
      <c r="L32" s="262">
        <v>5.6</v>
      </c>
      <c r="M32" s="262">
        <v>254.8</v>
      </c>
      <c r="N32" s="263">
        <v>180.1</v>
      </c>
      <c r="O32" s="193">
        <f t="shared" si="2"/>
        <v>0.70682888540031397</v>
      </c>
    </row>
    <row r="33" spans="1:15">
      <c r="A33" s="228"/>
      <c r="B33" s="317" t="s">
        <v>252</v>
      </c>
      <c r="C33" s="232">
        <v>2030</v>
      </c>
      <c r="D33" s="318">
        <f t="shared" si="1"/>
        <v>98.5</v>
      </c>
      <c r="E33" s="319">
        <v>81.5</v>
      </c>
      <c r="F33" s="320">
        <v>17</v>
      </c>
      <c r="G33" s="318">
        <v>91.3</v>
      </c>
      <c r="H33" s="319"/>
      <c r="I33" s="320"/>
      <c r="J33" s="321">
        <v>6</v>
      </c>
      <c r="K33" s="322">
        <v>21.6</v>
      </c>
      <c r="L33" s="323">
        <v>5.6</v>
      </c>
      <c r="M33" s="323">
        <v>275.89999999999998</v>
      </c>
      <c r="N33" s="324">
        <v>202.7</v>
      </c>
      <c r="O33" s="325">
        <f t="shared" si="2"/>
        <v>0.73468648060891628</v>
      </c>
    </row>
    <row r="34" spans="1:15">
      <c r="A34" s="228"/>
      <c r="B34" s="229" t="s">
        <v>253</v>
      </c>
      <c r="C34" s="327">
        <v>2030</v>
      </c>
      <c r="D34" s="257">
        <f t="shared" si="1"/>
        <v>102.5</v>
      </c>
      <c r="E34" s="264">
        <v>85.5</v>
      </c>
      <c r="F34" s="259">
        <v>17</v>
      </c>
      <c r="G34" s="257">
        <v>104.5</v>
      </c>
      <c r="H34" s="258"/>
      <c r="I34" s="259"/>
      <c r="J34" s="208">
        <v>6</v>
      </c>
      <c r="K34" s="1">
        <v>24.1</v>
      </c>
      <c r="L34" s="262">
        <v>5.6</v>
      </c>
      <c r="M34" s="262">
        <v>289</v>
      </c>
      <c r="N34" s="263">
        <v>219.9</v>
      </c>
      <c r="O34" s="193">
        <f t="shared" si="2"/>
        <v>0.76089965397923875</v>
      </c>
    </row>
    <row r="35" spans="1:15" ht="16.5" thickBot="1">
      <c r="A35" s="230"/>
      <c r="B35" s="329" t="s">
        <v>252</v>
      </c>
      <c r="C35" s="233">
        <v>2035</v>
      </c>
      <c r="D35" s="330">
        <f t="shared" si="1"/>
        <v>114</v>
      </c>
      <c r="E35" s="331">
        <v>90.8</v>
      </c>
      <c r="F35" s="332">
        <v>23.2</v>
      </c>
      <c r="G35" s="330">
        <v>97.4</v>
      </c>
      <c r="H35" s="331"/>
      <c r="I35" s="332"/>
      <c r="J35" s="333">
        <v>4.5999999999999996</v>
      </c>
      <c r="K35" s="334">
        <v>27.5</v>
      </c>
      <c r="L35" s="335">
        <v>5.6</v>
      </c>
      <c r="M35" s="335">
        <v>295.7</v>
      </c>
      <c r="N35" s="336">
        <v>222.9</v>
      </c>
      <c r="O35" s="337">
        <f t="shared" si="2"/>
        <v>0.75380453161988503</v>
      </c>
    </row>
    <row r="36" spans="1:15">
      <c r="B36" s="123"/>
      <c r="C36" s="123"/>
    </row>
    <row r="37" spans="1:15">
      <c r="B37" s="123"/>
      <c r="C37" s="123"/>
    </row>
    <row r="41" spans="1:15" ht="32.25">
      <c r="A41" s="197" t="s">
        <v>141</v>
      </c>
      <c r="B41" s="30"/>
      <c r="C41" s="127"/>
      <c r="D41" s="234" t="s">
        <v>127</v>
      </c>
      <c r="E41" s="235" t="s">
        <v>128</v>
      </c>
      <c r="F41" s="236" t="s">
        <v>129</v>
      </c>
      <c r="G41" s="234" t="s">
        <v>89</v>
      </c>
      <c r="H41" s="235" t="s">
        <v>130</v>
      </c>
      <c r="I41" s="236" t="s">
        <v>131</v>
      </c>
      <c r="J41" s="283" t="s">
        <v>41</v>
      </c>
      <c r="K41" s="237" t="s">
        <v>40</v>
      </c>
      <c r="L41" s="238" t="s">
        <v>132</v>
      </c>
      <c r="M41" s="239" t="s">
        <v>143</v>
      </c>
      <c r="N41" s="239" t="s">
        <v>145</v>
      </c>
      <c r="O41" s="189" t="s">
        <v>144</v>
      </c>
    </row>
    <row r="42" spans="1:15">
      <c r="A42" s="24" t="s">
        <v>9</v>
      </c>
      <c r="B42" s="24"/>
      <c r="C42" s="140"/>
      <c r="D42" s="240" t="s">
        <v>142</v>
      </c>
      <c r="E42" s="34" t="s">
        <v>142</v>
      </c>
      <c r="F42" s="35" t="s">
        <v>142</v>
      </c>
      <c r="G42" s="240" t="s">
        <v>142</v>
      </c>
      <c r="H42" s="34" t="s">
        <v>142</v>
      </c>
      <c r="I42" s="35" t="s">
        <v>142</v>
      </c>
      <c r="J42" s="241" t="s">
        <v>142</v>
      </c>
      <c r="K42" s="33" t="s">
        <v>142</v>
      </c>
      <c r="L42" s="242" t="s">
        <v>142</v>
      </c>
      <c r="M42" s="243" t="s">
        <v>142</v>
      </c>
      <c r="N42" s="244" t="s">
        <v>142</v>
      </c>
      <c r="O42" s="190" t="s">
        <v>21</v>
      </c>
    </row>
    <row r="43" spans="1:15" ht="16.5" thickBot="1">
      <c r="A43" s="158" t="s">
        <v>39</v>
      </c>
      <c r="B43" s="158" t="s">
        <v>133</v>
      </c>
      <c r="C43" s="141" t="s">
        <v>49</v>
      </c>
      <c r="D43" s="245"/>
      <c r="E43" s="246"/>
      <c r="F43" s="247"/>
      <c r="G43" s="245"/>
      <c r="H43" s="246"/>
      <c r="I43" s="247"/>
      <c r="J43" s="210"/>
      <c r="K43" s="248"/>
      <c r="L43" s="249"/>
      <c r="M43" s="250"/>
      <c r="N43" s="251"/>
      <c r="O43" s="191"/>
    </row>
    <row r="44" spans="1:15">
      <c r="A44" s="64" t="s">
        <v>365</v>
      </c>
      <c r="B44" s="64" t="s">
        <v>206</v>
      </c>
      <c r="C44" s="176">
        <v>2018</v>
      </c>
      <c r="D44" s="252">
        <f t="shared" ref="D44:D52" si="3">E44+F44</f>
        <v>591</v>
      </c>
      <c r="E44" s="62">
        <v>568</v>
      </c>
      <c r="F44" s="63">
        <v>23</v>
      </c>
      <c r="G44" s="252">
        <v>512</v>
      </c>
      <c r="H44" s="62"/>
      <c r="I44" s="63"/>
      <c r="J44" s="130"/>
      <c r="K44" s="61"/>
      <c r="L44" s="282"/>
      <c r="M44" s="255"/>
      <c r="N44" s="256"/>
      <c r="O44" s="192"/>
    </row>
    <row r="45" spans="1:15">
      <c r="A45" s="23"/>
      <c r="B45" s="23" t="s">
        <v>206</v>
      </c>
      <c r="C45" s="138">
        <v>2020</v>
      </c>
      <c r="D45" s="257">
        <f t="shared" si="3"/>
        <v>712</v>
      </c>
      <c r="E45" s="258">
        <v>658</v>
      </c>
      <c r="F45" s="259">
        <v>54</v>
      </c>
      <c r="G45" s="257">
        <v>762</v>
      </c>
      <c r="H45" s="258"/>
      <c r="I45" s="259"/>
      <c r="J45" s="208"/>
      <c r="K45" s="260"/>
      <c r="L45" s="261"/>
      <c r="M45" s="262"/>
      <c r="N45" s="263"/>
      <c r="O45" s="193"/>
    </row>
    <row r="46" spans="1:15">
      <c r="A46" s="23"/>
      <c r="B46" s="23" t="s">
        <v>206</v>
      </c>
      <c r="C46" s="138">
        <v>2025</v>
      </c>
      <c r="D46" s="257">
        <f t="shared" si="3"/>
        <v>1165</v>
      </c>
      <c r="E46" s="258">
        <v>1100</v>
      </c>
      <c r="F46" s="259">
        <v>65</v>
      </c>
      <c r="G46" s="257">
        <v>1744</v>
      </c>
      <c r="H46" s="258"/>
      <c r="I46" s="259"/>
      <c r="J46" s="208"/>
      <c r="K46" s="260"/>
      <c r="L46" s="261"/>
      <c r="M46" s="262"/>
      <c r="N46" s="263"/>
      <c r="O46" s="193"/>
    </row>
    <row r="47" spans="1:15">
      <c r="A47" s="23"/>
      <c r="B47" s="23" t="s">
        <v>206</v>
      </c>
      <c r="C47" s="138">
        <v>2030</v>
      </c>
      <c r="D47" s="257">
        <f t="shared" si="3"/>
        <v>1626</v>
      </c>
      <c r="E47" s="258">
        <v>1500</v>
      </c>
      <c r="F47" s="259">
        <v>126</v>
      </c>
      <c r="G47" s="257">
        <v>3212</v>
      </c>
      <c r="H47" s="258"/>
      <c r="I47" s="259"/>
      <c r="J47" s="208"/>
      <c r="K47" s="260"/>
      <c r="L47" s="261"/>
      <c r="M47" s="262"/>
      <c r="N47" s="263"/>
      <c r="O47" s="193"/>
    </row>
    <row r="48" spans="1:15">
      <c r="A48" s="23"/>
      <c r="B48" s="23" t="s">
        <v>206</v>
      </c>
      <c r="C48" s="138">
        <v>2035</v>
      </c>
      <c r="D48" s="257">
        <f t="shared" si="3"/>
        <v>2535</v>
      </c>
      <c r="E48" s="258">
        <v>2196</v>
      </c>
      <c r="F48" s="259">
        <v>339</v>
      </c>
      <c r="G48" s="257">
        <v>5174</v>
      </c>
      <c r="H48" s="258"/>
      <c r="I48" s="259"/>
      <c r="J48" s="208"/>
      <c r="K48" s="260"/>
      <c r="L48" s="261"/>
      <c r="M48" s="262"/>
      <c r="N48" s="263"/>
      <c r="O48" s="193"/>
    </row>
    <row r="49" spans="1:15">
      <c r="A49" s="146" t="s">
        <v>384</v>
      </c>
      <c r="B49" s="146" t="s">
        <v>254</v>
      </c>
      <c r="C49" s="144">
        <v>2010</v>
      </c>
      <c r="D49" s="187">
        <f t="shared" si="3"/>
        <v>181</v>
      </c>
      <c r="E49" s="161">
        <v>178</v>
      </c>
      <c r="F49" s="180">
        <v>3</v>
      </c>
      <c r="G49" s="187"/>
      <c r="H49" s="161"/>
      <c r="I49" s="180"/>
      <c r="J49" s="146"/>
      <c r="K49" s="147"/>
      <c r="L49" s="174"/>
      <c r="M49" s="167"/>
      <c r="N49" s="148"/>
      <c r="O49" s="194"/>
    </row>
    <row r="50" spans="1:15">
      <c r="A50" s="146"/>
      <c r="B50" s="146"/>
      <c r="C50" s="144">
        <v>2018</v>
      </c>
      <c r="D50" s="187">
        <f t="shared" si="3"/>
        <v>565</v>
      </c>
      <c r="E50" s="161">
        <v>542</v>
      </c>
      <c r="F50" s="180">
        <v>23</v>
      </c>
      <c r="G50" s="187"/>
      <c r="H50" s="161"/>
      <c r="I50" s="180"/>
      <c r="J50" s="146"/>
      <c r="K50" s="147"/>
      <c r="L50" s="174"/>
      <c r="M50" s="167"/>
      <c r="N50" s="148"/>
      <c r="O50" s="194"/>
    </row>
    <row r="51" spans="1:15">
      <c r="A51" s="146"/>
      <c r="B51" s="146"/>
      <c r="C51" s="144">
        <v>2030</v>
      </c>
      <c r="D51" s="187">
        <f t="shared" si="3"/>
        <v>2015</v>
      </c>
      <c r="E51" s="161">
        <v>1787</v>
      </c>
      <c r="F51" s="180">
        <v>228</v>
      </c>
      <c r="G51" s="187"/>
      <c r="H51" s="161"/>
      <c r="I51" s="180"/>
      <c r="J51" s="146"/>
      <c r="K51" s="147"/>
      <c r="L51" s="174"/>
      <c r="M51" s="167"/>
      <c r="N51" s="148"/>
      <c r="O51" s="194"/>
    </row>
    <row r="52" spans="1:15">
      <c r="A52" s="146"/>
      <c r="B52" s="146"/>
      <c r="C52" s="144">
        <v>2050</v>
      </c>
      <c r="D52" s="187">
        <f t="shared" si="3"/>
        <v>6044</v>
      </c>
      <c r="E52" s="161">
        <v>5044</v>
      </c>
      <c r="F52" s="180">
        <v>1000</v>
      </c>
      <c r="G52" s="187">
        <v>8519</v>
      </c>
      <c r="H52" s="161"/>
      <c r="I52" s="180"/>
      <c r="J52" s="146"/>
      <c r="K52" s="147"/>
      <c r="L52" s="174">
        <v>1822</v>
      </c>
      <c r="M52" s="167"/>
      <c r="N52" s="148"/>
      <c r="O52" s="194"/>
    </row>
    <row r="53" spans="1:15">
      <c r="A53" t="s">
        <v>480</v>
      </c>
      <c r="B53" s="23" t="s">
        <v>267</v>
      </c>
      <c r="C53" s="138">
        <v>2012</v>
      </c>
      <c r="D53" s="260">
        <v>277</v>
      </c>
      <c r="E53" s="258">
        <f>D53-F53</f>
        <v>272</v>
      </c>
      <c r="F53" s="259">
        <v>5</v>
      </c>
      <c r="G53" s="260">
        <v>97</v>
      </c>
      <c r="H53" s="258"/>
      <c r="I53" s="259"/>
      <c r="J53" s="208">
        <v>87</v>
      </c>
      <c r="K53" s="208"/>
      <c r="L53" s="260">
        <v>1099</v>
      </c>
      <c r="M53" s="263">
        <v>5680</v>
      </c>
      <c r="N53" s="263">
        <v>1575</v>
      </c>
      <c r="O53" s="193">
        <f t="shared" ref="O53:O58" si="4">N53/M53</f>
        <v>0.27728873239436619</v>
      </c>
    </row>
    <row r="54" spans="1:15">
      <c r="A54" s="68"/>
      <c r="B54" s="23"/>
      <c r="C54" s="138">
        <v>2020</v>
      </c>
      <c r="D54" s="260">
        <v>820</v>
      </c>
      <c r="E54" s="258">
        <f>D54-F54</f>
        <v>783</v>
      </c>
      <c r="F54" s="259">
        <v>37</v>
      </c>
      <c r="G54" s="260">
        <v>732</v>
      </c>
      <c r="H54" s="258"/>
      <c r="I54" s="259"/>
      <c r="J54" s="208">
        <v>194</v>
      </c>
      <c r="K54" s="208"/>
      <c r="L54" s="260">
        <v>1316</v>
      </c>
      <c r="M54" s="263">
        <v>7492</v>
      </c>
      <c r="N54" s="263">
        <v>3132</v>
      </c>
      <c r="O54" s="193">
        <f t="shared" si="4"/>
        <v>0.41804591564335292</v>
      </c>
    </row>
    <row r="55" spans="1:15">
      <c r="A55" s="68"/>
      <c r="B55" s="23"/>
      <c r="C55" s="138">
        <v>2030</v>
      </c>
      <c r="D55" s="260">
        <v>2510</v>
      </c>
      <c r="E55" s="258">
        <f>D55-F55</f>
        <v>2184</v>
      </c>
      <c r="F55" s="259">
        <v>326</v>
      </c>
      <c r="G55" s="260">
        <v>2839</v>
      </c>
      <c r="H55" s="258"/>
      <c r="I55" s="259"/>
      <c r="J55" s="208">
        <v>392</v>
      </c>
      <c r="K55" s="208"/>
      <c r="L55" s="260">
        <v>1397</v>
      </c>
      <c r="M55" s="263">
        <v>11521</v>
      </c>
      <c r="N55" s="263">
        <v>7774</v>
      </c>
      <c r="O55" s="193">
        <f t="shared" si="4"/>
        <v>0.67476781529381125</v>
      </c>
    </row>
    <row r="56" spans="1:15">
      <c r="A56" s="68"/>
      <c r="B56" s="23"/>
      <c r="C56" s="138">
        <v>2040</v>
      </c>
      <c r="D56" s="260">
        <v>4316</v>
      </c>
      <c r="E56" s="258">
        <f>D56-F56</f>
        <v>3502</v>
      </c>
      <c r="F56" s="259">
        <v>814</v>
      </c>
      <c r="G56" s="260">
        <v>4988</v>
      </c>
      <c r="H56" s="258"/>
      <c r="I56" s="259"/>
      <c r="J56" s="208">
        <v>558</v>
      </c>
      <c r="K56" s="208"/>
      <c r="L56" s="260">
        <v>1445</v>
      </c>
      <c r="M56" s="263">
        <v>16112</v>
      </c>
      <c r="N56" s="263">
        <v>12934</v>
      </c>
      <c r="O56" s="193">
        <f t="shared" si="4"/>
        <v>0.80275571002979151</v>
      </c>
    </row>
    <row r="57" spans="1:15" ht="16.5" thickBot="1">
      <c r="A57" s="68"/>
      <c r="B57" s="23"/>
      <c r="C57" s="138">
        <v>2050</v>
      </c>
      <c r="D57" s="260">
        <v>5575</v>
      </c>
      <c r="E57" s="258">
        <f>D57-F57</f>
        <v>4444</v>
      </c>
      <c r="F57" s="259">
        <v>1131</v>
      </c>
      <c r="G57" s="260">
        <v>6745</v>
      </c>
      <c r="H57" s="258"/>
      <c r="I57" s="259"/>
      <c r="J57" s="208">
        <v>746</v>
      </c>
      <c r="K57" s="208"/>
      <c r="L57" s="260">
        <v>1503</v>
      </c>
      <c r="M57" s="263">
        <v>19469</v>
      </c>
      <c r="N57" s="263">
        <v>17079</v>
      </c>
      <c r="O57" s="193">
        <f t="shared" si="4"/>
        <v>0.87724074169192046</v>
      </c>
    </row>
    <row r="58" spans="1:15">
      <c r="A58" s="677" t="s">
        <v>255</v>
      </c>
      <c r="B58" s="678" t="s">
        <v>481</v>
      </c>
      <c r="C58" s="688">
        <v>2018</v>
      </c>
      <c r="D58" s="679">
        <v>566</v>
      </c>
      <c r="E58" s="680">
        <v>543</v>
      </c>
      <c r="F58" s="681">
        <v>23</v>
      </c>
      <c r="G58" s="679">
        <v>495</v>
      </c>
      <c r="H58" s="680"/>
      <c r="I58" s="681"/>
      <c r="J58" s="678">
        <v>146</v>
      </c>
      <c r="K58" s="678"/>
      <c r="L58" s="682">
        <v>1290</v>
      </c>
      <c r="M58" s="680">
        <v>7218</v>
      </c>
      <c r="N58" s="683">
        <v>2517</v>
      </c>
      <c r="O58" s="684">
        <f t="shared" si="4"/>
        <v>0.3487115544472153</v>
      </c>
    </row>
    <row r="59" spans="1:15">
      <c r="A59" s="685"/>
      <c r="B59" s="146"/>
      <c r="C59" s="350">
        <v>2025</v>
      </c>
      <c r="D59" s="147">
        <v>980</v>
      </c>
      <c r="E59" s="161">
        <v>903</v>
      </c>
      <c r="F59" s="180">
        <v>77</v>
      </c>
      <c r="G59" s="147">
        <v>1309</v>
      </c>
      <c r="H59" s="161"/>
      <c r="I59" s="180"/>
      <c r="J59" s="146">
        <v>194</v>
      </c>
      <c r="K59" s="146"/>
      <c r="L59" s="174">
        <v>1448</v>
      </c>
      <c r="M59" s="161">
        <v>8962</v>
      </c>
      <c r="N59" s="148">
        <v>3962</v>
      </c>
      <c r="O59" s="194">
        <f t="shared" ref="O59:O66" si="5">N59/M59</f>
        <v>0.442088819459942</v>
      </c>
    </row>
    <row r="60" spans="1:15">
      <c r="A60" s="685"/>
      <c r="B60" s="146"/>
      <c r="C60" s="350">
        <v>2030</v>
      </c>
      <c r="D60" s="147">
        <v>1288</v>
      </c>
      <c r="E60" s="161">
        <v>1123</v>
      </c>
      <c r="F60" s="180">
        <v>165</v>
      </c>
      <c r="G60" s="147">
        <v>1866</v>
      </c>
      <c r="H60" s="161"/>
      <c r="I60" s="180"/>
      <c r="J60" s="146">
        <v>224</v>
      </c>
      <c r="K60" s="146"/>
      <c r="L60" s="174">
        <v>1586</v>
      </c>
      <c r="M60" s="161">
        <v>10244</v>
      </c>
      <c r="N60" s="148">
        <v>5019</v>
      </c>
      <c r="O60" s="194">
        <f t="shared" si="5"/>
        <v>0.48994533385396327</v>
      </c>
    </row>
    <row r="61" spans="1:15">
      <c r="A61" s="685"/>
      <c r="B61" s="146"/>
      <c r="C61" s="350">
        <v>2035</v>
      </c>
      <c r="D61" s="147">
        <v>1594</v>
      </c>
      <c r="E61" s="161">
        <v>1332</v>
      </c>
      <c r="F61" s="180">
        <v>262</v>
      </c>
      <c r="G61" s="147">
        <v>2476</v>
      </c>
      <c r="H61" s="161"/>
      <c r="I61" s="180"/>
      <c r="J61" s="146">
        <v>255</v>
      </c>
      <c r="K61" s="146"/>
      <c r="L61" s="174">
        <v>1707</v>
      </c>
      <c r="M61" s="161">
        <v>11655</v>
      </c>
      <c r="N61" s="148">
        <v>6120</v>
      </c>
      <c r="O61" s="194">
        <f t="shared" si="5"/>
        <v>0.52509652509652505</v>
      </c>
    </row>
    <row r="62" spans="1:15">
      <c r="A62" s="685"/>
      <c r="B62" s="146"/>
      <c r="C62" s="350">
        <v>2040</v>
      </c>
      <c r="D62" s="147">
        <v>1856</v>
      </c>
      <c r="E62" s="161">
        <v>1514</v>
      </c>
      <c r="F62" s="180">
        <v>342</v>
      </c>
      <c r="G62" s="147">
        <v>3142</v>
      </c>
      <c r="H62" s="161"/>
      <c r="I62" s="180"/>
      <c r="J62" s="146">
        <v>286</v>
      </c>
      <c r="K62" s="146"/>
      <c r="L62" s="174">
        <v>1822</v>
      </c>
      <c r="M62" s="161">
        <v>13109</v>
      </c>
      <c r="N62" s="148">
        <v>7233</v>
      </c>
      <c r="O62" s="194">
        <f t="shared" si="5"/>
        <v>0.55175833396902896</v>
      </c>
    </row>
    <row r="63" spans="1:15">
      <c r="A63" s="395"/>
      <c r="B63" s="219" t="s">
        <v>257</v>
      </c>
      <c r="C63" s="125">
        <v>2030</v>
      </c>
      <c r="D63" s="664">
        <v>1721</v>
      </c>
      <c r="E63" s="123">
        <v>1501</v>
      </c>
      <c r="F63" s="124">
        <v>225</v>
      </c>
      <c r="G63" s="664">
        <v>2537</v>
      </c>
      <c r="H63" s="123"/>
      <c r="I63" s="124"/>
      <c r="J63" s="219">
        <v>272</v>
      </c>
      <c r="K63" s="219"/>
      <c r="L63" s="221">
        <v>1728</v>
      </c>
      <c r="M63" s="221">
        <v>11042</v>
      </c>
      <c r="N63" s="665">
        <v>6359</v>
      </c>
      <c r="O63" s="666">
        <f t="shared" si="5"/>
        <v>0.57589204854193077</v>
      </c>
    </row>
    <row r="64" spans="1:15">
      <c r="A64" s="395"/>
      <c r="B64" s="219"/>
      <c r="C64" s="125">
        <v>2040</v>
      </c>
      <c r="D64" s="664">
        <v>2930</v>
      </c>
      <c r="E64" s="123">
        <v>2370</v>
      </c>
      <c r="F64" s="124">
        <v>560</v>
      </c>
      <c r="G64" s="664">
        <v>4815</v>
      </c>
      <c r="H64" s="123"/>
      <c r="I64" s="124"/>
      <c r="J64" s="219">
        <v>425</v>
      </c>
      <c r="K64" s="219"/>
      <c r="L64" s="221">
        <v>2090</v>
      </c>
      <c r="M64" s="221">
        <v>15478</v>
      </c>
      <c r="N64" s="665">
        <v>10626</v>
      </c>
      <c r="O64" s="666">
        <f t="shared" si="5"/>
        <v>0.68652280656415554</v>
      </c>
    </row>
    <row r="65" spans="1:15">
      <c r="A65" s="685"/>
      <c r="B65" s="146" t="s">
        <v>258</v>
      </c>
      <c r="C65" s="350">
        <v>2030</v>
      </c>
      <c r="D65" s="147">
        <v>1162</v>
      </c>
      <c r="E65" s="161"/>
      <c r="F65" s="180"/>
      <c r="G65" s="147">
        <v>1646</v>
      </c>
      <c r="H65" s="161"/>
      <c r="I65" s="180"/>
      <c r="J65" s="146">
        <v>211</v>
      </c>
      <c r="K65" s="146"/>
      <c r="L65" s="174">
        <v>1555</v>
      </c>
      <c r="M65" s="148">
        <v>10194</v>
      </c>
      <c r="N65" s="148">
        <v>4618</v>
      </c>
      <c r="O65" s="663">
        <f t="shared" si="5"/>
        <v>0.45301157543653131</v>
      </c>
    </row>
    <row r="66" spans="1:15" ht="16.5" thickBot="1">
      <c r="A66" s="686"/>
      <c r="B66" s="149"/>
      <c r="C66" s="351">
        <v>2040</v>
      </c>
      <c r="D66" s="150">
        <v>1537</v>
      </c>
      <c r="E66" s="162"/>
      <c r="F66" s="181"/>
      <c r="G66" s="150">
        <v>2465</v>
      </c>
      <c r="H66" s="162"/>
      <c r="I66" s="181"/>
      <c r="J66" s="149">
        <v>247</v>
      </c>
      <c r="K66" s="149"/>
      <c r="L66" s="175">
        <v>1758</v>
      </c>
      <c r="M66" s="162">
        <v>12658</v>
      </c>
      <c r="N66" s="151">
        <v>6087</v>
      </c>
      <c r="O66" s="687">
        <f t="shared" si="5"/>
        <v>0.48088165586980564</v>
      </c>
    </row>
    <row r="71" spans="1:15">
      <c r="J71"/>
      <c r="K71"/>
      <c r="L71"/>
      <c r="M71"/>
      <c r="N71"/>
    </row>
    <row r="72" spans="1:15">
      <c r="J72"/>
      <c r="K72"/>
      <c r="L72"/>
      <c r="M72"/>
      <c r="N72"/>
    </row>
    <row r="73" spans="1:15">
      <c r="J73"/>
      <c r="K73"/>
      <c r="L73"/>
      <c r="M73"/>
      <c r="N73"/>
    </row>
    <row r="74" spans="1:15">
      <c r="J74"/>
      <c r="K74"/>
      <c r="L74"/>
      <c r="M74"/>
      <c r="N74"/>
    </row>
    <row r="75" spans="1:15">
      <c r="J75"/>
      <c r="K75"/>
      <c r="L75"/>
      <c r="M75"/>
      <c r="N75"/>
    </row>
    <row r="76" spans="1:15">
      <c r="J76"/>
      <c r="K76"/>
      <c r="L76"/>
      <c r="M76"/>
      <c r="N76"/>
    </row>
    <row r="77" spans="1:15">
      <c r="J77"/>
      <c r="K77"/>
      <c r="L77"/>
      <c r="M77"/>
      <c r="N77"/>
    </row>
    <row r="78" spans="1:15">
      <c r="J78"/>
      <c r="K78"/>
      <c r="L78"/>
      <c r="M78"/>
      <c r="N78"/>
    </row>
    <row r="79" spans="1:15">
      <c r="J79"/>
      <c r="K79"/>
      <c r="L79"/>
      <c r="M79"/>
      <c r="N79"/>
    </row>
    <row r="80" spans="1:15">
      <c r="J80"/>
      <c r="K80"/>
      <c r="L80"/>
      <c r="M80"/>
      <c r="N80"/>
    </row>
    <row r="81" spans="10:14">
      <c r="J81"/>
      <c r="K81"/>
      <c r="L81"/>
      <c r="M81"/>
      <c r="N81"/>
    </row>
    <row r="82" spans="10:14">
      <c r="J82"/>
      <c r="K82"/>
      <c r="L82"/>
      <c r="M82"/>
      <c r="N82"/>
    </row>
    <row r="83" spans="10:14">
      <c r="J83"/>
      <c r="K83"/>
      <c r="L83"/>
      <c r="M83"/>
      <c r="N83"/>
    </row>
    <row r="84" spans="10:14">
      <c r="J84"/>
      <c r="K84"/>
      <c r="L84"/>
      <c r="M84"/>
      <c r="N84"/>
    </row>
    <row r="85" spans="10:14">
      <c r="J85"/>
      <c r="K85"/>
      <c r="L85"/>
      <c r="M85"/>
      <c r="N85"/>
    </row>
    <row r="86" spans="10:14">
      <c r="J86"/>
      <c r="K86"/>
      <c r="L86"/>
      <c r="M86"/>
      <c r="N86"/>
    </row>
    <row r="87" spans="10:14">
      <c r="J87"/>
      <c r="K87"/>
      <c r="L87"/>
      <c r="M87"/>
      <c r="N87"/>
    </row>
    <row r="88" spans="10:14">
      <c r="J88"/>
      <c r="K88"/>
      <c r="L88"/>
      <c r="M88"/>
      <c r="N88"/>
    </row>
  </sheetData>
  <hyperlinks>
    <hyperlink ref="E2" location="Inhalt!A1" display="Zurück zur Inhaltsübersicht" xr:uid="{2308C4E8-C222-48DF-9ED7-3297E67607F2}"/>
  </hyperlinks>
  <pageMargins left="0.7" right="0.7" top="0.78740157499999996" bottom="0.78740157499999996"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F1D8-F3FA-C74E-81F3-88289B9961F2}">
  <sheetPr codeName="Tabelle24"/>
  <dimension ref="A1:G10"/>
  <sheetViews>
    <sheetView workbookViewId="0">
      <selection activeCell="D6" sqref="D6"/>
    </sheetView>
  </sheetViews>
  <sheetFormatPr baseColWidth="10" defaultRowHeight="15.75"/>
  <cols>
    <col min="1" max="1" width="12.875" customWidth="1"/>
    <col min="2" max="2" width="21.125" style="95" customWidth="1"/>
    <col min="3" max="3" width="20" customWidth="1"/>
    <col min="4" max="4" width="18.5" customWidth="1"/>
    <col min="5" max="6" width="13" bestFit="1" customWidth="1"/>
  </cols>
  <sheetData>
    <row r="1" spans="1:7">
      <c r="A1" s="22" t="s">
        <v>101</v>
      </c>
      <c r="G1" s="648" t="s">
        <v>492</v>
      </c>
    </row>
    <row r="2" spans="1:7" ht="16.5" thickBot="1">
      <c r="A2" s="108" t="s">
        <v>109</v>
      </c>
      <c r="C2" s="107" t="s">
        <v>110</v>
      </c>
    </row>
    <row r="3" spans="1:7" ht="47.25">
      <c r="A3" s="98" t="s">
        <v>107</v>
      </c>
      <c r="B3" s="99" t="s">
        <v>105</v>
      </c>
      <c r="C3" s="100" t="s">
        <v>106</v>
      </c>
      <c r="D3" s="98" t="s">
        <v>0</v>
      </c>
      <c r="E3" s="98" t="s">
        <v>103</v>
      </c>
    </row>
    <row r="4" spans="1:7" ht="20.25" thickBot="1">
      <c r="A4" s="101" t="s">
        <v>49</v>
      </c>
      <c r="B4" s="102" t="s">
        <v>111</v>
      </c>
      <c r="C4" s="101" t="s">
        <v>108</v>
      </c>
      <c r="D4" s="101" t="s">
        <v>102</v>
      </c>
      <c r="E4" s="101" t="s">
        <v>104</v>
      </c>
      <c r="G4" s="109"/>
    </row>
    <row r="5" spans="1:7">
      <c r="A5" s="103">
        <v>2018</v>
      </c>
      <c r="B5" s="308">
        <v>1231.1400000000001</v>
      </c>
      <c r="C5" s="308">
        <v>33.9</v>
      </c>
      <c r="D5" s="104">
        <v>0.1</v>
      </c>
      <c r="E5" s="110">
        <f>1-$D$5</f>
        <v>0.9</v>
      </c>
    </row>
    <row r="6" spans="1:7">
      <c r="A6" s="105">
        <v>2020</v>
      </c>
      <c r="B6" s="309">
        <f>$B$5*(C6/$C$5)^LOG($E$5,2)</f>
        <v>1205.1907435893711</v>
      </c>
      <c r="C6" s="689">
        <v>39</v>
      </c>
      <c r="D6" s="106"/>
      <c r="E6" s="106"/>
    </row>
    <row r="7" spans="1:7">
      <c r="A7" s="105">
        <v>2025</v>
      </c>
      <c r="B7" s="309">
        <f>$B$5*(C7/$C$5)^LOG($E$5,2)</f>
        <v>1194.3001191262185</v>
      </c>
      <c r="C7" s="689">
        <v>41.4</v>
      </c>
      <c r="D7" s="106"/>
      <c r="E7" s="106"/>
    </row>
    <row r="8" spans="1:7">
      <c r="A8" s="105">
        <v>2030</v>
      </c>
      <c r="B8" s="309">
        <f>$B$5*(C8/$C$5)^LOG($E$5,2)</f>
        <v>1184.5251234333934</v>
      </c>
      <c r="C8" s="689">
        <v>43.7</v>
      </c>
    </row>
    <row r="9" spans="1:7">
      <c r="A9" s="105">
        <v>2040</v>
      </c>
      <c r="B9" s="309">
        <f>$B$5*(C9/$C$5)^LOG($E$5,2)</f>
        <v>1167.7467322703139</v>
      </c>
      <c r="C9" s="689">
        <v>48</v>
      </c>
    </row>
    <row r="10" spans="1:7">
      <c r="A10" s="690">
        <v>2050</v>
      </c>
      <c r="B10" s="309">
        <f>$B$5*(C10/$C$5)^LOG($E$5,2)</f>
        <v>1157.7264841157041</v>
      </c>
      <c r="C10" s="689">
        <v>50.8</v>
      </c>
    </row>
  </sheetData>
  <hyperlinks>
    <hyperlink ref="G1" location="Inhalt!A1" display="Zurück zur Inhaltsübersicht" xr:uid="{B6344A9F-C59F-4A12-A734-F2C1FC7E4646}"/>
  </hyperlink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BAB45-65E0-FC4F-B759-85CE6BB5F9E7}">
  <sheetPr codeName="Tabelle25"/>
  <dimension ref="A1:I51"/>
  <sheetViews>
    <sheetView zoomScaleNormal="100" workbookViewId="0">
      <selection activeCell="H1" sqref="H1"/>
    </sheetView>
  </sheetViews>
  <sheetFormatPr baseColWidth="10" defaultRowHeight="15.75"/>
  <cols>
    <col min="1" max="1" width="26.625" customWidth="1"/>
    <col min="3" max="3" width="11.625" bestFit="1" customWidth="1"/>
    <col min="5" max="5" width="20" customWidth="1"/>
    <col min="8" max="8" width="19.125" customWidth="1"/>
  </cols>
  <sheetData>
    <row r="1" spans="1:8" ht="18.75">
      <c r="A1" s="196" t="s">
        <v>220</v>
      </c>
      <c r="H1" s="648" t="s">
        <v>492</v>
      </c>
    </row>
    <row r="2" spans="1:8">
      <c r="A2" s="301"/>
    </row>
    <row r="3" spans="1:8">
      <c r="A3" s="108" t="s">
        <v>109</v>
      </c>
    </row>
    <row r="4" spans="1:8">
      <c r="A4" s="107" t="s">
        <v>110</v>
      </c>
    </row>
    <row r="6" spans="1:8">
      <c r="A6" s="296" t="s">
        <v>214</v>
      </c>
      <c r="B6" s="299">
        <v>4.8000000000000001E-2</v>
      </c>
      <c r="E6" s="5" t="s">
        <v>221</v>
      </c>
      <c r="F6" s="307">
        <f>$B$6*(1+$B$6)^$B$7/((1+$B$6)^$B$7-1)</f>
        <v>6.9536904878948674E-2</v>
      </c>
    </row>
    <row r="7" spans="1:8">
      <c r="A7" s="296" t="s">
        <v>215</v>
      </c>
      <c r="B7" s="300">
        <v>25</v>
      </c>
    </row>
    <row r="8" spans="1:8">
      <c r="A8" s="296" t="s">
        <v>207</v>
      </c>
      <c r="B8" s="300">
        <v>2540</v>
      </c>
    </row>
    <row r="9" spans="1:8">
      <c r="A9" s="296" t="s">
        <v>208</v>
      </c>
      <c r="B9" s="300">
        <v>100</v>
      </c>
    </row>
    <row r="10" spans="1:8">
      <c r="A10" s="296" t="s">
        <v>209</v>
      </c>
      <c r="B10" s="300">
        <v>5.0000000000000001E-3</v>
      </c>
    </row>
    <row r="11" spans="1:8">
      <c r="A11" s="296" t="s">
        <v>1</v>
      </c>
      <c r="B11" s="300">
        <v>5000</v>
      </c>
    </row>
    <row r="12" spans="1:8" ht="16.5" thickBot="1"/>
    <row r="13" spans="1:8" ht="48" thickBot="1">
      <c r="A13" s="297" t="s">
        <v>216</v>
      </c>
      <c r="B13" s="302">
        <f>($B$8*$F$6+$B$9)/$B$11+$B$10</f>
        <v>6.0324747678505923E-2</v>
      </c>
      <c r="E13" s="297" t="s">
        <v>217</v>
      </c>
      <c r="F13" s="302">
        <f>$I$21/$F$21</f>
        <v>6.032474767850593E-2</v>
      </c>
    </row>
    <row r="19" spans="1:9">
      <c r="A19" s="296" t="s">
        <v>213</v>
      </c>
      <c r="B19" s="306">
        <f>1+$B$6</f>
        <v>1.048</v>
      </c>
    </row>
    <row r="21" spans="1:9" ht="47.25">
      <c r="A21" t="s">
        <v>210</v>
      </c>
      <c r="B21" s="298" t="s">
        <v>219</v>
      </c>
      <c r="C21" t="s">
        <v>211</v>
      </c>
      <c r="E21" s="304" t="s">
        <v>218</v>
      </c>
      <c r="F21" s="305">
        <f>PV($B$6,$B$7,-$B$11)</f>
        <v>71904.264486665124</v>
      </c>
      <c r="H21" s="304" t="s">
        <v>222</v>
      </c>
      <c r="I21" s="305">
        <f>PV($B$6,$B$7,-($B$9+$B$10*$B$11))+$B$8</f>
        <v>4337.6066121666281</v>
      </c>
    </row>
    <row r="22" spans="1:9">
      <c r="A22" s="108">
        <v>0</v>
      </c>
      <c r="B22" s="303">
        <f>$B$8</f>
        <v>2540</v>
      </c>
      <c r="C22" s="303">
        <f>B22*$B$19^-A22</f>
        <v>2540</v>
      </c>
    </row>
    <row r="23" spans="1:9">
      <c r="A23" s="108">
        <v>1</v>
      </c>
      <c r="B23" s="303">
        <f>$B$9+$B$10*$B$11</f>
        <v>125</v>
      </c>
      <c r="C23" s="303">
        <f t="shared" ref="C23:C47" si="0">B23*$B$19^-A23</f>
        <v>119.27480916030534</v>
      </c>
    </row>
    <row r="24" spans="1:9">
      <c r="A24" s="108">
        <v>2</v>
      </c>
      <c r="B24" s="303">
        <f t="shared" ref="B24:B47" si="1">$B$9+$B$10*$B$11</f>
        <v>125</v>
      </c>
      <c r="C24" s="303">
        <f t="shared" si="0"/>
        <v>113.81184080181805</v>
      </c>
    </row>
    <row r="25" spans="1:9">
      <c r="A25" s="108">
        <v>3</v>
      </c>
      <c r="B25" s="303">
        <f t="shared" si="1"/>
        <v>125</v>
      </c>
      <c r="C25" s="303">
        <f t="shared" si="0"/>
        <v>108.59908473455921</v>
      </c>
    </row>
    <row r="26" spans="1:9">
      <c r="A26" s="108">
        <v>4</v>
      </c>
      <c r="B26" s="303">
        <f t="shared" si="1"/>
        <v>125</v>
      </c>
      <c r="C26" s="303">
        <f t="shared" si="0"/>
        <v>103.62508085358701</v>
      </c>
    </row>
    <row r="27" spans="1:9">
      <c r="A27" s="108">
        <v>5</v>
      </c>
      <c r="B27" s="303">
        <f t="shared" si="1"/>
        <v>125</v>
      </c>
      <c r="C27" s="303">
        <f t="shared" si="0"/>
        <v>98.878893944262416</v>
      </c>
    </row>
    <row r="28" spans="1:9">
      <c r="A28" s="108">
        <v>6</v>
      </c>
      <c r="B28" s="303">
        <f t="shared" si="1"/>
        <v>125</v>
      </c>
      <c r="C28" s="303">
        <f t="shared" si="0"/>
        <v>94.350089641471769</v>
      </c>
    </row>
    <row r="29" spans="1:9">
      <c r="A29" s="108">
        <v>7</v>
      </c>
      <c r="B29" s="303">
        <f t="shared" si="1"/>
        <v>125</v>
      </c>
      <c r="C29" s="303">
        <f t="shared" si="0"/>
        <v>90.028711489953977</v>
      </c>
    </row>
    <row r="30" spans="1:9">
      <c r="A30" s="108">
        <v>8</v>
      </c>
      <c r="B30" s="303">
        <f t="shared" si="1"/>
        <v>125</v>
      </c>
      <c r="C30" s="303">
        <f t="shared" si="0"/>
        <v>85.905259055299567</v>
      </c>
    </row>
    <row r="31" spans="1:9">
      <c r="A31" s="108">
        <v>9</v>
      </c>
      <c r="B31" s="303">
        <f t="shared" si="1"/>
        <v>125</v>
      </c>
      <c r="C31" s="303">
        <f t="shared" si="0"/>
        <v>81.970667037499595</v>
      </c>
    </row>
    <row r="32" spans="1:9">
      <c r="A32" s="108">
        <v>10</v>
      </c>
      <c r="B32" s="303">
        <f t="shared" si="1"/>
        <v>125</v>
      </c>
      <c r="C32" s="303">
        <f t="shared" si="0"/>
        <v>78.216285341125555</v>
      </c>
    </row>
    <row r="33" spans="1:3">
      <c r="A33" s="108">
        <v>11</v>
      </c>
      <c r="B33" s="303">
        <f t="shared" si="1"/>
        <v>125</v>
      </c>
      <c r="C33" s="303">
        <f t="shared" si="0"/>
        <v>74.633860058325908</v>
      </c>
    </row>
    <row r="34" spans="1:3">
      <c r="A34" s="108">
        <v>12</v>
      </c>
      <c r="B34" s="303">
        <f t="shared" si="1"/>
        <v>125</v>
      </c>
      <c r="C34" s="303">
        <f t="shared" si="0"/>
        <v>71.215515322830043</v>
      </c>
    </row>
    <row r="35" spans="1:3">
      <c r="A35" s="108">
        <v>13</v>
      </c>
      <c r="B35" s="303">
        <f t="shared" si="1"/>
        <v>125</v>
      </c>
      <c r="C35" s="303">
        <f t="shared" si="0"/>
        <v>67.95373599506685</v>
      </c>
    </row>
    <row r="36" spans="1:3">
      <c r="A36" s="108">
        <v>14</v>
      </c>
      <c r="B36" s="303">
        <f t="shared" si="1"/>
        <v>125</v>
      </c>
      <c r="C36" s="303">
        <f t="shared" si="0"/>
        <v>64.841351140330943</v>
      </c>
    </row>
    <row r="37" spans="1:3">
      <c r="A37" s="108">
        <v>15</v>
      </c>
      <c r="B37" s="303">
        <f t="shared" si="1"/>
        <v>125</v>
      </c>
      <c r="C37" s="303">
        <f t="shared" si="0"/>
        <v>61.871518263674574</v>
      </c>
    </row>
    <row r="38" spans="1:3">
      <c r="A38" s="108">
        <v>16</v>
      </c>
      <c r="B38" s="303">
        <f t="shared" si="1"/>
        <v>125</v>
      </c>
      <c r="C38" s="303">
        <f t="shared" si="0"/>
        <v>59.037708266865032</v>
      </c>
    </row>
    <row r="39" spans="1:3">
      <c r="A39" s="108">
        <v>17</v>
      </c>
      <c r="B39" s="303">
        <f t="shared" si="1"/>
        <v>125</v>
      </c>
      <c r="C39" s="303">
        <f t="shared" si="0"/>
        <v>56.333691094336857</v>
      </c>
    </row>
    <row r="40" spans="1:3">
      <c r="A40" s="108">
        <v>18</v>
      </c>
      <c r="B40" s="303">
        <f t="shared" si="1"/>
        <v>125</v>
      </c>
      <c r="C40" s="303">
        <f t="shared" si="0"/>
        <v>53.753522036580961</v>
      </c>
    </row>
    <row r="41" spans="1:3">
      <c r="A41" s="108">
        <v>19</v>
      </c>
      <c r="B41" s="303">
        <f t="shared" si="1"/>
        <v>125</v>
      </c>
      <c r="C41" s="303">
        <f t="shared" si="0"/>
        <v>51.291528660859704</v>
      </c>
    </row>
    <row r="42" spans="1:3">
      <c r="A42" s="108">
        <v>20</v>
      </c>
      <c r="B42" s="303">
        <f t="shared" si="1"/>
        <v>125</v>
      </c>
      <c r="C42" s="303">
        <f t="shared" si="0"/>
        <v>48.942298340514967</v>
      </c>
    </row>
    <row r="43" spans="1:3">
      <c r="A43" s="108">
        <v>21</v>
      </c>
      <c r="B43" s="303">
        <f t="shared" si="1"/>
        <v>125</v>
      </c>
      <c r="C43" s="303">
        <f t="shared" si="0"/>
        <v>46.700666355453208</v>
      </c>
    </row>
    <row r="44" spans="1:3">
      <c r="A44" s="108">
        <v>22</v>
      </c>
      <c r="B44" s="303">
        <f t="shared" si="1"/>
        <v>125</v>
      </c>
      <c r="C44" s="303">
        <f t="shared" si="0"/>
        <v>44.561704537646193</v>
      </c>
    </row>
    <row r="45" spans="1:3">
      <c r="A45" s="108">
        <v>23</v>
      </c>
      <c r="B45" s="303">
        <f t="shared" si="1"/>
        <v>125</v>
      </c>
      <c r="C45" s="303">
        <f t="shared" si="0"/>
        <v>42.520710436685299</v>
      </c>
    </row>
    <row r="46" spans="1:3">
      <c r="A46" s="108">
        <v>24</v>
      </c>
      <c r="B46" s="303">
        <f t="shared" si="1"/>
        <v>125</v>
      </c>
      <c r="C46" s="303">
        <f t="shared" si="0"/>
        <v>40.573196981569936</v>
      </c>
    </row>
    <row r="47" spans="1:3">
      <c r="A47" s="108">
        <v>25</v>
      </c>
      <c r="B47" s="303">
        <f t="shared" si="1"/>
        <v>125</v>
      </c>
      <c r="C47" s="303">
        <f t="shared" si="0"/>
        <v>38.714882616001844</v>
      </c>
    </row>
    <row r="48" spans="1:3">
      <c r="C48" s="95"/>
    </row>
    <row r="49" spans="1:3">
      <c r="C49" s="95"/>
    </row>
    <row r="50" spans="1:3">
      <c r="A50" s="22" t="s">
        <v>212</v>
      </c>
      <c r="C50" s="303">
        <f>SUM(C22:C47)</f>
        <v>4337.6066121666245</v>
      </c>
    </row>
    <row r="51" spans="1:3">
      <c r="C51" s="95"/>
    </row>
  </sheetData>
  <hyperlinks>
    <hyperlink ref="H1" location="Inhalt!A1" display="Zurück zur Inhaltsübersicht" xr:uid="{FABA899C-0303-4033-B5A2-F5FB8425C5D4}"/>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EEB5-EA86-7442-8219-3BC78E066045}">
  <sheetPr codeName="Tabelle3"/>
  <dimension ref="A1:U31"/>
  <sheetViews>
    <sheetView zoomScale="80" zoomScaleNormal="80" workbookViewId="0">
      <pane xSplit="2" topLeftCell="U1" activePane="topRight" state="frozen"/>
      <selection pane="topRight" activeCell="R30" sqref="R30"/>
    </sheetView>
  </sheetViews>
  <sheetFormatPr baseColWidth="10" defaultRowHeight="15.75"/>
  <cols>
    <col min="1" max="1" width="89" bestFit="1" customWidth="1"/>
    <col min="2" max="2" width="34.5" bestFit="1" customWidth="1"/>
    <col min="3" max="4" width="19.375" customWidth="1"/>
    <col min="5" max="5" width="23" bestFit="1" customWidth="1"/>
    <col min="6" max="6" width="15.875" bestFit="1" customWidth="1"/>
    <col min="7" max="7" width="19.375" bestFit="1" customWidth="1"/>
    <col min="8" max="8" width="5.5" bestFit="1" customWidth="1"/>
    <col min="9" max="9" width="5.625" customWidth="1"/>
    <col min="10" max="10" width="9.125" bestFit="1" customWidth="1"/>
    <col min="11" max="11" width="11.375" bestFit="1" customWidth="1"/>
    <col min="12" max="12" width="11" bestFit="1" customWidth="1"/>
    <col min="13" max="13" width="6.5" customWidth="1"/>
    <col min="14" max="14" width="11.875" bestFit="1" customWidth="1"/>
    <col min="15" max="15" width="21.875" bestFit="1" customWidth="1"/>
    <col min="16" max="16" width="42.375" bestFit="1" customWidth="1"/>
    <col min="17" max="17" width="11.625" customWidth="1"/>
    <col min="18" max="18" width="21.375" customWidth="1"/>
    <col min="19" max="19" width="73.375" bestFit="1" customWidth="1"/>
    <col min="20" max="20" width="56.125" customWidth="1"/>
    <col min="21" max="21" width="147.375" bestFit="1" customWidth="1"/>
    <col min="22" max="22" width="18.125" customWidth="1"/>
    <col min="23" max="23" width="23.625" bestFit="1" customWidth="1"/>
    <col min="24" max="24" width="18.125" customWidth="1"/>
    <col min="25" max="25" width="15.875" bestFit="1" customWidth="1"/>
  </cols>
  <sheetData>
    <row r="1" spans="1:21">
      <c r="A1" s="1"/>
      <c r="B1" s="1"/>
      <c r="C1" s="1"/>
      <c r="D1" s="1"/>
      <c r="E1" s="1"/>
    </row>
    <row r="2" spans="1:21">
      <c r="A2" s="75" t="s">
        <v>74</v>
      </c>
    </row>
    <row r="3" spans="1:21" ht="47.25">
      <c r="A3" s="72" t="s">
        <v>50</v>
      </c>
      <c r="B3" s="73" t="s">
        <v>52</v>
      </c>
      <c r="C3" s="73" t="s">
        <v>49</v>
      </c>
      <c r="D3" s="73" t="s">
        <v>48</v>
      </c>
      <c r="E3" s="73" t="s">
        <v>51</v>
      </c>
      <c r="F3" s="73" t="s">
        <v>30</v>
      </c>
      <c r="G3" s="73" t="s">
        <v>87</v>
      </c>
      <c r="H3" s="73" t="s">
        <v>88</v>
      </c>
      <c r="I3" s="73" t="s">
        <v>89</v>
      </c>
      <c r="J3" s="73" t="s">
        <v>41</v>
      </c>
      <c r="K3" s="73" t="s">
        <v>122</v>
      </c>
      <c r="L3" s="73" t="s">
        <v>260</v>
      </c>
      <c r="M3" s="73" t="s">
        <v>294</v>
      </c>
      <c r="N3" s="73" t="s">
        <v>295</v>
      </c>
      <c r="O3" s="73" t="s">
        <v>54</v>
      </c>
      <c r="P3" s="73" t="s">
        <v>84</v>
      </c>
      <c r="Q3" s="74" t="s">
        <v>36</v>
      </c>
      <c r="R3" s="74" t="s">
        <v>45</v>
      </c>
      <c r="S3" s="74" t="s">
        <v>80</v>
      </c>
      <c r="T3" s="73" t="s">
        <v>78</v>
      </c>
      <c r="U3" s="72" t="s">
        <v>76</v>
      </c>
    </row>
    <row r="4" spans="1:21">
      <c r="A4" s="70" t="s">
        <v>68</v>
      </c>
      <c r="B4" s="70" t="s">
        <v>67</v>
      </c>
      <c r="C4" s="70">
        <v>2017</v>
      </c>
      <c r="D4" s="70"/>
      <c r="E4" s="70" t="s">
        <v>69</v>
      </c>
      <c r="F4" s="5" t="s">
        <v>32</v>
      </c>
      <c r="G4" s="5" t="s">
        <v>120</v>
      </c>
      <c r="H4" s="400" t="s">
        <v>34</v>
      </c>
      <c r="I4" s="400" t="s">
        <v>34</v>
      </c>
      <c r="J4" s="5" t="s">
        <v>33</v>
      </c>
      <c r="K4" s="5" t="s">
        <v>33</v>
      </c>
      <c r="L4" s="5" t="s">
        <v>33</v>
      </c>
      <c r="M4" s="5" t="s">
        <v>33</v>
      </c>
      <c r="N4" s="400" t="s">
        <v>156</v>
      </c>
      <c r="O4" s="5">
        <v>2030</v>
      </c>
      <c r="P4" s="5"/>
      <c r="Q4" s="5"/>
      <c r="R4" s="5"/>
      <c r="S4" s="71"/>
      <c r="T4" s="5" t="s">
        <v>293</v>
      </c>
      <c r="U4" s="5"/>
    </row>
    <row r="5" spans="1:21">
      <c r="A5" s="57" t="s">
        <v>64</v>
      </c>
      <c r="B5" s="57" t="s">
        <v>65</v>
      </c>
      <c r="C5" s="57">
        <v>2013</v>
      </c>
      <c r="D5" s="57"/>
      <c r="E5" s="57" t="s">
        <v>66</v>
      </c>
      <c r="F5" s="5" t="s">
        <v>31</v>
      </c>
      <c r="G5" s="4" t="s">
        <v>308</v>
      </c>
      <c r="H5" s="399" t="s">
        <v>34</v>
      </c>
      <c r="I5" s="399" t="s">
        <v>34</v>
      </c>
      <c r="J5" s="399" t="s">
        <v>34</v>
      </c>
      <c r="K5" s="399" t="s">
        <v>34</v>
      </c>
      <c r="L5" s="399" t="s">
        <v>34</v>
      </c>
      <c r="M5" s="399" t="s">
        <v>34</v>
      </c>
      <c r="N5" s="4" t="s">
        <v>33</v>
      </c>
      <c r="O5" s="5">
        <v>2050</v>
      </c>
      <c r="P5" s="5" t="s">
        <v>385</v>
      </c>
      <c r="Q5" s="5" t="s">
        <v>34</v>
      </c>
      <c r="R5" s="5"/>
      <c r="S5" s="5"/>
      <c r="T5" s="5"/>
      <c r="U5" s="5" t="s">
        <v>298</v>
      </c>
    </row>
    <row r="6" spans="1:21">
      <c r="A6" s="5" t="s">
        <v>62</v>
      </c>
      <c r="B6" s="5" t="s">
        <v>61</v>
      </c>
      <c r="C6" s="5">
        <v>2018</v>
      </c>
      <c r="D6" s="5"/>
      <c r="E6" s="5" t="s">
        <v>63</v>
      </c>
      <c r="F6" s="5" t="s">
        <v>32</v>
      </c>
      <c r="G6" s="5" t="s">
        <v>296</v>
      </c>
      <c r="H6" s="400" t="s">
        <v>34</v>
      </c>
      <c r="I6" s="400" t="s">
        <v>34</v>
      </c>
      <c r="J6" s="400" t="s">
        <v>34</v>
      </c>
      <c r="K6" s="5" t="s">
        <v>33</v>
      </c>
      <c r="L6" s="5" t="s">
        <v>33</v>
      </c>
      <c r="M6" s="5" t="s">
        <v>33</v>
      </c>
      <c r="N6" s="400" t="s">
        <v>34</v>
      </c>
      <c r="O6" s="5">
        <v>2035</v>
      </c>
      <c r="P6" s="5"/>
      <c r="Q6" s="5" t="s">
        <v>34</v>
      </c>
      <c r="R6" s="5" t="s">
        <v>46</v>
      </c>
      <c r="S6" s="5"/>
      <c r="T6" s="5"/>
      <c r="U6" s="5" t="s">
        <v>47</v>
      </c>
    </row>
    <row r="7" spans="1:21">
      <c r="A7" s="5" t="s">
        <v>297</v>
      </c>
      <c r="B7" s="5" t="s">
        <v>519</v>
      </c>
      <c r="C7" s="5">
        <v>2015</v>
      </c>
      <c r="D7" s="5" t="s">
        <v>53</v>
      </c>
      <c r="E7" s="5" t="s">
        <v>53</v>
      </c>
      <c r="F7" s="5" t="s">
        <v>32</v>
      </c>
      <c r="G7" s="5" t="s">
        <v>73</v>
      </c>
      <c r="H7" s="400" t="s">
        <v>34</v>
      </c>
      <c r="I7" s="400" t="s">
        <v>34</v>
      </c>
      <c r="J7" s="400" t="s">
        <v>34</v>
      </c>
      <c r="K7" s="5" t="s">
        <v>33</v>
      </c>
      <c r="L7" s="400" t="s">
        <v>34</v>
      </c>
      <c r="M7" s="400" t="s">
        <v>34</v>
      </c>
      <c r="N7" s="400" t="s">
        <v>156</v>
      </c>
      <c r="O7" s="111" t="s">
        <v>547</v>
      </c>
      <c r="P7" s="5"/>
      <c r="Q7" s="5"/>
      <c r="R7" s="5"/>
      <c r="S7" s="5" t="s">
        <v>79</v>
      </c>
      <c r="T7" s="5"/>
      <c r="U7" s="5" t="s">
        <v>151</v>
      </c>
    </row>
    <row r="8" spans="1:21">
      <c r="A8" s="57" t="s">
        <v>90</v>
      </c>
      <c r="B8" s="57" t="s">
        <v>91</v>
      </c>
      <c r="C8" s="57">
        <v>2015</v>
      </c>
      <c r="D8" s="57" t="s">
        <v>91</v>
      </c>
      <c r="E8" s="57" t="s">
        <v>92</v>
      </c>
      <c r="F8" s="5" t="s">
        <v>32</v>
      </c>
      <c r="G8" s="4" t="s">
        <v>93</v>
      </c>
      <c r="H8" s="4" t="s">
        <v>33</v>
      </c>
      <c r="I8" s="399" t="s">
        <v>34</v>
      </c>
      <c r="J8" s="4" t="s">
        <v>33</v>
      </c>
      <c r="K8" s="4" t="s">
        <v>33</v>
      </c>
      <c r="L8" s="4" t="s">
        <v>33</v>
      </c>
      <c r="M8" s="4" t="s">
        <v>33</v>
      </c>
      <c r="N8" s="4" t="s">
        <v>33</v>
      </c>
      <c r="O8" s="5">
        <v>2050</v>
      </c>
      <c r="P8" s="5"/>
      <c r="Q8" s="5" t="s">
        <v>34</v>
      </c>
      <c r="R8" s="5" t="s">
        <v>94</v>
      </c>
      <c r="S8" s="5" t="s">
        <v>356</v>
      </c>
      <c r="T8" s="5" t="s">
        <v>357</v>
      </c>
      <c r="U8" s="5" t="s">
        <v>95</v>
      </c>
    </row>
    <row r="9" spans="1:21">
      <c r="A9" s="57" t="s">
        <v>97</v>
      </c>
      <c r="B9" s="57"/>
      <c r="C9" s="57">
        <v>2018</v>
      </c>
      <c r="D9" s="57"/>
      <c r="E9" s="57" t="s">
        <v>96</v>
      </c>
      <c r="F9" s="5" t="s">
        <v>32</v>
      </c>
      <c r="G9" s="4" t="s">
        <v>98</v>
      </c>
      <c r="H9" s="399" t="s">
        <v>34</v>
      </c>
      <c r="I9" s="399" t="s">
        <v>34</v>
      </c>
      <c r="J9" s="399" t="s">
        <v>34</v>
      </c>
      <c r="K9" s="399" t="s">
        <v>34</v>
      </c>
      <c r="L9" s="4" t="s">
        <v>33</v>
      </c>
      <c r="M9" s="4" t="s">
        <v>33</v>
      </c>
      <c r="N9" s="399" t="s">
        <v>34</v>
      </c>
      <c r="O9" s="5">
        <v>2050</v>
      </c>
      <c r="P9" s="5"/>
      <c r="Q9" s="5" t="s">
        <v>34</v>
      </c>
      <c r="R9" s="5" t="s">
        <v>99</v>
      </c>
      <c r="S9" s="5" t="s">
        <v>100</v>
      </c>
      <c r="T9" s="5"/>
      <c r="U9" s="5" t="s">
        <v>116</v>
      </c>
    </row>
    <row r="10" spans="1:21">
      <c r="A10" s="57" t="s">
        <v>163</v>
      </c>
      <c r="B10" s="295" t="s">
        <v>164</v>
      </c>
      <c r="C10" s="295">
        <v>2012</v>
      </c>
      <c r="D10" s="57" t="s">
        <v>165</v>
      </c>
      <c r="E10" s="295" t="s">
        <v>299</v>
      </c>
      <c r="F10" s="111" t="s">
        <v>168</v>
      </c>
      <c r="G10" s="4" t="s">
        <v>169</v>
      </c>
      <c r="H10" s="399" t="s">
        <v>34</v>
      </c>
      <c r="I10" s="399" t="s">
        <v>34</v>
      </c>
      <c r="J10" s="399" t="s">
        <v>34</v>
      </c>
      <c r="K10" s="399" t="s">
        <v>34</v>
      </c>
      <c r="L10" s="399" t="s">
        <v>34</v>
      </c>
      <c r="M10" s="4" t="s">
        <v>33</v>
      </c>
      <c r="N10" s="4" t="s">
        <v>33</v>
      </c>
      <c r="O10" s="111">
        <v>2060</v>
      </c>
      <c r="P10" s="5" t="s">
        <v>167</v>
      </c>
      <c r="Q10" s="111" t="s">
        <v>34</v>
      </c>
      <c r="R10" s="111"/>
      <c r="S10" s="5" t="s">
        <v>148</v>
      </c>
      <c r="T10" s="5" t="s">
        <v>166</v>
      </c>
      <c r="U10" s="111" t="s">
        <v>196</v>
      </c>
    </row>
    <row r="11" spans="1:21">
      <c r="A11" s="405" t="s">
        <v>314</v>
      </c>
      <c r="B11" s="295" t="s">
        <v>315</v>
      </c>
      <c r="C11" s="295">
        <v>2019</v>
      </c>
      <c r="D11" s="111" t="s">
        <v>316</v>
      </c>
      <c r="E11" s="111" t="s">
        <v>315</v>
      </c>
      <c r="F11" s="111" t="s">
        <v>31</v>
      </c>
      <c r="G11" s="111" t="s">
        <v>330</v>
      </c>
      <c r="H11" s="400" t="s">
        <v>34</v>
      </c>
      <c r="I11" s="400" t="s">
        <v>34</v>
      </c>
      <c r="J11" s="111" t="s">
        <v>33</v>
      </c>
      <c r="K11" s="111" t="s">
        <v>33</v>
      </c>
      <c r="L11" s="111" t="s">
        <v>33</v>
      </c>
      <c r="M11" s="111" t="s">
        <v>33</v>
      </c>
      <c r="N11" s="111" t="s">
        <v>33</v>
      </c>
      <c r="O11" s="5" t="s">
        <v>317</v>
      </c>
      <c r="P11" s="5" t="s">
        <v>382</v>
      </c>
      <c r="Q11" s="5"/>
      <c r="R11" s="5"/>
      <c r="S11" s="5" t="s">
        <v>320</v>
      </c>
      <c r="T11" s="5" t="s">
        <v>320</v>
      </c>
      <c r="U11" s="5" t="s">
        <v>321</v>
      </c>
    </row>
    <row r="12" spans="1:21">
      <c r="A12" s="92"/>
      <c r="B12" s="92"/>
      <c r="C12" s="92"/>
      <c r="D12" s="92"/>
      <c r="E12" s="92"/>
      <c r="F12" s="3"/>
      <c r="G12" s="93"/>
      <c r="H12" s="93"/>
      <c r="I12" s="93"/>
      <c r="J12" s="93"/>
      <c r="K12" s="93"/>
      <c r="L12" s="93"/>
      <c r="M12" s="93"/>
      <c r="N12" s="93"/>
      <c r="O12" s="3"/>
      <c r="P12" s="3"/>
      <c r="Q12" s="3"/>
      <c r="R12" s="3"/>
      <c r="S12" s="3"/>
      <c r="T12" s="3"/>
      <c r="U12" s="3"/>
    </row>
    <row r="13" spans="1:21">
      <c r="A13" s="92"/>
      <c r="B13" s="92"/>
      <c r="C13" s="92"/>
      <c r="D13" s="92"/>
      <c r="E13" s="92"/>
      <c r="F13" s="3"/>
      <c r="G13" s="93"/>
      <c r="H13" s="93"/>
      <c r="I13" s="93"/>
      <c r="J13" s="93"/>
      <c r="K13" s="93"/>
      <c r="L13" s="93"/>
      <c r="M13" s="93"/>
      <c r="N13" s="93"/>
      <c r="O13" s="3"/>
      <c r="P13" s="3"/>
      <c r="Q13" s="3"/>
      <c r="R13" s="3"/>
      <c r="S13" s="3"/>
      <c r="T13" s="3"/>
      <c r="U13" s="3"/>
    </row>
    <row r="15" spans="1:21">
      <c r="A15" s="75" t="s">
        <v>75</v>
      </c>
      <c r="B15" s="22"/>
      <c r="C15" s="22"/>
      <c r="D15" s="22"/>
      <c r="E15" s="22"/>
    </row>
    <row r="16" spans="1:21" ht="47.25">
      <c r="A16" s="72" t="s">
        <v>50</v>
      </c>
      <c r="B16" s="73" t="s">
        <v>52</v>
      </c>
      <c r="C16" s="73" t="s">
        <v>49</v>
      </c>
      <c r="D16" s="73" t="s">
        <v>48</v>
      </c>
      <c r="E16" s="73" t="s">
        <v>51</v>
      </c>
      <c r="F16" s="73" t="s">
        <v>30</v>
      </c>
      <c r="G16" s="73" t="s">
        <v>87</v>
      </c>
      <c r="H16" s="73" t="s">
        <v>88</v>
      </c>
      <c r="I16" s="73" t="s">
        <v>89</v>
      </c>
      <c r="J16" s="73" t="s">
        <v>41</v>
      </c>
      <c r="K16" s="73" t="s">
        <v>122</v>
      </c>
      <c r="L16" s="73" t="s">
        <v>260</v>
      </c>
      <c r="M16" s="73" t="s">
        <v>294</v>
      </c>
      <c r="N16" s="73" t="s">
        <v>295</v>
      </c>
      <c r="O16" s="73" t="s">
        <v>54</v>
      </c>
      <c r="P16" s="73" t="s">
        <v>84</v>
      </c>
      <c r="Q16" s="74" t="s">
        <v>36</v>
      </c>
      <c r="R16" s="74" t="s">
        <v>45</v>
      </c>
      <c r="S16" s="74" t="s">
        <v>80</v>
      </c>
      <c r="T16" s="73" t="s">
        <v>78</v>
      </c>
      <c r="U16" s="72" t="s">
        <v>76</v>
      </c>
    </row>
    <row r="17" spans="1:21">
      <c r="A17" s="70" t="s">
        <v>71</v>
      </c>
      <c r="B17" s="70" t="s">
        <v>518</v>
      </c>
      <c r="C17" s="70">
        <v>2014</v>
      </c>
      <c r="D17" s="70" t="s">
        <v>72</v>
      </c>
      <c r="E17" s="70" t="s">
        <v>70</v>
      </c>
      <c r="F17" s="5" t="s">
        <v>32</v>
      </c>
      <c r="G17" s="5" t="s">
        <v>44</v>
      </c>
      <c r="H17" s="400" t="s">
        <v>34</v>
      </c>
      <c r="I17" s="400" t="s">
        <v>34</v>
      </c>
      <c r="J17" s="400" t="s">
        <v>34</v>
      </c>
      <c r="K17" s="5" t="s">
        <v>280</v>
      </c>
      <c r="L17" s="400" t="s">
        <v>34</v>
      </c>
      <c r="M17" s="5" t="s">
        <v>280</v>
      </c>
      <c r="N17" s="5" t="s">
        <v>33</v>
      </c>
      <c r="O17" s="5">
        <v>2050</v>
      </c>
      <c r="P17" s="5"/>
      <c r="Q17" s="5" t="s">
        <v>34</v>
      </c>
      <c r="R17" s="5"/>
      <c r="S17" s="71" t="s">
        <v>148</v>
      </c>
      <c r="T17" s="5" t="s">
        <v>149</v>
      </c>
      <c r="U17" s="5" t="s">
        <v>150</v>
      </c>
    </row>
    <row r="18" spans="1:21">
      <c r="A18" s="57" t="s">
        <v>300</v>
      </c>
      <c r="B18" s="57" t="s">
        <v>61</v>
      </c>
      <c r="C18" s="57">
        <v>2015</v>
      </c>
      <c r="D18" s="57" t="s">
        <v>61</v>
      </c>
      <c r="E18" s="57" t="s">
        <v>85</v>
      </c>
      <c r="F18" s="5" t="s">
        <v>32</v>
      </c>
      <c r="G18" s="4" t="s">
        <v>86</v>
      </c>
      <c r="H18" s="399" t="s">
        <v>34</v>
      </c>
      <c r="I18" s="399" t="s">
        <v>34</v>
      </c>
      <c r="J18" s="399" t="s">
        <v>34</v>
      </c>
      <c r="K18" s="399" t="s">
        <v>34</v>
      </c>
      <c r="L18" s="4" t="s">
        <v>280</v>
      </c>
      <c r="M18" s="399" t="s">
        <v>34</v>
      </c>
      <c r="N18" s="399" t="s">
        <v>34</v>
      </c>
      <c r="O18" s="5">
        <v>2050</v>
      </c>
      <c r="P18" s="5" t="s">
        <v>374</v>
      </c>
      <c r="Q18" s="5" t="s">
        <v>34</v>
      </c>
      <c r="R18" s="5"/>
      <c r="S18" s="5" t="s">
        <v>82</v>
      </c>
      <c r="T18" s="5" t="s">
        <v>77</v>
      </c>
      <c r="U18" s="5" t="s">
        <v>81</v>
      </c>
    </row>
    <row r="19" spans="1:21">
      <c r="A19" s="57" t="s">
        <v>118</v>
      </c>
      <c r="B19" s="57" t="s">
        <v>121</v>
      </c>
      <c r="C19" s="57">
        <v>2015</v>
      </c>
      <c r="D19" s="57" t="s">
        <v>65</v>
      </c>
      <c r="E19" s="57" t="s">
        <v>119</v>
      </c>
      <c r="F19" s="5" t="s">
        <v>32</v>
      </c>
      <c r="G19" s="4" t="s">
        <v>120</v>
      </c>
      <c r="H19" s="399" t="s">
        <v>34</v>
      </c>
      <c r="I19" s="399" t="s">
        <v>34</v>
      </c>
      <c r="J19" s="399" t="s">
        <v>34</v>
      </c>
      <c r="K19" s="399" t="s">
        <v>34</v>
      </c>
      <c r="L19" s="399" t="s">
        <v>34</v>
      </c>
      <c r="M19" s="4" t="s">
        <v>33</v>
      </c>
      <c r="N19" s="4" t="s">
        <v>33</v>
      </c>
      <c r="O19" s="5">
        <v>2050</v>
      </c>
      <c r="P19" s="5" t="s">
        <v>375</v>
      </c>
      <c r="Q19" s="5"/>
      <c r="R19" s="5"/>
      <c r="S19" s="5" t="s">
        <v>376</v>
      </c>
      <c r="T19" s="5" t="s">
        <v>377</v>
      </c>
      <c r="U19" s="5" t="s">
        <v>378</v>
      </c>
    </row>
    <row r="20" spans="1:21">
      <c r="A20" s="57" t="s">
        <v>318</v>
      </c>
      <c r="B20" s="57" t="s">
        <v>274</v>
      </c>
      <c r="C20" s="57">
        <v>2013</v>
      </c>
      <c r="D20" s="57"/>
      <c r="E20" s="57" t="s">
        <v>309</v>
      </c>
      <c r="F20" s="5" t="s">
        <v>277</v>
      </c>
      <c r="G20" s="4"/>
      <c r="H20" s="399" t="s">
        <v>34</v>
      </c>
      <c r="I20" s="399" t="s">
        <v>34</v>
      </c>
      <c r="J20" s="399" t="s">
        <v>34</v>
      </c>
      <c r="K20" s="399" t="s">
        <v>34</v>
      </c>
      <c r="L20" s="4" t="s">
        <v>33</v>
      </c>
      <c r="M20" s="399" t="s">
        <v>34</v>
      </c>
      <c r="N20" s="399" t="s">
        <v>34</v>
      </c>
      <c r="O20" s="5">
        <v>2040</v>
      </c>
      <c r="P20" s="5"/>
      <c r="Q20" s="5"/>
      <c r="R20" s="5"/>
      <c r="S20" s="5"/>
      <c r="T20" s="5" t="s">
        <v>335</v>
      </c>
      <c r="U20" s="5"/>
    </row>
    <row r="21" spans="1:21">
      <c r="A21" t="s">
        <v>281</v>
      </c>
      <c r="B21" s="338" t="s">
        <v>282</v>
      </c>
      <c r="C21" s="338">
        <v>2015</v>
      </c>
      <c r="D21" s="338" t="s">
        <v>283</v>
      </c>
      <c r="E21" s="338" t="s">
        <v>307</v>
      </c>
      <c r="F21" s="219" t="s">
        <v>32</v>
      </c>
      <c r="G21" s="402" t="s">
        <v>308</v>
      </c>
      <c r="H21" s="4" t="s">
        <v>33</v>
      </c>
      <c r="I21" s="4" t="s">
        <v>33</v>
      </c>
      <c r="J21" s="4" t="s">
        <v>33</v>
      </c>
      <c r="K21" s="4" t="s">
        <v>33</v>
      </c>
      <c r="L21" s="4" t="s">
        <v>33</v>
      </c>
      <c r="M21" s="4" t="s">
        <v>33</v>
      </c>
      <c r="N21" s="403" t="s">
        <v>34</v>
      </c>
      <c r="O21" s="219">
        <v>2050</v>
      </c>
      <c r="Q21" s="219" t="s">
        <v>34</v>
      </c>
    </row>
    <row r="22" spans="1:21">
      <c r="A22" s="57" t="s">
        <v>271</v>
      </c>
      <c r="B22" s="295" t="s">
        <v>270</v>
      </c>
      <c r="C22" s="295">
        <v>2014</v>
      </c>
      <c r="D22" s="57" t="s">
        <v>272</v>
      </c>
      <c r="E22" s="5" t="s">
        <v>536</v>
      </c>
      <c r="F22" s="111" t="s">
        <v>31</v>
      </c>
      <c r="G22" s="4" t="s">
        <v>93</v>
      </c>
      <c r="H22" s="4" t="s">
        <v>33</v>
      </c>
      <c r="I22" s="4" t="s">
        <v>33</v>
      </c>
      <c r="J22" s="4" t="s">
        <v>33</v>
      </c>
      <c r="K22" s="4" t="s">
        <v>33</v>
      </c>
      <c r="L22" s="4" t="s">
        <v>33</v>
      </c>
      <c r="M22" s="399" t="s">
        <v>34</v>
      </c>
      <c r="N22" s="399" t="s">
        <v>34</v>
      </c>
      <c r="O22" s="111">
        <v>2050</v>
      </c>
      <c r="P22" s="5"/>
      <c r="Q22" s="111"/>
      <c r="R22" s="111"/>
      <c r="S22" s="5" t="s">
        <v>286</v>
      </c>
      <c r="T22" s="5"/>
      <c r="U22" s="111"/>
    </row>
    <row r="23" spans="1:21">
      <c r="A23" s="111" t="s">
        <v>301</v>
      </c>
      <c r="B23" s="295" t="s">
        <v>303</v>
      </c>
      <c r="C23" s="295">
        <v>2015</v>
      </c>
      <c r="D23" s="295" t="s">
        <v>303</v>
      </c>
      <c r="E23" s="5" t="s">
        <v>302</v>
      </c>
      <c r="F23" s="111" t="s">
        <v>31</v>
      </c>
      <c r="G23" s="5" t="s">
        <v>329</v>
      </c>
      <c r="H23" s="399" t="s">
        <v>34</v>
      </c>
      <c r="I23" s="399" t="s">
        <v>34</v>
      </c>
      <c r="J23" s="399" t="s">
        <v>34</v>
      </c>
      <c r="K23" s="399" t="s">
        <v>34</v>
      </c>
      <c r="L23" s="399" t="s">
        <v>34</v>
      </c>
      <c r="M23" s="401" t="s">
        <v>33</v>
      </c>
      <c r="N23" s="401" t="s">
        <v>33</v>
      </c>
      <c r="O23" s="5">
        <v>2050</v>
      </c>
      <c r="P23" s="5"/>
      <c r="Q23" s="5" t="s">
        <v>34</v>
      </c>
      <c r="R23" s="5" t="s">
        <v>332</v>
      </c>
      <c r="S23" s="5" t="s">
        <v>328</v>
      </c>
      <c r="T23" s="5" t="s">
        <v>328</v>
      </c>
      <c r="U23" s="5"/>
    </row>
    <row r="24" spans="1:21">
      <c r="A24" s="111" t="s">
        <v>305</v>
      </c>
      <c r="B24" s="295" t="s">
        <v>283</v>
      </c>
      <c r="C24" s="295">
        <v>2014</v>
      </c>
      <c r="D24" s="295" t="s">
        <v>283</v>
      </c>
      <c r="E24" s="5" t="s">
        <v>306</v>
      </c>
      <c r="F24" s="111" t="s">
        <v>32</v>
      </c>
      <c r="G24" s="5" t="s">
        <v>169</v>
      </c>
      <c r="H24" s="5" t="s">
        <v>33</v>
      </c>
      <c r="I24" s="5" t="s">
        <v>33</v>
      </c>
      <c r="J24" s="5" t="s">
        <v>33</v>
      </c>
      <c r="K24" s="5" t="s">
        <v>33</v>
      </c>
      <c r="L24" s="5" t="s">
        <v>33</v>
      </c>
      <c r="M24" s="400" t="s">
        <v>34</v>
      </c>
      <c r="N24" s="400" t="s">
        <v>34</v>
      </c>
      <c r="O24" s="5">
        <v>2050</v>
      </c>
      <c r="P24" s="5" t="s">
        <v>379</v>
      </c>
      <c r="Q24" s="5"/>
      <c r="R24" s="5"/>
      <c r="S24" s="5"/>
      <c r="T24" s="5"/>
      <c r="U24" s="5"/>
    </row>
    <row r="26" spans="1:21">
      <c r="A26" s="1"/>
    </row>
    <row r="27" spans="1:21">
      <c r="A27" s="1"/>
    </row>
    <row r="28" spans="1:21">
      <c r="A28" s="1"/>
    </row>
    <row r="29" spans="1:21">
      <c r="A29" s="1"/>
    </row>
    <row r="30" spans="1:21">
      <c r="A30" s="1"/>
    </row>
    <row r="31" spans="1:21">
      <c r="A31" s="1"/>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158F3-4B38-4EF3-BBE4-C59CCBAFA7D5}">
  <dimension ref="A1:U14"/>
  <sheetViews>
    <sheetView workbookViewId="0">
      <selection activeCell="H7" sqref="H7"/>
    </sheetView>
  </sheetViews>
  <sheetFormatPr baseColWidth="10" defaultRowHeight="15.75"/>
  <cols>
    <col min="2" max="3" width="12.625" customWidth="1"/>
    <col min="4" max="4" width="12.875" customWidth="1"/>
    <col min="5" max="5" width="13.375" customWidth="1"/>
    <col min="10" max="11" width="13" customWidth="1"/>
    <col min="20" max="21" width="12.5" customWidth="1"/>
  </cols>
  <sheetData>
    <row r="1" spans="1:21">
      <c r="A1" s="668" t="s">
        <v>488</v>
      </c>
      <c r="H1" s="648" t="s">
        <v>492</v>
      </c>
    </row>
    <row r="2" spans="1:21" ht="16.5" thickBot="1"/>
    <row r="3" spans="1:21" ht="78.75">
      <c r="B3" s="675" t="s">
        <v>510</v>
      </c>
      <c r="C3" s="676" t="s">
        <v>502</v>
      </c>
      <c r="D3" s="675" t="s">
        <v>511</v>
      </c>
      <c r="E3" s="676" t="s">
        <v>503</v>
      </c>
      <c r="F3" s="675" t="s">
        <v>512</v>
      </c>
      <c r="G3" s="676" t="s">
        <v>504</v>
      </c>
      <c r="H3" s="675" t="s">
        <v>513</v>
      </c>
      <c r="I3" s="676" t="s">
        <v>505</v>
      </c>
      <c r="J3" s="675" t="s">
        <v>514</v>
      </c>
      <c r="K3" s="676" t="s">
        <v>506</v>
      </c>
      <c r="L3" s="675" t="s">
        <v>515</v>
      </c>
      <c r="M3" s="676" t="s">
        <v>507</v>
      </c>
      <c r="N3" s="675" t="s">
        <v>516</v>
      </c>
      <c r="O3" s="676" t="s">
        <v>508</v>
      </c>
      <c r="P3" s="675" t="s">
        <v>517</v>
      </c>
      <c r="Q3" s="676" t="s">
        <v>509</v>
      </c>
      <c r="R3" s="675" t="s">
        <v>500</v>
      </c>
      <c r="S3" s="676" t="s">
        <v>501</v>
      </c>
      <c r="T3" s="675" t="s">
        <v>499</v>
      </c>
      <c r="U3" s="676" t="s">
        <v>498</v>
      </c>
    </row>
    <row r="4" spans="1:21">
      <c r="A4" s="669" t="s">
        <v>387</v>
      </c>
      <c r="B4" s="671">
        <v>1473.1570000000002</v>
      </c>
      <c r="C4" s="672">
        <v>1495.7649999999999</v>
      </c>
      <c r="D4" s="671">
        <v>3943.5307400000006</v>
      </c>
      <c r="E4" s="672">
        <v>4081.6255999999998</v>
      </c>
      <c r="F4" s="671">
        <v>1471.4603272727275</v>
      </c>
      <c r="G4" s="671">
        <v>1424.64</v>
      </c>
      <c r="H4" s="671">
        <v>1462.1929342105261</v>
      </c>
      <c r="I4" s="615">
        <v>1414.1185</v>
      </c>
      <c r="J4" s="671">
        <v>1071.7865999999999</v>
      </c>
      <c r="K4" s="672">
        <v>1017.625</v>
      </c>
      <c r="L4" s="671">
        <v>2540.487413392857</v>
      </c>
      <c r="M4" s="672">
        <v>2722.3072999999995</v>
      </c>
      <c r="N4" s="671">
        <v>2758.6787285714286</v>
      </c>
      <c r="O4" s="672">
        <v>2691.6781249999999</v>
      </c>
      <c r="P4" s="671">
        <v>11137.95960625</v>
      </c>
      <c r="Q4" s="672">
        <v>11620.345312500001</v>
      </c>
      <c r="R4" s="671">
        <v>989.28722142857146</v>
      </c>
      <c r="S4" s="672">
        <v>863.03340000000003</v>
      </c>
      <c r="T4" s="671">
        <v>1259.2689999999998</v>
      </c>
      <c r="U4" s="672">
        <v>1159.19</v>
      </c>
    </row>
    <row r="5" spans="1:21">
      <c r="A5" s="669">
        <v>2020</v>
      </c>
      <c r="B5" s="671">
        <v>1384.4689145203699</v>
      </c>
      <c r="C5" s="672">
        <v>1395.51</v>
      </c>
      <c r="D5" s="671">
        <v>3235.8008347270506</v>
      </c>
      <c r="E5" s="672">
        <v>3430.1959999999999</v>
      </c>
      <c r="F5" s="671">
        <v>1134.2176714285713</v>
      </c>
      <c r="G5" s="671">
        <v>1156.5713999999998</v>
      </c>
      <c r="H5" s="671">
        <v>1263.5667409978244</v>
      </c>
      <c r="I5" s="615">
        <v>1240.0700431503315</v>
      </c>
      <c r="J5" s="671">
        <v>928.02224748039259</v>
      </c>
      <c r="K5" s="672">
        <v>832.34280000000001</v>
      </c>
      <c r="L5" s="671">
        <v>2468.167099428571</v>
      </c>
      <c r="M5" s="672">
        <v>2658.1412999999998</v>
      </c>
      <c r="N5" s="671">
        <v>3016.0297562500004</v>
      </c>
      <c r="O5" s="672">
        <v>2823.75</v>
      </c>
      <c r="P5" s="671">
        <v>8388.0760487499992</v>
      </c>
      <c r="Q5" s="672">
        <v>8670.0655999999999</v>
      </c>
      <c r="R5" s="671">
        <v>446.25399999999991</v>
      </c>
      <c r="S5" s="672">
        <v>491.24250000000001</v>
      </c>
      <c r="T5" s="671">
        <v>1259.2689999999998</v>
      </c>
      <c r="U5" s="672">
        <v>1159.19</v>
      </c>
    </row>
    <row r="6" spans="1:21">
      <c r="A6" s="669">
        <v>2025</v>
      </c>
      <c r="B6" s="671">
        <v>1388.1490895194906</v>
      </c>
      <c r="C6" s="672">
        <v>1362.23</v>
      </c>
      <c r="D6" s="671">
        <v>3089.0964479782979</v>
      </c>
      <c r="E6" s="672">
        <v>3005.4639506710409</v>
      </c>
      <c r="F6" s="671">
        <v>894.24834999999996</v>
      </c>
      <c r="G6" s="671">
        <v>980.74737849565884</v>
      </c>
      <c r="H6" s="671">
        <v>1077.2070336677643</v>
      </c>
      <c r="I6" s="615">
        <v>1059.8237620786963</v>
      </c>
      <c r="J6" s="671">
        <v>791.42942130819893</v>
      </c>
      <c r="K6" s="672">
        <v>721.57211577049748</v>
      </c>
      <c r="L6" s="671">
        <v>2502.4076874999996</v>
      </c>
      <c r="M6" s="672">
        <v>2564.5724</v>
      </c>
      <c r="N6" s="671">
        <v>3377.44</v>
      </c>
      <c r="O6" s="672">
        <v>2757.7200000000003</v>
      </c>
      <c r="P6" s="671">
        <v>7583.6698999999999</v>
      </c>
      <c r="Q6" s="672"/>
      <c r="R6" s="671"/>
      <c r="S6" s="672"/>
      <c r="T6" s="671"/>
      <c r="U6" s="672"/>
    </row>
    <row r="7" spans="1:21">
      <c r="A7" s="669">
        <v>2030</v>
      </c>
      <c r="B7" s="671">
        <v>1302.9064776116074</v>
      </c>
      <c r="C7" s="672">
        <v>1330.521935537837</v>
      </c>
      <c r="D7" s="671">
        <v>2964.1014544254972</v>
      </c>
      <c r="E7" s="672">
        <v>2821.29</v>
      </c>
      <c r="F7" s="671">
        <v>885.15424444444443</v>
      </c>
      <c r="G7" s="671">
        <v>900.24112339867202</v>
      </c>
      <c r="H7" s="671">
        <v>972.63551313810513</v>
      </c>
      <c r="I7" s="615">
        <v>940.42237339867199</v>
      </c>
      <c r="J7" s="671">
        <v>676.98025963398209</v>
      </c>
      <c r="K7" s="672">
        <v>622.17132385619425</v>
      </c>
      <c r="L7" s="671">
        <v>2585.3085432499997</v>
      </c>
      <c r="M7" s="672">
        <v>2577.10185</v>
      </c>
      <c r="N7" s="671">
        <v>3252.8909458333333</v>
      </c>
      <c r="O7" s="672">
        <v>3049.6499999999996</v>
      </c>
      <c r="P7" s="671">
        <v>7294.7924524999999</v>
      </c>
      <c r="Q7" s="672">
        <v>7830.5346</v>
      </c>
      <c r="R7" s="671">
        <v>364.88826</v>
      </c>
      <c r="S7" s="672">
        <v>353.84000000000003</v>
      </c>
      <c r="T7" s="671">
        <v>1259.2689999999998</v>
      </c>
      <c r="U7" s="672">
        <v>1159.19</v>
      </c>
    </row>
    <row r="8" spans="1:21">
      <c r="A8" s="669">
        <v>2035</v>
      </c>
      <c r="B8" s="671">
        <v>1342.8628357943007</v>
      </c>
      <c r="C8" s="672">
        <v>1301.4896690451974</v>
      </c>
      <c r="D8" s="671">
        <v>2841.2595020472522</v>
      </c>
      <c r="E8" s="672">
        <v>2697.45</v>
      </c>
      <c r="F8" s="671">
        <v>672.27266666666662</v>
      </c>
      <c r="G8" s="671"/>
      <c r="H8" s="671">
        <v>829.25758902270422</v>
      </c>
      <c r="I8" s="615"/>
      <c r="J8" s="671">
        <v>579.91737498367354</v>
      </c>
      <c r="K8" s="672">
        <v>533.96925309438791</v>
      </c>
      <c r="L8" s="671">
        <v>2191.6642666666667</v>
      </c>
      <c r="M8" s="672"/>
      <c r="N8" s="671">
        <v>3377.44</v>
      </c>
      <c r="O8" s="672"/>
      <c r="P8" s="671">
        <v>3620.5727999999999</v>
      </c>
      <c r="Q8" s="672"/>
      <c r="R8" s="671"/>
      <c r="S8" s="672"/>
      <c r="T8" s="671"/>
      <c r="U8" s="672"/>
    </row>
    <row r="9" spans="1:21">
      <c r="A9" s="669">
        <v>2040</v>
      </c>
      <c r="B9" s="671">
        <v>1275.8207142857141</v>
      </c>
      <c r="C9" s="672">
        <v>1256.29</v>
      </c>
      <c r="D9" s="671">
        <v>2461.9221142857141</v>
      </c>
      <c r="E9" s="672">
        <v>2578.11</v>
      </c>
      <c r="F9" s="671">
        <v>776.61228571428569</v>
      </c>
      <c r="G9" s="671">
        <v>753.91534999999999</v>
      </c>
      <c r="H9" s="671">
        <v>866.66599999999994</v>
      </c>
      <c r="I9" s="615">
        <v>866.66599999999994</v>
      </c>
      <c r="J9" s="671">
        <v>632.02859999999998</v>
      </c>
      <c r="K9" s="672">
        <v>509.68989999999997</v>
      </c>
      <c r="L9" s="671">
        <v>2258.0131623333332</v>
      </c>
      <c r="M9" s="672">
        <v>2501.1224499999998</v>
      </c>
      <c r="N9" s="671">
        <v>3315.9902300000003</v>
      </c>
      <c r="O9" s="672">
        <v>3162.6</v>
      </c>
      <c r="P9" s="671">
        <v>6781.7669012499991</v>
      </c>
      <c r="Q9" s="672">
        <v>7193.7993999999999</v>
      </c>
      <c r="R9" s="671">
        <v>261.78224999999998</v>
      </c>
      <c r="S9" s="672">
        <v>268.97027428007266</v>
      </c>
      <c r="T9" s="671">
        <v>1259.2689999999998</v>
      </c>
      <c r="U9" s="672">
        <v>1159.19</v>
      </c>
    </row>
    <row r="10" spans="1:21">
      <c r="A10" s="669">
        <v>2045</v>
      </c>
      <c r="B10" s="671">
        <v>1239.52</v>
      </c>
      <c r="C10" s="262"/>
      <c r="D10" s="671">
        <v>2464.41</v>
      </c>
      <c r="E10" s="164"/>
      <c r="F10" s="671">
        <v>504.35839999999996</v>
      </c>
      <c r="G10" s="671"/>
      <c r="H10" s="671"/>
      <c r="I10" s="618"/>
      <c r="J10" s="671">
        <v>504.77020000000005</v>
      </c>
      <c r="K10" s="164"/>
      <c r="L10" s="671">
        <v>2266.2354</v>
      </c>
      <c r="M10" s="262"/>
      <c r="N10" s="671">
        <v>3377.44</v>
      </c>
      <c r="O10" s="262"/>
      <c r="P10" s="671">
        <v>3253.5619999999999</v>
      </c>
      <c r="Q10" s="164"/>
      <c r="R10" s="671"/>
      <c r="S10" s="164"/>
      <c r="T10" s="671"/>
      <c r="U10" s="164"/>
    </row>
    <row r="11" spans="1:21" ht="16.5" thickBot="1">
      <c r="A11" s="669">
        <v>2050</v>
      </c>
      <c r="B11" s="671">
        <v>1207.8756250000001</v>
      </c>
      <c r="C11" s="672">
        <v>1210.19</v>
      </c>
      <c r="D11" s="671">
        <v>2546.4199374999998</v>
      </c>
      <c r="E11" s="672">
        <v>2356.33</v>
      </c>
      <c r="F11" s="671">
        <v>688.93667499999992</v>
      </c>
      <c r="G11" s="671">
        <v>650.4008</v>
      </c>
      <c r="H11" s="671">
        <v>709.9529</v>
      </c>
      <c r="I11" s="618">
        <v>744.16645979791406</v>
      </c>
      <c r="J11" s="671">
        <v>529.91086666666672</v>
      </c>
      <c r="K11" s="672">
        <v>426.375</v>
      </c>
      <c r="L11" s="671">
        <v>2625.3135536785712</v>
      </c>
      <c r="M11" s="618">
        <v>2429.0893999999998</v>
      </c>
      <c r="N11" s="671">
        <v>3452.8267812500003</v>
      </c>
      <c r="O11" s="672">
        <v>3275.5499999999997</v>
      </c>
      <c r="P11" s="671">
        <v>6998.4796916666673</v>
      </c>
      <c r="Q11" s="672">
        <v>6709.7061999999996</v>
      </c>
      <c r="R11" s="671">
        <v>251.02781666666667</v>
      </c>
      <c r="S11" s="672">
        <v>226.60899999999998</v>
      </c>
      <c r="T11" s="671">
        <v>1197.1791666666668</v>
      </c>
      <c r="U11" s="672">
        <v>1159.19</v>
      </c>
    </row>
    <row r="12" spans="1:21" ht="16.5" thickBot="1">
      <c r="A12" s="670" t="s">
        <v>441</v>
      </c>
      <c r="B12" s="673">
        <f>(B4-B11)/B4</f>
        <v>0.18007678407664626</v>
      </c>
      <c r="C12" s="674">
        <f>(C4-C11)/C4</f>
        <v>0.19092237082696803</v>
      </c>
      <c r="D12" s="674">
        <f t="shared" ref="D12:Q12" si="0">(D4-D11)/D4</f>
        <v>0.3542791712839547</v>
      </c>
      <c r="E12" s="674">
        <f t="shared" si="0"/>
        <v>0.42269815242240738</v>
      </c>
      <c r="F12" s="674">
        <f t="shared" si="0"/>
        <v>0.53180071373252247</v>
      </c>
      <c r="G12" s="674">
        <f t="shared" si="0"/>
        <v>0.5434630503144654</v>
      </c>
      <c r="H12" s="674">
        <f t="shared" si="0"/>
        <v>0.51446017595255233</v>
      </c>
      <c r="I12" s="674">
        <f t="shared" si="0"/>
        <v>0.473759476452706</v>
      </c>
      <c r="J12" s="674">
        <f t="shared" si="0"/>
        <v>0.50558173925045646</v>
      </c>
      <c r="K12" s="674">
        <f t="shared" si="0"/>
        <v>0.58100970396757157</v>
      </c>
      <c r="L12" s="674">
        <f t="shared" si="0"/>
        <v>-3.338971090292777E-2</v>
      </c>
      <c r="M12" s="674">
        <f t="shared" si="0"/>
        <v>0.10770933171284509</v>
      </c>
      <c r="N12" s="674">
        <f t="shared" si="0"/>
        <v>-0.25162337516483252</v>
      </c>
      <c r="O12" s="674">
        <f t="shared" si="0"/>
        <v>-0.21691742024318003</v>
      </c>
      <c r="P12" s="674">
        <f t="shared" si="0"/>
        <v>0.37165513800754746</v>
      </c>
      <c r="Q12" s="674">
        <f t="shared" si="0"/>
        <v>0.42258977512635781</v>
      </c>
      <c r="R12" s="674">
        <v>0.74625385709099512</v>
      </c>
      <c r="S12" s="674">
        <v>0.73742731161968944</v>
      </c>
      <c r="T12" s="674">
        <v>4.9306250954587939E-2</v>
      </c>
      <c r="U12" s="674">
        <v>0</v>
      </c>
    </row>
    <row r="13" spans="1:21">
      <c r="R13" s="16"/>
      <c r="S13" s="16"/>
    </row>
    <row r="14" spans="1:21">
      <c r="R14" s="18"/>
      <c r="S14" s="18"/>
    </row>
  </sheetData>
  <hyperlinks>
    <hyperlink ref="H1" location="Inhalt!A1" display="Zurück zur Inhaltsübersicht" xr:uid="{4B5BF08D-6576-44EC-A958-85B2E64599F0}"/>
  </hyperlinks>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2F46-80A3-BA4E-99B4-5B68D580AAC5}">
  <sheetPr codeName="Tabelle4" filterMode="1"/>
  <dimension ref="A1:AA60"/>
  <sheetViews>
    <sheetView zoomScale="80" zoomScaleNormal="80" workbookViewId="0">
      <pane xSplit="2" ySplit="6" topLeftCell="F11" activePane="bottomRight" state="frozen"/>
      <selection pane="topRight" activeCell="C1" sqref="C1"/>
      <selection pane="bottomLeft" activeCell="A7" sqref="A7"/>
      <selection pane="bottomRight" activeCell="V19" sqref="V19"/>
    </sheetView>
  </sheetViews>
  <sheetFormatPr baseColWidth="10" defaultRowHeight="15.75"/>
  <cols>
    <col min="1" max="1" width="40.625" customWidth="1"/>
    <col min="2" max="2" width="9.625" customWidth="1"/>
    <col min="3" max="3" width="25.125" customWidth="1"/>
    <col min="4" max="4" width="27.625" customWidth="1"/>
    <col min="5" max="5" width="27.625" bestFit="1" customWidth="1"/>
    <col min="6" max="8" width="18.125" customWidth="1"/>
    <col min="9" max="9" width="14.625" customWidth="1"/>
    <col min="10" max="10" width="18.125" style="76" bestFit="1" customWidth="1"/>
    <col min="11" max="11" width="18.5" style="95" customWidth="1"/>
    <col min="12" max="12" width="18.125" style="16" customWidth="1"/>
    <col min="13" max="13" width="16.5" bestFit="1" customWidth="1"/>
    <col min="14" max="14" width="16.5" customWidth="1"/>
    <col min="15" max="15" width="10.875" style="76"/>
    <col min="16" max="16" width="11.5" bestFit="1" customWidth="1"/>
    <col min="17" max="17" width="14" customWidth="1"/>
    <col min="18" max="18" width="10.875" customWidth="1"/>
    <col min="19" max="19" width="7.375" bestFit="1" customWidth="1"/>
    <col min="20" max="21" width="7.375" customWidth="1"/>
    <col min="25" max="25" width="157.5" bestFit="1" customWidth="1"/>
    <col min="26" max="26" width="157.5" customWidth="1"/>
    <col min="27" max="27" width="118" bestFit="1" customWidth="1"/>
  </cols>
  <sheetData>
    <row r="1" spans="1:27">
      <c r="B1" s="198"/>
      <c r="C1" s="198"/>
      <c r="D1" s="198"/>
      <c r="E1" s="198"/>
      <c r="F1" s="198"/>
      <c r="G1" s="198"/>
    </row>
    <row r="2" spans="1:27" ht="18.75">
      <c r="A2" s="211" t="s">
        <v>482</v>
      </c>
      <c r="E2" s="648" t="s">
        <v>492</v>
      </c>
    </row>
    <row r="3" spans="1:27" ht="47.25">
      <c r="A3" s="724" t="s">
        <v>537</v>
      </c>
      <c r="C3" s="3"/>
      <c r="D3" s="3"/>
      <c r="E3" s="3"/>
      <c r="F3" s="14"/>
      <c r="G3" s="3"/>
      <c r="H3" s="3"/>
      <c r="I3" s="3"/>
      <c r="V3" s="696" t="s">
        <v>538</v>
      </c>
    </row>
    <row r="4" spans="1:27" ht="47.25">
      <c r="A4" t="s">
        <v>10</v>
      </c>
      <c r="B4" s="13" t="s">
        <v>29</v>
      </c>
      <c r="C4" s="624" t="s">
        <v>390</v>
      </c>
      <c r="D4" s="625" t="s">
        <v>392</v>
      </c>
      <c r="E4" s="626" t="s">
        <v>391</v>
      </c>
      <c r="F4" s="509" t="s">
        <v>390</v>
      </c>
      <c r="G4" s="510" t="s">
        <v>392</v>
      </c>
      <c r="H4" s="511" t="s">
        <v>405</v>
      </c>
      <c r="I4" s="26" t="s">
        <v>0</v>
      </c>
      <c r="J4" s="426" t="s">
        <v>17</v>
      </c>
      <c r="K4" s="435" t="s">
        <v>17</v>
      </c>
      <c r="L4" s="26" t="s">
        <v>17</v>
      </c>
      <c r="M4" s="4" t="s">
        <v>18</v>
      </c>
      <c r="N4" s="4" t="s">
        <v>20</v>
      </c>
      <c r="O4" s="9" t="s">
        <v>2</v>
      </c>
      <c r="P4" s="4" t="s">
        <v>3</v>
      </c>
      <c r="Q4" s="4" t="s">
        <v>8</v>
      </c>
      <c r="R4" s="4" t="s">
        <v>4</v>
      </c>
      <c r="S4" s="4" t="s">
        <v>43</v>
      </c>
      <c r="T4" s="4" t="s">
        <v>43</v>
      </c>
      <c r="U4" s="4" t="s">
        <v>43</v>
      </c>
      <c r="V4" s="27" t="s">
        <v>5</v>
      </c>
      <c r="W4" s="27" t="s">
        <v>5</v>
      </c>
      <c r="X4" s="27" t="s">
        <v>5</v>
      </c>
      <c r="Y4" s="5" t="s">
        <v>38</v>
      </c>
      <c r="Z4" s="5" t="s">
        <v>55</v>
      </c>
      <c r="AA4" s="5" t="s">
        <v>27</v>
      </c>
    </row>
    <row r="5" spans="1:27" hidden="1">
      <c r="A5" t="s">
        <v>9</v>
      </c>
      <c r="B5" s="12"/>
      <c r="C5" s="486" t="s">
        <v>28</v>
      </c>
      <c r="D5" s="549" t="s">
        <v>28</v>
      </c>
      <c r="E5" s="488" t="s">
        <v>28</v>
      </c>
      <c r="F5" s="512" t="s">
        <v>28</v>
      </c>
      <c r="G5" s="513" t="s">
        <v>28</v>
      </c>
      <c r="H5" s="514" t="s">
        <v>28</v>
      </c>
      <c r="I5" s="25" t="s">
        <v>21</v>
      </c>
      <c r="J5" s="427" t="s">
        <v>178</v>
      </c>
      <c r="K5" s="436" t="s">
        <v>181</v>
      </c>
      <c r="L5" s="17" t="s">
        <v>181</v>
      </c>
      <c r="M5" s="7" t="s">
        <v>228</v>
      </c>
      <c r="N5" s="7" t="s">
        <v>23</v>
      </c>
      <c r="O5" s="77" t="s">
        <v>21</v>
      </c>
      <c r="P5" s="8" t="s">
        <v>19</v>
      </c>
      <c r="Q5" s="8" t="s">
        <v>22</v>
      </c>
      <c r="R5" s="4" t="s">
        <v>13</v>
      </c>
      <c r="S5" s="4" t="s">
        <v>12</v>
      </c>
      <c r="T5" s="4" t="s">
        <v>12</v>
      </c>
      <c r="U5" s="4" t="s">
        <v>12</v>
      </c>
      <c r="V5" s="27" t="s">
        <v>11</v>
      </c>
      <c r="W5" s="27" t="s">
        <v>11</v>
      </c>
      <c r="X5" s="27" t="s">
        <v>11</v>
      </c>
      <c r="Y5" s="5"/>
      <c r="Z5" s="5"/>
      <c r="AA5" s="5"/>
    </row>
    <row r="6" spans="1:27" ht="31.5" hidden="1">
      <c r="B6" s="28"/>
      <c r="C6" s="622" t="s">
        <v>404</v>
      </c>
      <c r="D6" s="623" t="s">
        <v>404</v>
      </c>
      <c r="E6" s="622" t="s">
        <v>404</v>
      </c>
      <c r="F6" s="515"/>
      <c r="G6" s="516"/>
      <c r="H6" s="517"/>
      <c r="I6" s="30"/>
      <c r="J6" s="428"/>
      <c r="K6" s="437" t="s">
        <v>340</v>
      </c>
      <c r="L6" s="29"/>
      <c r="M6" s="30"/>
      <c r="N6" s="30"/>
      <c r="O6" s="78"/>
      <c r="P6" s="30"/>
      <c r="Q6" s="30"/>
      <c r="R6" s="30"/>
      <c r="S6" s="30" t="s">
        <v>6</v>
      </c>
      <c r="T6" s="30" t="s">
        <v>189</v>
      </c>
      <c r="U6" s="30" t="s">
        <v>7</v>
      </c>
      <c r="V6" s="55" t="s">
        <v>6</v>
      </c>
      <c r="W6" s="55" t="s">
        <v>189</v>
      </c>
      <c r="X6" s="55" t="s">
        <v>7</v>
      </c>
      <c r="Y6" s="30"/>
      <c r="Z6" s="30"/>
      <c r="AA6" s="30"/>
    </row>
    <row r="7" spans="1:27" hidden="1">
      <c r="A7" s="53" t="s">
        <v>361</v>
      </c>
      <c r="B7" s="128">
        <v>2015</v>
      </c>
      <c r="C7" s="489">
        <v>1465.72</v>
      </c>
      <c r="D7" s="544">
        <v>1480.325</v>
      </c>
      <c r="E7" s="491">
        <v>1494.93</v>
      </c>
      <c r="F7" s="252">
        <v>1404.973684210526</v>
      </c>
      <c r="G7" s="518"/>
      <c r="H7" s="519">
        <v>1432.6578947368419</v>
      </c>
      <c r="I7" s="368"/>
      <c r="J7" s="429">
        <v>2.5000000000000001E-2</v>
      </c>
      <c r="K7" s="440">
        <v>37.008125</v>
      </c>
      <c r="L7" s="130"/>
      <c r="M7" s="64">
        <v>0</v>
      </c>
      <c r="N7" s="368">
        <v>0.05</v>
      </c>
      <c r="O7" s="129">
        <v>7.0000000000000007E-2</v>
      </c>
      <c r="P7" s="64">
        <v>25</v>
      </c>
      <c r="Q7" s="64" t="s">
        <v>16</v>
      </c>
      <c r="R7" s="64">
        <v>1.5</v>
      </c>
      <c r="S7" s="61">
        <v>2799.0549542002191</v>
      </c>
      <c r="T7" s="62">
        <v>3811.4924637200711</v>
      </c>
      <c r="U7" s="63">
        <v>5295.5914563810938</v>
      </c>
      <c r="V7" s="132">
        <v>32</v>
      </c>
      <c r="W7" s="133">
        <v>44</v>
      </c>
      <c r="X7" s="134">
        <v>60</v>
      </c>
      <c r="Y7" s="64" t="s">
        <v>14</v>
      </c>
      <c r="Z7" s="64"/>
      <c r="AA7" s="64" t="s">
        <v>364</v>
      </c>
    </row>
    <row r="8" spans="1:27" ht="16.5" hidden="1" thickBot="1">
      <c r="A8" s="54" t="s">
        <v>361</v>
      </c>
      <c r="B8" s="136">
        <v>2030</v>
      </c>
      <c r="C8" s="492">
        <v>963.93</v>
      </c>
      <c r="D8" s="546">
        <v>1229.43</v>
      </c>
      <c r="E8" s="494">
        <v>1494.93</v>
      </c>
      <c r="F8" s="245">
        <v>923.64999999999986</v>
      </c>
      <c r="G8" s="520"/>
      <c r="H8" s="521">
        <v>1432.6578947368419</v>
      </c>
      <c r="I8" s="373"/>
      <c r="J8" s="431">
        <v>2.1999999999999999E-2</v>
      </c>
      <c r="K8" s="442">
        <v>27.047460000000001</v>
      </c>
      <c r="L8" s="210"/>
      <c r="M8" s="135">
        <v>0</v>
      </c>
      <c r="N8" s="373">
        <v>0.05</v>
      </c>
      <c r="O8" s="209">
        <v>7.0000000000000007E-2</v>
      </c>
      <c r="P8" s="135">
        <v>25</v>
      </c>
      <c r="Q8" s="135" t="s">
        <v>16</v>
      </c>
      <c r="R8" s="135">
        <v>1.5</v>
      </c>
      <c r="S8" s="248">
        <v>2799.0549542002191</v>
      </c>
      <c r="T8" s="246">
        <v>3811.4924637200711</v>
      </c>
      <c r="U8" s="247">
        <v>5295.5914563810938</v>
      </c>
      <c r="V8" s="112">
        <v>20.687590444342522</v>
      </c>
      <c r="W8" s="113">
        <v>28.14528691915125</v>
      </c>
      <c r="X8" s="114">
        <v>57.739593868842228</v>
      </c>
      <c r="Y8" s="135" t="s">
        <v>14</v>
      </c>
      <c r="Z8" s="135"/>
      <c r="AA8" s="135" t="s">
        <v>364</v>
      </c>
    </row>
    <row r="9" spans="1:27" hidden="1">
      <c r="A9" s="53" t="s">
        <v>530</v>
      </c>
      <c r="B9" s="128">
        <v>2010</v>
      </c>
      <c r="C9" s="489"/>
      <c r="D9" s="544">
        <v>1463.56</v>
      </c>
      <c r="E9" s="491"/>
      <c r="F9" s="252"/>
      <c r="G9" s="518">
        <v>1300</v>
      </c>
      <c r="H9" s="519"/>
      <c r="I9" s="368"/>
      <c r="J9" s="429">
        <v>2.6923076923076925E-2</v>
      </c>
      <c r="K9" s="440">
        <v>39.40353846153846</v>
      </c>
      <c r="L9" s="130">
        <v>35</v>
      </c>
      <c r="M9" s="64">
        <v>0</v>
      </c>
      <c r="N9" s="462" t="s">
        <v>37</v>
      </c>
      <c r="O9" s="129">
        <v>0.09</v>
      </c>
      <c r="P9" s="705">
        <v>23</v>
      </c>
      <c r="Q9" s="64"/>
      <c r="R9" s="64"/>
      <c r="S9" s="61"/>
      <c r="T9" s="709">
        <v>2500</v>
      </c>
      <c r="U9" s="63"/>
      <c r="V9" s="370"/>
      <c r="W9" s="712">
        <f>(((D9*(1+O9)^P9*O9/((1+O9)^P9-1))+(J9*D9))/T9)*1000</f>
        <v>76.869073128487827</v>
      </c>
      <c r="X9" s="372"/>
      <c r="Y9" s="64"/>
      <c r="Z9" s="64"/>
      <c r="AA9" s="64"/>
    </row>
    <row r="10" spans="1:27" hidden="1">
      <c r="A10" s="3" t="s">
        <v>530</v>
      </c>
      <c r="B10" s="125">
        <v>2015</v>
      </c>
      <c r="C10" s="495"/>
      <c r="D10" s="545">
        <v>1428.66</v>
      </c>
      <c r="E10" s="497"/>
      <c r="F10" s="257"/>
      <c r="G10" s="522">
        <v>1269</v>
      </c>
      <c r="H10" s="523"/>
      <c r="I10" s="363"/>
      <c r="J10" s="430">
        <v>2.7580772261623327E-2</v>
      </c>
      <c r="K10" s="441">
        <v>39.403546099290786</v>
      </c>
      <c r="L10" s="208">
        <v>35</v>
      </c>
      <c r="M10" s="23">
        <v>0</v>
      </c>
      <c r="N10" s="463" t="s">
        <v>37</v>
      </c>
      <c r="O10" s="207">
        <v>0.09</v>
      </c>
      <c r="P10" s="706">
        <v>23</v>
      </c>
      <c r="Q10" s="23"/>
      <c r="R10" s="23"/>
      <c r="S10" s="260"/>
      <c r="T10" s="710">
        <v>2500</v>
      </c>
      <c r="U10" s="259"/>
      <c r="V10" s="365"/>
      <c r="W10" s="713">
        <f t="shared" ref="W10:W17" si="0">(((D10*(1+O10)^P10*O10/((1+O10)^P10-1))+(J10*D10))/T10)*1000</f>
        <v>75.411905138150843</v>
      </c>
      <c r="X10" s="367"/>
      <c r="Y10" s="23" t="s">
        <v>35</v>
      </c>
      <c r="Z10" s="23"/>
      <c r="AA10" s="23"/>
    </row>
    <row r="11" spans="1:27">
      <c r="A11" s="3" t="s">
        <v>530</v>
      </c>
      <c r="B11" s="125">
        <v>2020</v>
      </c>
      <c r="C11" s="500"/>
      <c r="D11" s="545">
        <v>1396.01</v>
      </c>
      <c r="E11" s="497"/>
      <c r="F11" s="186"/>
      <c r="G11" s="522">
        <v>1240</v>
      </c>
      <c r="H11" s="523"/>
      <c r="I11" s="363"/>
      <c r="J11" s="430">
        <v>2.8225806451612902E-2</v>
      </c>
      <c r="K11" s="441">
        <v>39.403508064516124</v>
      </c>
      <c r="L11" s="208">
        <v>35</v>
      </c>
      <c r="M11" s="23">
        <v>0</v>
      </c>
      <c r="N11" s="463" t="s">
        <v>37</v>
      </c>
      <c r="O11" s="207">
        <v>0.09</v>
      </c>
      <c r="P11" s="706">
        <v>23</v>
      </c>
      <c r="Q11" s="23"/>
      <c r="R11" s="23"/>
      <c r="S11" s="260"/>
      <c r="T11" s="710">
        <v>2500</v>
      </c>
      <c r="U11" s="259"/>
      <c r="V11" s="365"/>
      <c r="W11" s="713">
        <f t="shared" si="0"/>
        <v>74.048662570844158</v>
      </c>
      <c r="X11" s="367"/>
      <c r="Y11" s="23" t="s">
        <v>35</v>
      </c>
      <c r="Z11" s="23"/>
      <c r="AA11" s="23"/>
    </row>
    <row r="12" spans="1:27" hidden="1">
      <c r="A12" s="3" t="s">
        <v>530</v>
      </c>
      <c r="B12" s="125">
        <v>2025</v>
      </c>
      <c r="C12" s="495"/>
      <c r="D12" s="545">
        <v>1362.23</v>
      </c>
      <c r="E12" s="497"/>
      <c r="F12" s="257"/>
      <c r="G12" s="522">
        <v>1210</v>
      </c>
      <c r="H12" s="523"/>
      <c r="I12" s="363"/>
      <c r="J12" s="430">
        <v>2.8925619834710745E-2</v>
      </c>
      <c r="K12" s="441">
        <v>39.403347107438016</v>
      </c>
      <c r="L12" s="208">
        <v>35</v>
      </c>
      <c r="M12" s="23">
        <v>0</v>
      </c>
      <c r="N12" s="463" t="s">
        <v>37</v>
      </c>
      <c r="O12" s="207">
        <v>0.09</v>
      </c>
      <c r="P12" s="706">
        <v>23</v>
      </c>
      <c r="Q12" s="23"/>
      <c r="R12" s="23"/>
      <c r="S12" s="260"/>
      <c r="T12" s="710">
        <v>2500</v>
      </c>
      <c r="U12" s="259"/>
      <c r="V12" s="365"/>
      <c r="W12" s="713">
        <f t="shared" si="0"/>
        <v>72.638190224835441</v>
      </c>
      <c r="X12" s="367"/>
      <c r="Y12" s="23" t="s">
        <v>35</v>
      </c>
      <c r="Z12" s="23"/>
      <c r="AA12" s="23"/>
    </row>
    <row r="13" spans="1:27" hidden="1">
      <c r="A13" s="3" t="s">
        <v>530</v>
      </c>
      <c r="B13" s="125">
        <v>2030</v>
      </c>
      <c r="C13" s="495"/>
      <c r="D13" s="545">
        <v>1330.71</v>
      </c>
      <c r="E13" s="497"/>
      <c r="F13" s="257"/>
      <c r="G13" s="522">
        <v>1182</v>
      </c>
      <c r="H13" s="523"/>
      <c r="I13" s="363"/>
      <c r="J13" s="430">
        <v>2.961082910321489E-2</v>
      </c>
      <c r="K13" s="441">
        <v>39.403426395939086</v>
      </c>
      <c r="L13" s="208">
        <v>35</v>
      </c>
      <c r="M13" s="23">
        <v>0</v>
      </c>
      <c r="N13" s="463" t="s">
        <v>37</v>
      </c>
      <c r="O13" s="207">
        <v>0.09</v>
      </c>
      <c r="P13" s="706">
        <v>23</v>
      </c>
      <c r="Q13" s="23"/>
      <c r="R13" s="23"/>
      <c r="S13" s="260"/>
      <c r="T13" s="710">
        <v>2500</v>
      </c>
      <c r="U13" s="259"/>
      <c r="V13" s="365"/>
      <c r="W13" s="713">
        <f t="shared" si="0"/>
        <v>71.322175196619725</v>
      </c>
      <c r="X13" s="367"/>
      <c r="Y13" s="23" t="s">
        <v>35</v>
      </c>
      <c r="Z13" s="23"/>
      <c r="AA13" s="23"/>
    </row>
    <row r="14" spans="1:27" hidden="1">
      <c r="A14" s="3" t="s">
        <v>530</v>
      </c>
      <c r="B14" s="125">
        <v>2035</v>
      </c>
      <c r="C14" s="495"/>
      <c r="D14" s="545">
        <v>1299.19</v>
      </c>
      <c r="E14" s="497"/>
      <c r="F14" s="257"/>
      <c r="G14" s="522">
        <v>1154</v>
      </c>
      <c r="H14" s="523"/>
      <c r="I14" s="363"/>
      <c r="J14" s="430">
        <v>3.0329289428076257E-2</v>
      </c>
      <c r="K14" s="441">
        <v>39.403509532062394</v>
      </c>
      <c r="L14" s="208">
        <v>35</v>
      </c>
      <c r="M14" s="23">
        <v>0</v>
      </c>
      <c r="N14" s="463" t="s">
        <v>37</v>
      </c>
      <c r="O14" s="207">
        <v>0.09</v>
      </c>
      <c r="P14" s="706">
        <v>23</v>
      </c>
      <c r="Q14" s="23"/>
      <c r="R14" s="23"/>
      <c r="S14" s="260"/>
      <c r="T14" s="710">
        <v>2500</v>
      </c>
      <c r="U14" s="259"/>
      <c r="V14" s="365"/>
      <c r="W14" s="713">
        <f t="shared" si="0"/>
        <v>70.006161707452904</v>
      </c>
      <c r="X14" s="367"/>
      <c r="Y14" s="23" t="s">
        <v>35</v>
      </c>
      <c r="Z14" s="23"/>
      <c r="AA14" s="23"/>
    </row>
    <row r="15" spans="1:27" hidden="1">
      <c r="A15" s="3" t="s">
        <v>530</v>
      </c>
      <c r="B15" s="125">
        <v>2040</v>
      </c>
      <c r="C15" s="495"/>
      <c r="D15" s="545">
        <v>1268.79</v>
      </c>
      <c r="E15" s="497"/>
      <c r="F15" s="257"/>
      <c r="G15" s="522">
        <v>1127</v>
      </c>
      <c r="H15" s="523"/>
      <c r="I15" s="363"/>
      <c r="J15" s="430">
        <v>3.1055900621118012E-2</v>
      </c>
      <c r="K15" s="441">
        <v>39.40341614906832</v>
      </c>
      <c r="L15" s="208">
        <v>35</v>
      </c>
      <c r="M15" s="23">
        <v>0</v>
      </c>
      <c r="N15" s="463" t="s">
        <v>37</v>
      </c>
      <c r="O15" s="207">
        <v>0.09</v>
      </c>
      <c r="P15" s="706">
        <v>23</v>
      </c>
      <c r="Q15" s="23"/>
      <c r="R15" s="23"/>
      <c r="S15" s="260"/>
      <c r="T15" s="710">
        <v>2500</v>
      </c>
      <c r="U15" s="259"/>
      <c r="V15" s="365"/>
      <c r="W15" s="713">
        <f t="shared" si="0"/>
        <v>68.736840692899563</v>
      </c>
      <c r="X15" s="367"/>
      <c r="Y15" s="23" t="s">
        <v>35</v>
      </c>
      <c r="Z15" s="23"/>
      <c r="AA15" s="23"/>
    </row>
    <row r="16" spans="1:27" hidden="1">
      <c r="A16" s="3" t="s">
        <v>530</v>
      </c>
      <c r="B16" s="125">
        <v>2045</v>
      </c>
      <c r="C16" s="495"/>
      <c r="D16" s="545">
        <v>1239.52</v>
      </c>
      <c r="E16" s="497"/>
      <c r="F16" s="257"/>
      <c r="G16" s="522">
        <v>1101</v>
      </c>
      <c r="H16" s="523"/>
      <c r="I16" s="363"/>
      <c r="J16" s="430">
        <v>3.1789282470481378E-2</v>
      </c>
      <c r="K16" s="441">
        <v>39.403451407811076</v>
      </c>
      <c r="L16" s="208">
        <v>35</v>
      </c>
      <c r="M16" s="23">
        <v>0</v>
      </c>
      <c r="N16" s="463" t="s">
        <v>37</v>
      </c>
      <c r="O16" s="207">
        <v>0.09</v>
      </c>
      <c r="P16" s="706">
        <v>23</v>
      </c>
      <c r="Q16" s="23"/>
      <c r="R16" s="23"/>
      <c r="S16" s="260"/>
      <c r="T16" s="710">
        <v>2500</v>
      </c>
      <c r="U16" s="259"/>
      <c r="V16" s="365"/>
      <c r="W16" s="713">
        <f t="shared" si="0"/>
        <v>67.514751744821652</v>
      </c>
      <c r="X16" s="367"/>
      <c r="Y16" s="23" t="s">
        <v>35</v>
      </c>
      <c r="Z16" s="23"/>
      <c r="AA16" s="23"/>
    </row>
    <row r="17" spans="1:27" ht="16.5" hidden="1" thickBot="1">
      <c r="A17" s="54" t="s">
        <v>530</v>
      </c>
      <c r="B17" s="136">
        <v>2050</v>
      </c>
      <c r="C17" s="492"/>
      <c r="D17" s="546">
        <v>1210.25</v>
      </c>
      <c r="E17" s="494"/>
      <c r="F17" s="245"/>
      <c r="G17" s="520">
        <v>1075</v>
      </c>
      <c r="H17" s="521"/>
      <c r="I17" s="373"/>
      <c r="J17" s="431">
        <v>3.255813953488372E-2</v>
      </c>
      <c r="K17" s="442">
        <v>39.403488372093022</v>
      </c>
      <c r="L17" s="210">
        <v>35</v>
      </c>
      <c r="M17" s="135">
        <v>0</v>
      </c>
      <c r="N17" s="465" t="s">
        <v>37</v>
      </c>
      <c r="O17" s="209">
        <v>0.09</v>
      </c>
      <c r="P17" s="707">
        <v>23</v>
      </c>
      <c r="Q17" s="135"/>
      <c r="R17" s="135"/>
      <c r="S17" s="248"/>
      <c r="T17" s="711">
        <v>2500</v>
      </c>
      <c r="U17" s="247"/>
      <c r="V17" s="112"/>
      <c r="W17" s="714">
        <f t="shared" si="0"/>
        <v>66.292663478959398</v>
      </c>
      <c r="X17" s="114"/>
      <c r="Y17" s="135" t="s">
        <v>35</v>
      </c>
      <c r="Z17" s="135"/>
      <c r="AA17" s="135"/>
    </row>
    <row r="18" spans="1:27" hidden="1">
      <c r="A18" s="36" t="s">
        <v>365</v>
      </c>
      <c r="B18" s="128">
        <v>2018</v>
      </c>
      <c r="C18" s="489">
        <v>1526.4</v>
      </c>
      <c r="D18" s="544">
        <v>1780.8000000000002</v>
      </c>
      <c r="E18" s="491">
        <v>2035.2</v>
      </c>
      <c r="F18" s="252">
        <v>1500</v>
      </c>
      <c r="G18" s="518"/>
      <c r="H18" s="519">
        <v>2000</v>
      </c>
      <c r="I18" s="368">
        <v>0.05</v>
      </c>
      <c r="J18" s="429">
        <v>1.4999999999999999E-2</v>
      </c>
      <c r="K18" s="440">
        <v>29.552625000000003</v>
      </c>
      <c r="L18" s="130">
        <v>30</v>
      </c>
      <c r="M18" s="64">
        <v>5.0000000000000001E-3</v>
      </c>
      <c r="N18" s="606"/>
      <c r="O18" s="129">
        <v>2.5000000000000001E-2</v>
      </c>
      <c r="P18" s="64">
        <v>25</v>
      </c>
      <c r="Q18" s="64"/>
      <c r="R18" s="64"/>
      <c r="S18" s="61">
        <v>1800</v>
      </c>
      <c r="T18" s="62">
        <v>2500</v>
      </c>
      <c r="U18" s="63">
        <v>3200</v>
      </c>
      <c r="V18" s="370">
        <v>39.9</v>
      </c>
      <c r="W18" s="371">
        <v>75</v>
      </c>
      <c r="X18" s="372">
        <v>82.3</v>
      </c>
      <c r="Y18" s="64" t="s">
        <v>205</v>
      </c>
      <c r="Z18" s="131" t="s">
        <v>223</v>
      </c>
      <c r="AA18" s="172" t="s">
        <v>366</v>
      </c>
    </row>
    <row r="19" spans="1:27" ht="16.5" thickBot="1">
      <c r="A19" s="37" t="s">
        <v>365</v>
      </c>
      <c r="B19" s="125">
        <v>2020</v>
      </c>
      <c r="C19" s="495">
        <v>1509.8763442650775</v>
      </c>
      <c r="D19" s="545">
        <v>1761.5224016425905</v>
      </c>
      <c r="E19" s="497">
        <v>2013.1684590201035</v>
      </c>
      <c r="F19" s="257">
        <v>1483.7621307636373</v>
      </c>
      <c r="G19" s="522"/>
      <c r="H19" s="523">
        <v>1978.3495076848499</v>
      </c>
      <c r="I19" s="363">
        <v>0.05</v>
      </c>
      <c r="J19" s="430">
        <v>1.5164155718423736E-2</v>
      </c>
      <c r="K19" s="441">
        <v>29.551679201728401</v>
      </c>
      <c r="L19" s="208">
        <v>30</v>
      </c>
      <c r="M19" s="23">
        <v>5.0000000000000001E-3</v>
      </c>
      <c r="N19" s="607"/>
      <c r="O19" s="207">
        <v>2.5000000000000001E-2</v>
      </c>
      <c r="P19" s="23">
        <v>25</v>
      </c>
      <c r="Q19" s="23"/>
      <c r="R19" s="23"/>
      <c r="S19" s="260">
        <v>1818</v>
      </c>
      <c r="T19" s="258">
        <v>2525</v>
      </c>
      <c r="U19" s="259">
        <v>3232</v>
      </c>
      <c r="V19" s="365">
        <v>39</v>
      </c>
      <c r="W19" s="366"/>
      <c r="X19" s="367">
        <v>81</v>
      </c>
      <c r="Y19" s="23"/>
      <c r="Z19" s="2" t="s">
        <v>224</v>
      </c>
      <c r="AA19" s="173" t="s">
        <v>366</v>
      </c>
    </row>
    <row r="20" spans="1:27" ht="16.5" hidden="1" thickBot="1">
      <c r="A20" s="37" t="s">
        <v>365</v>
      </c>
      <c r="B20" s="125">
        <v>2025</v>
      </c>
      <c r="C20" s="495">
        <v>1453.5397354953968</v>
      </c>
      <c r="D20" s="545">
        <v>1695.7963580779629</v>
      </c>
      <c r="E20" s="497">
        <v>1938.0529806605291</v>
      </c>
      <c r="F20" s="257">
        <v>1428.3998973028663</v>
      </c>
      <c r="G20" s="522"/>
      <c r="H20" s="523">
        <v>1904.5331964038216</v>
      </c>
      <c r="I20" s="363">
        <v>0.05</v>
      </c>
      <c r="J20" s="430">
        <v>1.5751891359334986E-2</v>
      </c>
      <c r="K20" s="441">
        <v>29.553147252186722</v>
      </c>
      <c r="L20" s="208">
        <v>30</v>
      </c>
      <c r="M20" s="23">
        <v>5.0000000000000001E-3</v>
      </c>
      <c r="N20" s="607"/>
      <c r="O20" s="207">
        <v>2.5000000000000001E-2</v>
      </c>
      <c r="P20" s="23">
        <v>25</v>
      </c>
      <c r="Q20" s="23"/>
      <c r="R20" s="23"/>
      <c r="S20" s="260">
        <v>1864</v>
      </c>
      <c r="T20" s="258">
        <v>2589</v>
      </c>
      <c r="U20" s="259">
        <v>3314</v>
      </c>
      <c r="V20" s="365">
        <v>38</v>
      </c>
      <c r="W20" s="366"/>
      <c r="X20" s="367">
        <v>77</v>
      </c>
      <c r="Y20" s="23"/>
      <c r="Z20" s="2" t="s">
        <v>225</v>
      </c>
      <c r="AA20" s="173" t="s">
        <v>366</v>
      </c>
    </row>
    <row r="21" spans="1:27" ht="16.5" hidden="1" thickBot="1">
      <c r="A21" s="37" t="s">
        <v>365</v>
      </c>
      <c r="B21" s="125">
        <v>2030</v>
      </c>
      <c r="C21" s="495">
        <v>1420.5585415752585</v>
      </c>
      <c r="D21" s="545">
        <v>1657.3182985044682</v>
      </c>
      <c r="E21" s="497">
        <v>1894.0780554336777</v>
      </c>
      <c r="F21" s="257">
        <v>1395.9891328373214</v>
      </c>
      <c r="G21" s="522"/>
      <c r="H21" s="523">
        <v>1861.3188437830952</v>
      </c>
      <c r="I21" s="363">
        <v>0.05</v>
      </c>
      <c r="J21" s="430">
        <v>1.6117603977524653E-2</v>
      </c>
      <c r="K21" s="441">
        <v>29.549853956353921</v>
      </c>
      <c r="L21" s="208">
        <v>30</v>
      </c>
      <c r="M21" s="23">
        <v>5.0000000000000001E-3</v>
      </c>
      <c r="N21" s="607"/>
      <c r="O21" s="207">
        <v>2.5000000000000001E-2</v>
      </c>
      <c r="P21" s="23">
        <v>25</v>
      </c>
      <c r="Q21" s="23"/>
      <c r="R21" s="23"/>
      <c r="S21" s="260">
        <v>1911</v>
      </c>
      <c r="T21" s="258">
        <v>2654</v>
      </c>
      <c r="U21" s="259">
        <v>3397</v>
      </c>
      <c r="V21" s="365">
        <v>36</v>
      </c>
      <c r="W21" s="366"/>
      <c r="X21" s="367">
        <v>74</v>
      </c>
      <c r="Y21" s="23"/>
      <c r="Z21" s="2" t="s">
        <v>226</v>
      </c>
      <c r="AA21" s="173" t="s">
        <v>366</v>
      </c>
    </row>
    <row r="22" spans="1:27" ht="16.5" hidden="1" thickBot="1">
      <c r="A22" s="39" t="s">
        <v>365</v>
      </c>
      <c r="B22" s="136">
        <v>2035</v>
      </c>
      <c r="C22" s="492">
        <v>1381.048720613916</v>
      </c>
      <c r="D22" s="546">
        <v>1611.223507382902</v>
      </c>
      <c r="E22" s="494">
        <v>1841.3982941518877</v>
      </c>
      <c r="F22" s="245">
        <v>1357.1626578360022</v>
      </c>
      <c r="G22" s="520"/>
      <c r="H22" s="521">
        <v>1809.5502104480029</v>
      </c>
      <c r="I22" s="373">
        <v>0.05</v>
      </c>
      <c r="J22" s="431">
        <v>1.6578705485366274E-2</v>
      </c>
      <c r="K22" s="442">
        <v>29.555272736399591</v>
      </c>
      <c r="L22" s="210">
        <v>30</v>
      </c>
      <c r="M22" s="135">
        <v>5.0000000000000001E-3</v>
      </c>
      <c r="N22" s="608"/>
      <c r="O22" s="209">
        <v>2.5000000000000001E-2</v>
      </c>
      <c r="P22" s="135">
        <v>25</v>
      </c>
      <c r="Q22" s="135"/>
      <c r="R22" s="135"/>
      <c r="S22" s="248">
        <v>1959</v>
      </c>
      <c r="T22" s="246">
        <v>2721</v>
      </c>
      <c r="U22" s="247">
        <v>3483</v>
      </c>
      <c r="V22" s="112">
        <v>35</v>
      </c>
      <c r="W22" s="113"/>
      <c r="X22" s="114">
        <v>71</v>
      </c>
      <c r="Y22" s="135"/>
      <c r="Z22" s="139" t="s">
        <v>227</v>
      </c>
      <c r="AA22" s="171" t="s">
        <v>366</v>
      </c>
    </row>
    <row r="23" spans="1:27">
      <c r="A23" s="67" t="s">
        <v>532</v>
      </c>
      <c r="B23" s="128">
        <v>2020</v>
      </c>
      <c r="C23" s="489"/>
      <c r="D23" s="544">
        <v>1395.51</v>
      </c>
      <c r="E23" s="491"/>
      <c r="F23" s="252"/>
      <c r="G23" s="518">
        <v>1253</v>
      </c>
      <c r="H23" s="519"/>
      <c r="I23" s="313"/>
      <c r="J23" s="697">
        <v>2.5000000000000001E-2</v>
      </c>
      <c r="K23" s="440"/>
      <c r="L23" s="130"/>
      <c r="M23" s="64"/>
      <c r="N23" s="606"/>
      <c r="O23" s="701">
        <v>0.06</v>
      </c>
      <c r="P23" s="706">
        <v>23</v>
      </c>
      <c r="Q23" s="64"/>
      <c r="R23" s="64"/>
      <c r="S23" s="61"/>
      <c r="T23" s="62">
        <v>2197</v>
      </c>
      <c r="U23" s="63"/>
      <c r="V23" s="370"/>
      <c r="W23" s="712">
        <f t="shared" ref="W23:W27" si="1">(((D23*(1+O23)^P23*O23/((1+O23)^P23-1))+(J23*D23))/T23)*1000</f>
        <v>67.506913139759561</v>
      </c>
      <c r="X23" s="372"/>
      <c r="Y23" s="64"/>
      <c r="Z23" s="64"/>
      <c r="AA23" s="172"/>
    </row>
    <row r="24" spans="1:27" hidden="1">
      <c r="A24" s="68" t="s">
        <v>532</v>
      </c>
      <c r="B24" s="125">
        <v>2025</v>
      </c>
      <c r="C24" s="495"/>
      <c r="D24" s="545">
        <v>1358.76</v>
      </c>
      <c r="E24" s="497"/>
      <c r="F24" s="257"/>
      <c r="G24" s="522">
        <v>1220</v>
      </c>
      <c r="H24" s="523"/>
      <c r="I24" s="314"/>
      <c r="J24" s="698">
        <v>2.5000000000000001E-2</v>
      </c>
      <c r="K24" s="441"/>
      <c r="L24" s="208"/>
      <c r="M24" s="23"/>
      <c r="N24" s="607"/>
      <c r="O24" s="702">
        <v>0.06</v>
      </c>
      <c r="P24" s="706">
        <v>23</v>
      </c>
      <c r="Q24" s="23"/>
      <c r="R24" s="23"/>
      <c r="S24" s="260"/>
      <c r="T24" s="258">
        <v>2261</v>
      </c>
      <c r="U24" s="259"/>
      <c r="V24" s="365"/>
      <c r="W24" s="713">
        <f t="shared" si="1"/>
        <v>63.868621784935343</v>
      </c>
      <c r="X24" s="367"/>
      <c r="Y24" s="23"/>
      <c r="Z24" s="23"/>
      <c r="AA24" s="173"/>
    </row>
    <row r="25" spans="1:27" hidden="1">
      <c r="A25" s="68" t="s">
        <v>532</v>
      </c>
      <c r="B25" s="125">
        <v>2030</v>
      </c>
      <c r="C25" s="495"/>
      <c r="D25" s="545">
        <v>1323.12</v>
      </c>
      <c r="E25" s="497"/>
      <c r="F25" s="257"/>
      <c r="G25" s="522">
        <v>1188</v>
      </c>
      <c r="H25" s="523"/>
      <c r="I25" s="314"/>
      <c r="J25" s="698">
        <v>2.5000000000000001E-2</v>
      </c>
      <c r="K25" s="441"/>
      <c r="L25" s="208"/>
      <c r="M25" s="23"/>
      <c r="N25" s="607"/>
      <c r="O25" s="702">
        <v>0.06</v>
      </c>
      <c r="P25" s="706">
        <v>23</v>
      </c>
      <c r="Q25" s="23"/>
      <c r="R25" s="23"/>
      <c r="S25" s="260"/>
      <c r="T25" s="258">
        <v>2209</v>
      </c>
      <c r="U25" s="259"/>
      <c r="V25" s="365"/>
      <c r="W25" s="713">
        <f t="shared" si="1"/>
        <v>63.657396406260908</v>
      </c>
      <c r="X25" s="367"/>
      <c r="Y25" s="23"/>
      <c r="Z25" s="23"/>
      <c r="AA25" s="173"/>
    </row>
    <row r="26" spans="1:27" hidden="1">
      <c r="A26" s="68" t="s">
        <v>532</v>
      </c>
      <c r="B26" s="125">
        <v>2040</v>
      </c>
      <c r="C26" s="495"/>
      <c r="D26" s="545">
        <v>1256.29</v>
      </c>
      <c r="E26" s="497"/>
      <c r="F26" s="257"/>
      <c r="G26" s="522">
        <v>1128</v>
      </c>
      <c r="H26" s="523"/>
      <c r="I26" s="314"/>
      <c r="J26" s="698">
        <v>2.5000000000000001E-2</v>
      </c>
      <c r="K26" s="441"/>
      <c r="L26" s="208"/>
      <c r="M26" s="23"/>
      <c r="N26" s="607"/>
      <c r="O26" s="702">
        <v>0.06</v>
      </c>
      <c r="P26" s="706">
        <v>23</v>
      </c>
      <c r="Q26" s="23"/>
      <c r="R26" s="23"/>
      <c r="S26" s="260"/>
      <c r="T26" s="258">
        <v>2179</v>
      </c>
      <c r="U26" s="259"/>
      <c r="V26" s="365"/>
      <c r="W26" s="713">
        <f t="shared" si="1"/>
        <v>61.274253111371543</v>
      </c>
      <c r="X26" s="367"/>
      <c r="Y26" s="23"/>
      <c r="Z26" s="23"/>
      <c r="AA26" s="173"/>
    </row>
    <row r="27" spans="1:27" ht="16.5" hidden="1" thickBot="1">
      <c r="A27" s="69" t="s">
        <v>532</v>
      </c>
      <c r="B27" s="136">
        <v>2050</v>
      </c>
      <c r="C27" s="492"/>
      <c r="D27" s="546">
        <v>1195.04</v>
      </c>
      <c r="E27" s="494"/>
      <c r="F27" s="245"/>
      <c r="G27" s="520">
        <v>1073</v>
      </c>
      <c r="H27" s="521"/>
      <c r="I27" s="315"/>
      <c r="J27" s="699">
        <v>2.5000000000000001E-2</v>
      </c>
      <c r="K27" s="442"/>
      <c r="L27" s="210"/>
      <c r="M27" s="135"/>
      <c r="N27" s="608"/>
      <c r="O27" s="703">
        <v>0.06</v>
      </c>
      <c r="P27" s="706">
        <v>23</v>
      </c>
      <c r="Q27" s="135"/>
      <c r="R27" s="135"/>
      <c r="S27" s="248"/>
      <c r="T27" s="246">
        <v>2133</v>
      </c>
      <c r="U27" s="247"/>
      <c r="V27" s="112"/>
      <c r="W27" s="714">
        <f t="shared" si="1"/>
        <v>59.543853887712281</v>
      </c>
      <c r="X27" s="114"/>
      <c r="Y27" s="135"/>
      <c r="Z27" s="135"/>
      <c r="AA27" s="171"/>
    </row>
    <row r="28" spans="1:27" ht="16.5" hidden="1" thickBot="1">
      <c r="A28" s="39" t="s">
        <v>520</v>
      </c>
      <c r="B28" s="40">
        <v>2050</v>
      </c>
      <c r="C28" s="506">
        <v>918.03</v>
      </c>
      <c r="D28" s="543">
        <v>1105.81</v>
      </c>
      <c r="E28" s="508">
        <v>1293.5899999999999</v>
      </c>
      <c r="F28" s="538">
        <v>830</v>
      </c>
      <c r="G28" s="539"/>
      <c r="H28" s="540">
        <v>1240</v>
      </c>
      <c r="I28" s="83"/>
      <c r="J28" s="700">
        <v>2.5000000000000001E-2</v>
      </c>
      <c r="K28" s="438"/>
      <c r="L28" s="41"/>
      <c r="M28" s="43"/>
      <c r="N28" s="94"/>
      <c r="O28" s="704">
        <v>0.06</v>
      </c>
      <c r="P28" s="708">
        <v>23</v>
      </c>
      <c r="Q28" s="43"/>
      <c r="R28" s="43"/>
      <c r="S28" s="46">
        <v>2500</v>
      </c>
      <c r="T28" s="47"/>
      <c r="U28" s="48">
        <v>3500</v>
      </c>
      <c r="V28" s="49">
        <v>39</v>
      </c>
      <c r="W28" s="50"/>
      <c r="X28" s="51">
        <v>78</v>
      </c>
      <c r="Y28" s="66"/>
      <c r="Z28" s="43" t="s">
        <v>380</v>
      </c>
      <c r="AA28" s="52"/>
    </row>
    <row r="29" spans="1:27" hidden="1">
      <c r="A29" s="79" t="s">
        <v>344</v>
      </c>
      <c r="B29" s="128">
        <v>2013</v>
      </c>
      <c r="C29" s="550"/>
      <c r="D29" s="544">
        <v>1496.6</v>
      </c>
      <c r="E29" s="491"/>
      <c r="F29" s="185"/>
      <c r="G29" s="533">
        <v>1400</v>
      </c>
      <c r="H29" s="525"/>
      <c r="I29" s="313"/>
      <c r="J29" s="429">
        <v>3.4000000000000002E-2</v>
      </c>
      <c r="K29" s="440">
        <v>50.884399999999999</v>
      </c>
      <c r="L29" s="130"/>
      <c r="M29" s="64"/>
      <c r="N29" s="313"/>
      <c r="O29" s="129">
        <v>7.0000000000000007E-2</v>
      </c>
      <c r="P29" s="208">
        <v>22.5</v>
      </c>
      <c r="Q29" s="64"/>
      <c r="R29" s="64"/>
      <c r="S29" s="131">
        <v>2000</v>
      </c>
      <c r="T29" s="53"/>
      <c r="U29" s="67">
        <v>2500</v>
      </c>
      <c r="V29" s="712">
        <v>73.954522593997282</v>
      </c>
      <c r="W29" s="371"/>
      <c r="X29" s="718">
        <v>92.443153242496592</v>
      </c>
      <c r="Y29" s="398"/>
      <c r="Z29" s="64"/>
      <c r="AA29" s="172"/>
    </row>
    <row r="30" spans="1:27" ht="16.5" hidden="1" thickBot="1">
      <c r="A30" s="80" t="s">
        <v>344</v>
      </c>
      <c r="B30" s="136">
        <v>2050</v>
      </c>
      <c r="C30" s="552"/>
      <c r="D30" s="546">
        <v>1247.52</v>
      </c>
      <c r="E30" s="494"/>
      <c r="F30" s="184"/>
      <c r="G30" s="531">
        <v>1167</v>
      </c>
      <c r="H30" s="532"/>
      <c r="I30" s="315"/>
      <c r="J30" s="431">
        <v>3.4000000000000002E-2</v>
      </c>
      <c r="K30" s="442">
        <v>42.415680000000002</v>
      </c>
      <c r="L30" s="210"/>
      <c r="M30" s="135"/>
      <c r="N30" s="315"/>
      <c r="O30" s="209">
        <v>7.0000000000000007E-2</v>
      </c>
      <c r="P30" s="210">
        <v>22.5</v>
      </c>
      <c r="Q30" s="135"/>
      <c r="R30" s="135"/>
      <c r="S30" s="139">
        <v>2000</v>
      </c>
      <c r="T30" s="54"/>
      <c r="U30" s="69">
        <v>2500</v>
      </c>
      <c r="V30" s="714">
        <v>61.646228802928967</v>
      </c>
      <c r="W30" s="113"/>
      <c r="X30" s="719">
        <v>77.057786003661207</v>
      </c>
      <c r="Y30" s="135"/>
      <c r="Z30" s="135" t="s">
        <v>83</v>
      </c>
      <c r="AA30" s="171"/>
    </row>
    <row r="31" spans="1:27" hidden="1">
      <c r="A31" s="380" t="s">
        <v>342</v>
      </c>
      <c r="B31" s="128">
        <v>2017</v>
      </c>
      <c r="C31" s="550"/>
      <c r="D31" s="544">
        <v>1291.04</v>
      </c>
      <c r="E31" s="491"/>
      <c r="F31" s="185"/>
      <c r="G31" s="533">
        <v>1250</v>
      </c>
      <c r="H31" s="525"/>
      <c r="I31" s="313">
        <v>0.05</v>
      </c>
      <c r="J31" s="429">
        <v>1.7999999999999999E-2</v>
      </c>
      <c r="K31" s="440">
        <v>23.238719999999997</v>
      </c>
      <c r="L31" s="130"/>
      <c r="M31" s="64">
        <v>0</v>
      </c>
      <c r="N31" s="292">
        <v>8.0000000000000002E-3</v>
      </c>
      <c r="O31" s="129">
        <v>4.5999999999999999E-2</v>
      </c>
      <c r="P31" s="64">
        <v>20</v>
      </c>
      <c r="Q31" s="64"/>
      <c r="R31" s="64"/>
      <c r="S31" s="131"/>
      <c r="T31" s="53">
        <v>2000</v>
      </c>
      <c r="U31" s="67"/>
      <c r="V31" s="370"/>
      <c r="W31" s="371">
        <v>74</v>
      </c>
      <c r="X31" s="372"/>
      <c r="Y31" s="64"/>
      <c r="Z31" s="64" t="s">
        <v>112</v>
      </c>
      <c r="AA31" s="172"/>
    </row>
    <row r="32" spans="1:27" hidden="1">
      <c r="A32" s="219" t="s">
        <v>342</v>
      </c>
      <c r="B32" s="125">
        <v>2030</v>
      </c>
      <c r="C32" s="551"/>
      <c r="D32" s="545">
        <v>1229.07</v>
      </c>
      <c r="E32" s="497"/>
      <c r="F32" s="186"/>
      <c r="G32" s="529">
        <v>1190</v>
      </c>
      <c r="H32" s="527"/>
      <c r="I32" s="314">
        <v>0.05</v>
      </c>
      <c r="J32" s="430">
        <v>1.7999999999999999E-2</v>
      </c>
      <c r="K32" s="441">
        <v>22.123259999999998</v>
      </c>
      <c r="L32" s="208"/>
      <c r="M32" s="23">
        <v>0</v>
      </c>
      <c r="N32" s="293">
        <v>8.0000000000000002E-3</v>
      </c>
      <c r="O32" s="207">
        <v>4.5999999999999999E-2</v>
      </c>
      <c r="P32" s="23">
        <v>20</v>
      </c>
      <c r="Q32" s="23"/>
      <c r="R32" s="23"/>
      <c r="S32" s="2"/>
      <c r="T32" s="3">
        <v>2000</v>
      </c>
      <c r="U32" s="68"/>
      <c r="V32" s="365"/>
      <c r="W32" s="366">
        <v>72</v>
      </c>
      <c r="X32" s="367"/>
      <c r="Y32" s="23"/>
      <c r="Z32" s="23" t="s">
        <v>113</v>
      </c>
      <c r="AA32" s="173"/>
    </row>
    <row r="33" spans="1:27" ht="16.5" hidden="1" thickBot="1">
      <c r="A33" s="381" t="s">
        <v>342</v>
      </c>
      <c r="B33" s="136">
        <v>2050</v>
      </c>
      <c r="C33" s="552"/>
      <c r="D33" s="546">
        <v>1183.6300000000001</v>
      </c>
      <c r="E33" s="494"/>
      <c r="F33" s="184"/>
      <c r="G33" s="531">
        <v>1146</v>
      </c>
      <c r="H33" s="532"/>
      <c r="I33" s="315">
        <v>0.05</v>
      </c>
      <c r="J33" s="431">
        <v>1.7999999999999999E-2</v>
      </c>
      <c r="K33" s="442">
        <v>21.305340000000001</v>
      </c>
      <c r="L33" s="210"/>
      <c r="M33" s="135">
        <v>0</v>
      </c>
      <c r="N33" s="294">
        <v>8.0000000000000002E-3</v>
      </c>
      <c r="O33" s="209">
        <v>4.5999999999999999E-2</v>
      </c>
      <c r="P33" s="135">
        <v>20</v>
      </c>
      <c r="Q33" s="135"/>
      <c r="R33" s="135"/>
      <c r="S33" s="139"/>
      <c r="T33" s="54">
        <v>2000</v>
      </c>
      <c r="U33" s="69"/>
      <c r="V33" s="112"/>
      <c r="W33" s="113">
        <v>70</v>
      </c>
      <c r="X33" s="114"/>
      <c r="Y33" s="135"/>
      <c r="Z33" s="135" t="s">
        <v>114</v>
      </c>
      <c r="AA33" s="171"/>
    </row>
    <row r="34" spans="1:27" hidden="1">
      <c r="A34" s="203" t="s">
        <v>362</v>
      </c>
      <c r="B34" s="128">
        <v>2010</v>
      </c>
      <c r="C34" s="489"/>
      <c r="D34" s="544">
        <v>1524</v>
      </c>
      <c r="E34" s="491">
        <v>1524.14</v>
      </c>
      <c r="F34" s="185"/>
      <c r="G34" s="524"/>
      <c r="H34" s="525">
        <v>1461</v>
      </c>
      <c r="I34" s="64"/>
      <c r="J34" s="429">
        <v>2.3E-2</v>
      </c>
      <c r="K34" s="440">
        <v>35.052</v>
      </c>
      <c r="L34" s="130"/>
      <c r="M34" s="64"/>
      <c r="N34" s="64"/>
      <c r="O34" s="702">
        <v>0.06</v>
      </c>
      <c r="P34" s="706">
        <v>23</v>
      </c>
      <c r="Q34" s="64"/>
      <c r="R34" s="64"/>
      <c r="S34" s="131"/>
      <c r="T34" s="710">
        <v>2500</v>
      </c>
      <c r="U34" s="67"/>
      <c r="V34" s="720"/>
      <c r="W34" s="712">
        <f t="shared" ref="W34:W46" si="2">(((D34*(1+O34)^P34*O34/((1+O34)^P34-1))+(J34*D34))/T34)*1000</f>
        <v>63.568164266285699</v>
      </c>
      <c r="X34" s="718">
        <v>63.568164266285699</v>
      </c>
      <c r="Y34" s="131"/>
      <c r="Z34" s="131"/>
      <c r="AA34" s="172"/>
    </row>
    <row r="35" spans="1:27" hidden="1">
      <c r="A35" s="124" t="s">
        <v>362</v>
      </c>
      <c r="B35" s="125">
        <v>2012</v>
      </c>
      <c r="C35" s="495"/>
      <c r="D35" s="545">
        <v>1532</v>
      </c>
      <c r="E35" s="497">
        <v>1532.48</v>
      </c>
      <c r="F35" s="186"/>
      <c r="G35" s="526"/>
      <c r="H35" s="527">
        <v>1469</v>
      </c>
      <c r="I35" s="23"/>
      <c r="J35" s="430">
        <v>2.3E-2</v>
      </c>
      <c r="K35" s="441">
        <v>35.235999999999997</v>
      </c>
      <c r="L35" s="208"/>
      <c r="M35" s="23"/>
      <c r="N35" s="23"/>
      <c r="O35" s="702">
        <v>0.06</v>
      </c>
      <c r="P35" s="706">
        <v>23</v>
      </c>
      <c r="Q35" s="23"/>
      <c r="R35" s="23"/>
      <c r="S35" s="2"/>
      <c r="T35" s="710">
        <v>2500</v>
      </c>
      <c r="U35" s="68"/>
      <c r="V35" s="721"/>
      <c r="W35" s="713">
        <f t="shared" si="2"/>
        <v>63.901855417289838</v>
      </c>
      <c r="X35" s="722">
        <v>63.901855417289838</v>
      </c>
      <c r="Y35" s="2"/>
      <c r="Z35" s="2"/>
      <c r="AA35" s="173"/>
    </row>
    <row r="36" spans="1:27">
      <c r="A36" s="124" t="s">
        <v>362</v>
      </c>
      <c r="B36" s="125">
        <v>2020</v>
      </c>
      <c r="C36" s="495">
        <v>1328.01</v>
      </c>
      <c r="D36" s="545">
        <v>1352.53</v>
      </c>
      <c r="E36" s="497">
        <v>1377.05</v>
      </c>
      <c r="F36" s="186">
        <v>1273</v>
      </c>
      <c r="G36" s="526"/>
      <c r="H36" s="527">
        <v>1320</v>
      </c>
      <c r="I36" s="23"/>
      <c r="J36" s="430">
        <v>2.3E-2</v>
      </c>
      <c r="K36" s="441">
        <v>31.10819</v>
      </c>
      <c r="L36" s="208"/>
      <c r="M36" s="23"/>
      <c r="N36" s="23"/>
      <c r="O36" s="702">
        <v>0.06</v>
      </c>
      <c r="P36" s="706">
        <v>23</v>
      </c>
      <c r="Q36" s="23"/>
      <c r="R36" s="23"/>
      <c r="S36" s="2"/>
      <c r="T36" s="710">
        <v>2500</v>
      </c>
      <c r="U36" s="68"/>
      <c r="V36" s="723">
        <f>(((C36*(1+O36)^P36*O36/((1+O36)^P36-1))+(J36*C36))/T36)*1000</f>
        <v>55.393148180623413</v>
      </c>
      <c r="W36" s="713">
        <f t="shared" si="2"/>
        <v>56.415911558451057</v>
      </c>
      <c r="X36" s="722">
        <f>(((E36*(1+O36)^P36*O36/((1+O36)^P36-1))+(J36*E36))/T36)*1000</f>
        <v>57.438674936278694</v>
      </c>
      <c r="Y36" s="2"/>
      <c r="Z36" s="2"/>
      <c r="AA36" s="173"/>
    </row>
    <row r="37" spans="1:27" hidden="1">
      <c r="A37" s="124" t="s">
        <v>362</v>
      </c>
      <c r="B37" s="125">
        <v>2030</v>
      </c>
      <c r="C37" s="495">
        <v>1249.77</v>
      </c>
      <c r="D37" s="545">
        <v>1293.585</v>
      </c>
      <c r="E37" s="497">
        <v>1337.4</v>
      </c>
      <c r="F37" s="186">
        <v>1198</v>
      </c>
      <c r="G37" s="526"/>
      <c r="H37" s="527">
        <v>1282</v>
      </c>
      <c r="I37" s="23"/>
      <c r="J37" s="430">
        <v>2.3E-2</v>
      </c>
      <c r="K37" s="441">
        <v>29.752455000000001</v>
      </c>
      <c r="L37" s="208"/>
      <c r="M37" s="23"/>
      <c r="N37" s="23"/>
      <c r="O37" s="702">
        <v>0.06</v>
      </c>
      <c r="P37" s="706">
        <v>23</v>
      </c>
      <c r="Q37" s="23"/>
      <c r="R37" s="23"/>
      <c r="S37" s="2"/>
      <c r="T37" s="710">
        <v>2500</v>
      </c>
      <c r="U37" s="68"/>
      <c r="V37" s="723">
        <f t="shared" ref="V37:V39" si="3">(((C37*(1+O37)^P37*O37/((1+O37)^P37-1))+(J37*C37))/T37)*1000</f>
        <v>52.129648723803072</v>
      </c>
      <c r="W37" s="713">
        <f t="shared" si="2"/>
        <v>53.957233446458794</v>
      </c>
      <c r="X37" s="722">
        <f t="shared" ref="X37:X39" si="4">(((E37*(1+O37)^P37*O37/((1+O37)^P37-1))+(J37*E37))/T37)*1000</f>
        <v>55.784818169114509</v>
      </c>
      <c r="Y37" s="2"/>
      <c r="Z37" s="2"/>
      <c r="AA37" s="173"/>
    </row>
    <row r="38" spans="1:27" hidden="1">
      <c r="A38" s="124" t="s">
        <v>362</v>
      </c>
      <c r="B38" s="125">
        <v>2040</v>
      </c>
      <c r="C38" s="495">
        <v>1223.69</v>
      </c>
      <c r="D38" s="545">
        <v>1268.03</v>
      </c>
      <c r="E38" s="497">
        <v>1312.37</v>
      </c>
      <c r="F38" s="186">
        <v>1173</v>
      </c>
      <c r="G38" s="526"/>
      <c r="H38" s="527">
        <v>1258</v>
      </c>
      <c r="I38" s="23"/>
      <c r="J38" s="430">
        <v>2.3E-2</v>
      </c>
      <c r="K38" s="441">
        <v>29.16469</v>
      </c>
      <c r="L38" s="208"/>
      <c r="M38" s="23"/>
      <c r="N38" s="23"/>
      <c r="O38" s="702">
        <v>0.06</v>
      </c>
      <c r="P38" s="706">
        <v>23</v>
      </c>
      <c r="Q38" s="23"/>
      <c r="R38" s="23"/>
      <c r="S38" s="2"/>
      <c r="T38" s="710">
        <v>2500</v>
      </c>
      <c r="U38" s="68"/>
      <c r="V38" s="723">
        <f t="shared" si="3"/>
        <v>51.041815571529632</v>
      </c>
      <c r="W38" s="713">
        <f t="shared" si="2"/>
        <v>52.891298775969993</v>
      </c>
      <c r="X38" s="722">
        <f t="shared" si="4"/>
        <v>54.74078198041034</v>
      </c>
      <c r="Y38" s="2"/>
      <c r="Z38" s="2"/>
      <c r="AA38" s="173"/>
    </row>
    <row r="39" spans="1:27" ht="16.5" hidden="1" thickBot="1">
      <c r="A39" s="205" t="s">
        <v>362</v>
      </c>
      <c r="B39" s="136">
        <v>2050</v>
      </c>
      <c r="C39" s="492">
        <v>1210.1300000000001</v>
      </c>
      <c r="D39" s="546">
        <v>1253.4250000000002</v>
      </c>
      <c r="E39" s="494">
        <v>1296.72</v>
      </c>
      <c r="F39" s="184">
        <v>1160</v>
      </c>
      <c r="G39" s="536"/>
      <c r="H39" s="532">
        <v>1243</v>
      </c>
      <c r="I39" s="135"/>
      <c r="J39" s="431">
        <v>2.3E-2</v>
      </c>
      <c r="K39" s="442">
        <v>28.828775000000004</v>
      </c>
      <c r="L39" s="210"/>
      <c r="M39" s="135"/>
      <c r="N39" s="135"/>
      <c r="O39" s="702">
        <v>0.06</v>
      </c>
      <c r="P39" s="706">
        <v>23</v>
      </c>
      <c r="Q39" s="135"/>
      <c r="R39" s="135"/>
      <c r="S39" s="139"/>
      <c r="T39" s="710">
        <v>2500</v>
      </c>
      <c r="U39" s="69"/>
      <c r="V39" s="717">
        <f t="shared" si="3"/>
        <v>50.476209070577646</v>
      </c>
      <c r="W39" s="714">
        <f t="shared" si="2"/>
        <v>52.282103868418098</v>
      </c>
      <c r="X39" s="719">
        <f t="shared" si="4"/>
        <v>54.087998666258535</v>
      </c>
      <c r="Y39" s="139"/>
      <c r="Z39" s="139"/>
      <c r="AA39" s="171"/>
    </row>
    <row r="40" spans="1:27" hidden="1">
      <c r="A40" s="203" t="s">
        <v>343</v>
      </c>
      <c r="B40" s="128">
        <v>2010</v>
      </c>
      <c r="C40" s="489"/>
      <c r="D40" s="544">
        <v>1332.8</v>
      </c>
      <c r="E40" s="491"/>
      <c r="F40" s="185"/>
      <c r="G40" s="533">
        <v>1180</v>
      </c>
      <c r="H40" s="525"/>
      <c r="I40" s="64"/>
      <c r="J40" s="429">
        <v>0.04</v>
      </c>
      <c r="K40" s="440">
        <v>53.311999999999998</v>
      </c>
      <c r="L40" s="130">
        <v>47</v>
      </c>
      <c r="M40" s="64"/>
      <c r="N40" s="64"/>
      <c r="O40" s="129">
        <v>0.06</v>
      </c>
      <c r="P40" s="64">
        <v>18</v>
      </c>
      <c r="Q40" s="64"/>
      <c r="R40" s="64"/>
      <c r="S40" s="131"/>
      <c r="T40" s="53">
        <v>1500</v>
      </c>
      <c r="U40" s="67"/>
      <c r="V40" s="132"/>
      <c r="W40" s="712">
        <f t="shared" si="2"/>
        <v>117.60319816591087</v>
      </c>
      <c r="X40" s="134"/>
      <c r="Y40" s="64" t="s">
        <v>182</v>
      </c>
      <c r="Z40" s="53"/>
      <c r="AA40" s="172"/>
    </row>
    <row r="41" spans="1:27" hidden="1">
      <c r="A41" s="124" t="s">
        <v>343</v>
      </c>
      <c r="B41" s="125">
        <v>2015</v>
      </c>
      <c r="C41" s="495"/>
      <c r="D41" s="545">
        <v>1231.1400000000001</v>
      </c>
      <c r="E41" s="497"/>
      <c r="F41" s="186"/>
      <c r="G41" s="529">
        <v>1090</v>
      </c>
      <c r="H41" s="527"/>
      <c r="I41" s="23"/>
      <c r="J41" s="430">
        <v>0.04</v>
      </c>
      <c r="K41" s="441">
        <v>49.245600000000003</v>
      </c>
      <c r="L41" s="208">
        <v>44</v>
      </c>
      <c r="M41" s="23"/>
      <c r="N41" s="23"/>
      <c r="O41" s="207">
        <v>0.06</v>
      </c>
      <c r="P41" s="23">
        <v>18</v>
      </c>
      <c r="Q41" s="23"/>
      <c r="R41" s="23"/>
      <c r="S41" s="2"/>
      <c r="T41" s="3">
        <v>1930</v>
      </c>
      <c r="U41" s="68"/>
      <c r="V41" s="378"/>
      <c r="W41" s="713">
        <f t="shared" si="2"/>
        <v>84.429757169047377</v>
      </c>
      <c r="X41" s="383"/>
      <c r="Y41" s="23" t="s">
        <v>183</v>
      </c>
      <c r="Z41" s="3"/>
      <c r="AA41" s="173"/>
    </row>
    <row r="42" spans="1:27">
      <c r="A42" s="124" t="s">
        <v>343</v>
      </c>
      <c r="B42" s="125">
        <v>2020</v>
      </c>
      <c r="C42" s="495"/>
      <c r="D42" s="545">
        <v>1174.67</v>
      </c>
      <c r="E42" s="497"/>
      <c r="F42" s="528"/>
      <c r="G42" s="529">
        <v>1040</v>
      </c>
      <c r="H42" s="527"/>
      <c r="I42" s="23"/>
      <c r="J42" s="430">
        <v>0.04</v>
      </c>
      <c r="K42" s="441">
        <v>46.986800000000002</v>
      </c>
      <c r="L42" s="208">
        <v>42</v>
      </c>
      <c r="M42" s="23"/>
      <c r="N42" s="23"/>
      <c r="O42" s="207">
        <v>0.06</v>
      </c>
      <c r="P42" s="23">
        <v>18</v>
      </c>
      <c r="Q42" s="23"/>
      <c r="R42" s="23"/>
      <c r="S42" s="2"/>
      <c r="T42" s="3">
        <v>2150</v>
      </c>
      <c r="U42" s="68"/>
      <c r="V42" s="378"/>
      <c r="W42" s="713">
        <f t="shared" si="2"/>
        <v>72.314073251739913</v>
      </c>
      <c r="X42" s="383"/>
      <c r="Y42" s="23" t="s">
        <v>184</v>
      </c>
      <c r="Z42" s="3"/>
      <c r="AA42" s="173"/>
    </row>
    <row r="43" spans="1:27" hidden="1">
      <c r="A43" s="124" t="s">
        <v>343</v>
      </c>
      <c r="B43" s="125">
        <v>2030</v>
      </c>
      <c r="C43" s="495"/>
      <c r="D43" s="545">
        <v>1129.49</v>
      </c>
      <c r="E43" s="497"/>
      <c r="F43" s="528"/>
      <c r="G43" s="529">
        <v>1000</v>
      </c>
      <c r="H43" s="527"/>
      <c r="I43" s="23"/>
      <c r="J43" s="430">
        <v>0.04</v>
      </c>
      <c r="K43" s="441">
        <v>45.179600000000001</v>
      </c>
      <c r="L43" s="208">
        <v>40</v>
      </c>
      <c r="M43" s="23"/>
      <c r="N43" s="23"/>
      <c r="O43" s="207">
        <v>0.06</v>
      </c>
      <c r="P43" s="23">
        <v>18</v>
      </c>
      <c r="Q43" s="23"/>
      <c r="R43" s="23"/>
      <c r="S43" s="2"/>
      <c r="T43" s="3">
        <v>2300</v>
      </c>
      <c r="U43" s="68"/>
      <c r="V43" s="378"/>
      <c r="W43" s="713">
        <f t="shared" si="2"/>
        <v>64.997995212635701</v>
      </c>
      <c r="X43" s="383"/>
      <c r="Y43" s="23" t="s">
        <v>185</v>
      </c>
      <c r="Z43" s="3"/>
      <c r="AA43" s="173"/>
    </row>
    <row r="44" spans="1:27" hidden="1">
      <c r="A44" s="124" t="s">
        <v>343</v>
      </c>
      <c r="B44" s="125">
        <v>2040</v>
      </c>
      <c r="C44" s="495"/>
      <c r="D44" s="545">
        <v>1129.49</v>
      </c>
      <c r="E44" s="497"/>
      <c r="F44" s="528"/>
      <c r="G44" s="529">
        <v>1000</v>
      </c>
      <c r="H44" s="527"/>
      <c r="I44" s="23"/>
      <c r="J44" s="430">
        <v>0.04</v>
      </c>
      <c r="K44" s="441">
        <v>45.179600000000001</v>
      </c>
      <c r="L44" s="208">
        <v>40</v>
      </c>
      <c r="M44" s="23"/>
      <c r="N44" s="23"/>
      <c r="O44" s="207">
        <v>0.06</v>
      </c>
      <c r="P44" s="23">
        <v>18</v>
      </c>
      <c r="Q44" s="23"/>
      <c r="R44" s="23"/>
      <c r="S44" s="2"/>
      <c r="T44" s="3">
        <v>2450</v>
      </c>
      <c r="U44" s="68"/>
      <c r="V44" s="378"/>
      <c r="W44" s="713">
        <f t="shared" si="2"/>
        <v>61.018526117984543</v>
      </c>
      <c r="X44" s="383"/>
      <c r="Y44" s="23" t="s">
        <v>186</v>
      </c>
      <c r="Z44" s="3"/>
      <c r="AA44" s="173"/>
    </row>
    <row r="45" spans="1:27" hidden="1">
      <c r="A45" s="124" t="s">
        <v>343</v>
      </c>
      <c r="B45" s="125">
        <v>2050</v>
      </c>
      <c r="C45" s="495"/>
      <c r="D45" s="545">
        <v>1129.49</v>
      </c>
      <c r="E45" s="497"/>
      <c r="F45" s="528"/>
      <c r="G45" s="529">
        <v>1000</v>
      </c>
      <c r="H45" s="527"/>
      <c r="I45" s="23"/>
      <c r="J45" s="430">
        <v>0.04</v>
      </c>
      <c r="K45" s="441">
        <v>45.179600000000001</v>
      </c>
      <c r="L45" s="208">
        <v>40</v>
      </c>
      <c r="M45" s="23"/>
      <c r="N45" s="23"/>
      <c r="O45" s="207">
        <v>0.06</v>
      </c>
      <c r="P45" s="23">
        <v>18</v>
      </c>
      <c r="Q45" s="23"/>
      <c r="R45" s="23"/>
      <c r="S45" s="2"/>
      <c r="T45" s="3">
        <v>2600</v>
      </c>
      <c r="U45" s="68"/>
      <c r="V45" s="378"/>
      <c r="W45" s="713">
        <f t="shared" si="2"/>
        <v>57.498226534254663</v>
      </c>
      <c r="X45" s="383"/>
      <c r="Y45" s="23" t="s">
        <v>187</v>
      </c>
      <c r="Z45" s="3"/>
      <c r="AA45" s="173"/>
    </row>
    <row r="46" spans="1:27" ht="16.5" hidden="1" thickBot="1">
      <c r="A46" s="205" t="s">
        <v>343</v>
      </c>
      <c r="B46" s="136">
        <v>2060</v>
      </c>
      <c r="C46" s="492"/>
      <c r="D46" s="546">
        <v>1129.49</v>
      </c>
      <c r="E46" s="494"/>
      <c r="F46" s="530"/>
      <c r="G46" s="531">
        <v>1000</v>
      </c>
      <c r="H46" s="532"/>
      <c r="I46" s="135"/>
      <c r="J46" s="431">
        <v>0.04</v>
      </c>
      <c r="K46" s="442">
        <v>45.179600000000001</v>
      </c>
      <c r="L46" s="210">
        <v>40</v>
      </c>
      <c r="M46" s="135"/>
      <c r="N46" s="135"/>
      <c r="O46" s="209">
        <v>0.06</v>
      </c>
      <c r="P46" s="135">
        <v>18</v>
      </c>
      <c r="Q46" s="135"/>
      <c r="R46" s="135"/>
      <c r="S46" s="139"/>
      <c r="T46" s="54">
        <v>2700</v>
      </c>
      <c r="U46" s="69"/>
      <c r="V46" s="379"/>
      <c r="W46" s="714">
        <f t="shared" si="2"/>
        <v>55.368662588541525</v>
      </c>
      <c r="X46" s="393"/>
      <c r="Y46" s="135" t="s">
        <v>188</v>
      </c>
      <c r="Z46" s="54"/>
      <c r="AA46" s="171"/>
    </row>
    <row r="47" spans="1:27" hidden="1">
      <c r="A47" s="203" t="s">
        <v>352</v>
      </c>
      <c r="B47" s="128">
        <v>2018</v>
      </c>
      <c r="C47" s="489"/>
      <c r="D47" s="544">
        <v>1682.17</v>
      </c>
      <c r="E47" s="491"/>
      <c r="F47" s="185"/>
      <c r="G47" s="533">
        <v>1653</v>
      </c>
      <c r="H47" s="525"/>
      <c r="I47" s="64"/>
      <c r="J47" s="429">
        <v>2.5226860254083487E-2</v>
      </c>
      <c r="K47" s="440">
        <v>42.435867513611619</v>
      </c>
      <c r="L47" s="130">
        <v>41.7</v>
      </c>
      <c r="M47" s="64">
        <v>1.7000000000000001E-2</v>
      </c>
      <c r="N47" s="64"/>
      <c r="O47" s="129">
        <v>7.0000000000000007E-2</v>
      </c>
      <c r="P47" s="64">
        <v>25</v>
      </c>
      <c r="Q47" s="64"/>
      <c r="R47" s="64"/>
      <c r="S47" s="131"/>
      <c r="T47" s="404">
        <v>2453</v>
      </c>
      <c r="U47" s="67"/>
      <c r="V47" s="132"/>
      <c r="W47" s="133">
        <v>80.5</v>
      </c>
      <c r="X47" s="134"/>
      <c r="Y47" s="131" t="s">
        <v>319</v>
      </c>
      <c r="Z47" s="131"/>
      <c r="AA47" s="172"/>
    </row>
    <row r="48" spans="1:27" ht="16.5" hidden="1" thickBot="1">
      <c r="A48" s="205" t="s">
        <v>352</v>
      </c>
      <c r="B48" s="136">
        <v>2040</v>
      </c>
      <c r="C48" s="492"/>
      <c r="D48" s="546">
        <v>1518.33</v>
      </c>
      <c r="E48" s="494"/>
      <c r="F48" s="184"/>
      <c r="G48" s="531">
        <v>1492</v>
      </c>
      <c r="H48" s="532"/>
      <c r="I48" s="135"/>
      <c r="J48" s="431">
        <v>2.2895442359249327E-2</v>
      </c>
      <c r="K48" s="442">
        <v>34.762836997319027</v>
      </c>
      <c r="L48" s="210">
        <v>34.159999999999997</v>
      </c>
      <c r="M48" s="135">
        <v>1.2999999999999999E-2</v>
      </c>
      <c r="N48" s="135"/>
      <c r="O48" s="209">
        <v>7.0000000000000007E-2</v>
      </c>
      <c r="P48" s="135">
        <v>25</v>
      </c>
      <c r="Q48" s="135"/>
      <c r="R48" s="135"/>
      <c r="S48" s="139"/>
      <c r="T48" s="218">
        <v>2628</v>
      </c>
      <c r="U48" s="69"/>
      <c r="V48" s="379"/>
      <c r="W48" s="392">
        <v>72</v>
      </c>
      <c r="X48" s="393"/>
      <c r="Y48" s="139" t="s">
        <v>319</v>
      </c>
      <c r="Z48" s="139"/>
      <c r="AA48" s="171"/>
    </row>
    <row r="49" spans="1:27" hidden="1">
      <c r="A49" s="203" t="s">
        <v>345</v>
      </c>
      <c r="B49" s="128">
        <v>2012</v>
      </c>
      <c r="C49" s="489"/>
      <c r="D49" s="544">
        <v>1524.29</v>
      </c>
      <c r="E49" s="491"/>
      <c r="F49" s="185"/>
      <c r="G49" s="524">
        <v>1398</v>
      </c>
      <c r="H49" s="534"/>
      <c r="I49" s="407">
        <v>0.06</v>
      </c>
      <c r="J49" s="432">
        <v>2.575107296137339E-2</v>
      </c>
      <c r="K49" s="443">
        <v>39.252103004291847</v>
      </c>
      <c r="L49" s="64">
        <v>36</v>
      </c>
      <c r="M49" s="64"/>
      <c r="N49" s="64"/>
      <c r="O49" s="702">
        <v>0.06</v>
      </c>
      <c r="P49" s="706">
        <v>23</v>
      </c>
      <c r="Q49" s="64"/>
      <c r="R49" s="64"/>
      <c r="S49" s="131"/>
      <c r="T49" s="709">
        <v>2500</v>
      </c>
      <c r="U49" s="67"/>
      <c r="V49" s="132"/>
      <c r="W49" s="712">
        <f t="shared" ref="W49" si="5">(((D49*(1+O49)^P49*O49/((1+O49)^P49-1))+(J49*D49))/T49)*1000</f>
        <v>65.257633772226342</v>
      </c>
      <c r="X49" s="134"/>
      <c r="Y49" s="64"/>
      <c r="Z49" s="64" t="s">
        <v>328</v>
      </c>
      <c r="AA49" s="172"/>
    </row>
    <row r="50" spans="1:27">
      <c r="A50" s="124" t="s">
        <v>345</v>
      </c>
      <c r="B50" s="125">
        <v>2020</v>
      </c>
      <c r="C50" s="495"/>
      <c r="D50" s="545">
        <v>1447.97</v>
      </c>
      <c r="E50" s="497"/>
      <c r="F50" s="186"/>
      <c r="G50" s="526">
        <v>1328</v>
      </c>
      <c r="H50" s="535"/>
      <c r="I50" s="408">
        <v>0.06</v>
      </c>
      <c r="J50" s="433">
        <v>2.5602409638554216E-2</v>
      </c>
      <c r="K50" s="444">
        <v>37.071521084337348</v>
      </c>
      <c r="L50" s="23">
        <v>34</v>
      </c>
      <c r="M50" s="23"/>
      <c r="N50" s="23"/>
      <c r="O50" s="702">
        <v>0.06</v>
      </c>
      <c r="P50" s="706">
        <v>23</v>
      </c>
      <c r="Q50" s="23"/>
      <c r="R50" s="23"/>
      <c r="S50" s="2"/>
      <c r="T50" s="710">
        <v>2500</v>
      </c>
      <c r="U50" s="68"/>
      <c r="V50" s="378"/>
      <c r="W50" s="713">
        <f t="shared" ref="W50:W53" si="6">(((D50*(1+O50)^P50*O50/((1+O50)^P50-1))+(J50*D50))/T50)*1000</f>
        <v>61.904131423665206</v>
      </c>
      <c r="X50" s="383"/>
      <c r="Y50" s="23"/>
      <c r="Z50" s="23" t="s">
        <v>328</v>
      </c>
      <c r="AA50" s="173"/>
    </row>
    <row r="51" spans="1:27" hidden="1">
      <c r="A51" s="124" t="s">
        <v>345</v>
      </c>
      <c r="B51" s="125">
        <v>2030</v>
      </c>
      <c r="C51" s="495"/>
      <c r="D51" s="545">
        <v>1415.26</v>
      </c>
      <c r="E51" s="497"/>
      <c r="F51" s="186"/>
      <c r="G51" s="526">
        <v>1289</v>
      </c>
      <c r="H51" s="535"/>
      <c r="I51" s="408">
        <v>0.06</v>
      </c>
      <c r="J51" s="433">
        <v>2.560124127230411E-2</v>
      </c>
      <c r="K51" s="444">
        <v>36.232412723041115</v>
      </c>
      <c r="L51" s="23">
        <v>33</v>
      </c>
      <c r="M51" s="23"/>
      <c r="N51" s="23"/>
      <c r="O51" s="702">
        <v>0.06</v>
      </c>
      <c r="P51" s="706">
        <v>23</v>
      </c>
      <c r="Q51" s="23"/>
      <c r="R51" s="23"/>
      <c r="S51" s="2"/>
      <c r="T51" s="710">
        <v>2500</v>
      </c>
      <c r="U51" s="68"/>
      <c r="V51" s="378"/>
      <c r="W51" s="713">
        <f t="shared" si="6"/>
        <v>60.505040385478594</v>
      </c>
      <c r="X51" s="383"/>
      <c r="Y51" s="23"/>
      <c r="Z51" s="23" t="s">
        <v>328</v>
      </c>
      <c r="AA51" s="173"/>
    </row>
    <row r="52" spans="1:27" hidden="1">
      <c r="A52" s="124" t="s">
        <v>345</v>
      </c>
      <c r="B52" s="125">
        <v>2040</v>
      </c>
      <c r="C52" s="495"/>
      <c r="D52" s="545">
        <v>1371.64</v>
      </c>
      <c r="E52" s="497"/>
      <c r="F52" s="186"/>
      <c r="G52" s="526">
        <v>1258</v>
      </c>
      <c r="H52" s="535"/>
      <c r="I52" s="408">
        <v>0.06</v>
      </c>
      <c r="J52" s="433">
        <v>2.5437201907790145E-2</v>
      </c>
      <c r="K52" s="444">
        <v>34.890683624801277</v>
      </c>
      <c r="L52" s="23">
        <v>32</v>
      </c>
      <c r="M52" s="23"/>
      <c r="N52" s="23"/>
      <c r="O52" s="702">
        <v>0.06</v>
      </c>
      <c r="P52" s="706">
        <v>23</v>
      </c>
      <c r="Q52" s="23"/>
      <c r="R52" s="23"/>
      <c r="S52" s="2"/>
      <c r="T52" s="710">
        <v>2500</v>
      </c>
      <c r="U52" s="68"/>
      <c r="V52" s="378"/>
      <c r="W52" s="713">
        <f t="shared" si="6"/>
        <v>58.550201745332657</v>
      </c>
      <c r="X52" s="383"/>
      <c r="Y52" s="23"/>
      <c r="Z52" s="23" t="s">
        <v>328</v>
      </c>
      <c r="AA52" s="173"/>
    </row>
    <row r="53" spans="1:27" ht="16.5" hidden="1" thickBot="1">
      <c r="A53" s="205" t="s">
        <v>345</v>
      </c>
      <c r="B53" s="136">
        <v>2050</v>
      </c>
      <c r="C53" s="492"/>
      <c r="D53" s="546">
        <v>1337.84</v>
      </c>
      <c r="E53" s="494"/>
      <c r="F53" s="184"/>
      <c r="G53" s="536">
        <v>1227</v>
      </c>
      <c r="H53" s="537"/>
      <c r="I53" s="409">
        <v>0.06</v>
      </c>
      <c r="J53" s="434">
        <v>2.526487367563162E-2</v>
      </c>
      <c r="K53" s="445">
        <v>33.800358598207005</v>
      </c>
      <c r="L53" s="135">
        <v>31</v>
      </c>
      <c r="M53" s="135"/>
      <c r="N53" s="135"/>
      <c r="O53" s="702">
        <v>0.06</v>
      </c>
      <c r="P53" s="706">
        <v>23</v>
      </c>
      <c r="Q53" s="135"/>
      <c r="R53" s="135"/>
      <c r="S53" s="139"/>
      <c r="T53" s="711">
        <v>2500</v>
      </c>
      <c r="U53" s="69"/>
      <c r="V53" s="379"/>
      <c r="W53" s="714">
        <f t="shared" si="6"/>
        <v>57.015186621702526</v>
      </c>
      <c r="X53" s="393"/>
      <c r="Y53" s="135"/>
      <c r="Z53" s="135" t="s">
        <v>328</v>
      </c>
      <c r="AA53" s="171"/>
    </row>
    <row r="54" spans="1:27" hidden="1">
      <c r="A54" s="394" t="s">
        <v>367</v>
      </c>
      <c r="B54" s="128">
        <v>2015</v>
      </c>
      <c r="C54" s="489">
        <v>1109.6199999999999</v>
      </c>
      <c r="D54" s="544">
        <v>1220.2649999999999</v>
      </c>
      <c r="E54" s="491">
        <v>1330.91</v>
      </c>
      <c r="F54" s="185">
        <v>1038</v>
      </c>
      <c r="G54" s="524"/>
      <c r="H54" s="534">
        <v>1245</v>
      </c>
      <c r="I54" s="64"/>
      <c r="J54" s="429">
        <v>1.4999999999999999E-2</v>
      </c>
      <c r="K54" s="440">
        <v>18.303974999999998</v>
      </c>
      <c r="L54" s="130"/>
      <c r="M54" s="64"/>
      <c r="N54" s="64"/>
      <c r="O54" s="129">
        <v>7.0000000000000007E-2</v>
      </c>
      <c r="P54" s="64">
        <v>20</v>
      </c>
      <c r="Q54" s="64"/>
      <c r="R54" s="64"/>
      <c r="S54" s="131"/>
      <c r="T54" s="709">
        <v>2500</v>
      </c>
      <c r="U54" s="67"/>
      <c r="V54" s="716">
        <f t="shared" ref="V54:V59" si="7">(((C54*(1+O54)^P54*O54/((1+O54)^P54-1))+(J54*C54))/T54)*1000</f>
        <v>48.553831305292555</v>
      </c>
      <c r="W54" s="133"/>
      <c r="X54" s="718">
        <f>(((E54*(1+O54)^P54*O54/((1+O54)^P54-1))+(J54*D54))/T54)*1000</f>
        <v>57.572985520382588</v>
      </c>
      <c r="Y54" s="64"/>
      <c r="Z54" s="64"/>
      <c r="AA54" s="172"/>
    </row>
    <row r="55" spans="1:27">
      <c r="A55" s="340" t="s">
        <v>367</v>
      </c>
      <c r="B55" s="125">
        <v>2020</v>
      </c>
      <c r="C55" s="495">
        <v>1057.24</v>
      </c>
      <c r="D55" s="545">
        <v>1163.0700000000002</v>
      </c>
      <c r="E55" s="497">
        <v>1268.9000000000001</v>
      </c>
      <c r="F55" s="186">
        <v>989</v>
      </c>
      <c r="G55" s="526"/>
      <c r="H55" s="535">
        <v>1187</v>
      </c>
      <c r="I55" s="23"/>
      <c r="J55" s="430">
        <v>1.4999999999999999E-2</v>
      </c>
      <c r="K55" s="441">
        <v>17.446050000000003</v>
      </c>
      <c r="L55" s="208"/>
      <c r="M55" s="23"/>
      <c r="N55" s="23"/>
      <c r="O55" s="207">
        <v>7.0000000000000007E-2</v>
      </c>
      <c r="P55" s="23">
        <v>20</v>
      </c>
      <c r="Q55" s="23"/>
      <c r="R55" s="23"/>
      <c r="S55" s="2"/>
      <c r="T55" s="710">
        <v>2500</v>
      </c>
      <c r="U55" s="68"/>
      <c r="V55" s="723">
        <f t="shared" si="7"/>
        <v>46.261830725119864</v>
      </c>
      <c r="W55" s="382"/>
      <c r="X55" s="722">
        <f t="shared" ref="X55:X59" si="8">(((E55*(1+O55)^P55*O55/((1+O55)^P55-1))+(J55*D55))/T55)*1000</f>
        <v>54.888493390246865</v>
      </c>
      <c r="Y55" s="23"/>
      <c r="Z55" s="23"/>
      <c r="AA55" s="173"/>
    </row>
    <row r="56" spans="1:27" hidden="1">
      <c r="A56" s="340" t="s">
        <v>367</v>
      </c>
      <c r="B56" s="125">
        <v>2025</v>
      </c>
      <c r="C56" s="495">
        <v>1032.6500000000001</v>
      </c>
      <c r="D56" s="545">
        <v>1135.81</v>
      </c>
      <c r="E56" s="497">
        <v>1238.97</v>
      </c>
      <c r="F56" s="186">
        <v>966</v>
      </c>
      <c r="G56" s="526"/>
      <c r="H56" s="535">
        <v>1159</v>
      </c>
      <c r="I56" s="23"/>
      <c r="J56" s="430">
        <v>1.4999999999999999E-2</v>
      </c>
      <c r="K56" s="441">
        <v>17.037149999999997</v>
      </c>
      <c r="L56" s="208"/>
      <c r="M56" s="23"/>
      <c r="N56" s="23"/>
      <c r="O56" s="207">
        <v>7.0000000000000007E-2</v>
      </c>
      <c r="P56" s="23">
        <v>20</v>
      </c>
      <c r="Q56" s="23"/>
      <c r="R56" s="23"/>
      <c r="S56" s="2"/>
      <c r="T56" s="710">
        <v>2500</v>
      </c>
      <c r="U56" s="68"/>
      <c r="V56" s="723">
        <f t="shared" si="7"/>
        <v>45.1858419075092</v>
      </c>
      <c r="W56" s="382"/>
      <c r="X56" s="722">
        <f t="shared" si="8"/>
        <v>53.594861283248612</v>
      </c>
      <c r="Y56" s="23"/>
      <c r="Z56" s="23"/>
      <c r="AA56" s="173"/>
    </row>
    <row r="57" spans="1:27" hidden="1">
      <c r="A57" s="340" t="s">
        <v>367</v>
      </c>
      <c r="B57" s="125">
        <v>2030</v>
      </c>
      <c r="C57" s="495">
        <v>1016.62</v>
      </c>
      <c r="D57" s="545">
        <v>1118.175</v>
      </c>
      <c r="E57" s="497">
        <v>1219.73</v>
      </c>
      <c r="F57" s="186">
        <v>951</v>
      </c>
      <c r="G57" s="526"/>
      <c r="H57" s="535">
        <v>1141</v>
      </c>
      <c r="I57" s="23"/>
      <c r="J57" s="430">
        <v>1.4999999999999999E-2</v>
      </c>
      <c r="K57" s="441">
        <v>16.772624999999998</v>
      </c>
      <c r="L57" s="208"/>
      <c r="M57" s="23"/>
      <c r="N57" s="23"/>
      <c r="O57" s="207">
        <v>7.0000000000000007E-2</v>
      </c>
      <c r="P57" s="23">
        <v>20</v>
      </c>
      <c r="Q57" s="23"/>
      <c r="R57" s="23"/>
      <c r="S57" s="2"/>
      <c r="T57" s="710">
        <v>2500</v>
      </c>
      <c r="U57" s="68"/>
      <c r="V57" s="723">
        <f t="shared" si="7"/>
        <v>44.484414467643454</v>
      </c>
      <c r="W57" s="382"/>
      <c r="X57" s="722">
        <f t="shared" si="8"/>
        <v>52.762603326728517</v>
      </c>
      <c r="Y57" s="23"/>
      <c r="Z57" s="23"/>
      <c r="AA57" s="173"/>
    </row>
    <row r="58" spans="1:27" hidden="1">
      <c r="A58" s="340" t="s">
        <v>367</v>
      </c>
      <c r="B58" s="125">
        <v>2035</v>
      </c>
      <c r="C58" s="495">
        <v>1016.62</v>
      </c>
      <c r="D58" s="545">
        <v>1118.175</v>
      </c>
      <c r="E58" s="497">
        <v>1219.73</v>
      </c>
      <c r="F58" s="186">
        <v>951</v>
      </c>
      <c r="G58" s="526"/>
      <c r="H58" s="535">
        <v>1141</v>
      </c>
      <c r="I58" s="23"/>
      <c r="J58" s="430">
        <v>1.4999999999999999E-2</v>
      </c>
      <c r="K58" s="441">
        <v>16.772624999999998</v>
      </c>
      <c r="L58" s="208"/>
      <c r="M58" s="23"/>
      <c r="N58" s="23"/>
      <c r="O58" s="207">
        <v>7.0000000000000007E-2</v>
      </c>
      <c r="P58" s="23">
        <v>20</v>
      </c>
      <c r="Q58" s="23"/>
      <c r="R58" s="23"/>
      <c r="S58" s="2"/>
      <c r="T58" s="710">
        <v>2500</v>
      </c>
      <c r="U58" s="68"/>
      <c r="V58" s="723">
        <f t="shared" si="7"/>
        <v>44.484414467643454</v>
      </c>
      <c r="W58" s="382"/>
      <c r="X58" s="722">
        <f t="shared" si="8"/>
        <v>52.762603326728517</v>
      </c>
      <c r="Y58" s="23"/>
      <c r="Z58" s="23"/>
      <c r="AA58" s="173"/>
    </row>
    <row r="59" spans="1:27" ht="16.5" hidden="1" thickBot="1">
      <c r="A59" s="341" t="s">
        <v>367</v>
      </c>
      <c r="B59" s="136">
        <v>2040</v>
      </c>
      <c r="C59" s="492">
        <v>1016.62</v>
      </c>
      <c r="D59" s="546">
        <v>1118.175</v>
      </c>
      <c r="E59" s="494">
        <v>1219.73</v>
      </c>
      <c r="F59" s="184">
        <v>951</v>
      </c>
      <c r="G59" s="536"/>
      <c r="H59" s="537">
        <v>1141</v>
      </c>
      <c r="I59" s="135"/>
      <c r="J59" s="431">
        <v>1.4999999999999999E-2</v>
      </c>
      <c r="K59" s="442">
        <v>16.772624999999998</v>
      </c>
      <c r="L59" s="210"/>
      <c r="M59" s="135"/>
      <c r="N59" s="135"/>
      <c r="O59" s="209">
        <v>7.0000000000000007E-2</v>
      </c>
      <c r="P59" s="135">
        <v>20</v>
      </c>
      <c r="Q59" s="135"/>
      <c r="R59" s="135"/>
      <c r="S59" s="139"/>
      <c r="T59" s="711">
        <v>2500</v>
      </c>
      <c r="U59" s="69"/>
      <c r="V59" s="717">
        <f t="shared" si="7"/>
        <v>44.484414467643454</v>
      </c>
      <c r="W59" s="392"/>
      <c r="X59" s="719">
        <f t="shared" si="8"/>
        <v>52.762603326728517</v>
      </c>
      <c r="Y59" s="135"/>
      <c r="Z59" s="135"/>
      <c r="AA59" s="171"/>
    </row>
    <row r="60" spans="1:27">
      <c r="S60" s="16"/>
    </row>
  </sheetData>
  <autoFilter ref="A4:AA59" xr:uid="{CCDEBEC3-4AF6-47D3-96E7-AB7E602990F7}">
    <filterColumn colId="1">
      <filters>
        <filter val="2020"/>
      </filters>
    </filterColumn>
  </autoFilter>
  <phoneticPr fontId="13" type="noConversion"/>
  <hyperlinks>
    <hyperlink ref="E2" location="Inhalt!A1" display="Zurück zur Inhaltsübersicht" xr:uid="{3EF0502C-C1BB-4604-9C33-6A82F673CE47}"/>
  </hyperlinks>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C69D-814D-4620-BAFC-BFBB85E1158D}">
  <sheetPr codeName="Tabelle5"/>
  <dimension ref="A1:U137"/>
  <sheetViews>
    <sheetView zoomScaleNormal="100" workbookViewId="0">
      <selection activeCell="K64" sqref="K64"/>
    </sheetView>
  </sheetViews>
  <sheetFormatPr baseColWidth="10" defaultRowHeight="15.75"/>
  <cols>
    <col min="1" max="14" width="11" customWidth="1"/>
  </cols>
  <sheetData>
    <row r="1" spans="1:16">
      <c r="A1" s="612" t="s">
        <v>388</v>
      </c>
      <c r="F1" s="648" t="s">
        <v>492</v>
      </c>
      <c r="H1" s="648"/>
    </row>
    <row r="2" spans="1:16">
      <c r="A2" s="613"/>
      <c r="B2" s="613" t="s">
        <v>520</v>
      </c>
      <c r="C2" s="613" t="s">
        <v>342</v>
      </c>
      <c r="D2" s="613" t="s">
        <v>362</v>
      </c>
      <c r="E2" s="613" t="s">
        <v>530</v>
      </c>
      <c r="F2" s="613" t="s">
        <v>343</v>
      </c>
      <c r="G2" s="613" t="s">
        <v>344</v>
      </c>
      <c r="H2" s="613" t="s">
        <v>365</v>
      </c>
      <c r="I2" s="613" t="s">
        <v>361</v>
      </c>
      <c r="J2" s="613" t="s">
        <v>345</v>
      </c>
      <c r="K2" s="613" t="s">
        <v>352</v>
      </c>
      <c r="L2" s="613" t="s">
        <v>532</v>
      </c>
      <c r="M2" s="613" t="s">
        <v>367</v>
      </c>
      <c r="N2" s="662" t="s">
        <v>397</v>
      </c>
      <c r="O2" s="662" t="s">
        <v>483</v>
      </c>
      <c r="P2" s="660" t="s">
        <v>484</v>
      </c>
    </row>
    <row r="3" spans="1:16">
      <c r="A3" s="614" t="s">
        <v>387</v>
      </c>
      <c r="B3" s="615"/>
      <c r="C3" s="615">
        <v>1291.04</v>
      </c>
      <c r="D3" s="615">
        <v>1528</v>
      </c>
      <c r="E3" s="615">
        <v>1446.1100000000001</v>
      </c>
      <c r="F3" s="615">
        <v>1281.97</v>
      </c>
      <c r="G3" s="615">
        <v>1496.6</v>
      </c>
      <c r="H3" s="615">
        <v>1780.8000000000002</v>
      </c>
      <c r="I3" s="615">
        <v>1480.325</v>
      </c>
      <c r="J3" s="615">
        <v>1524.29</v>
      </c>
      <c r="K3" s="615">
        <v>1682.17</v>
      </c>
      <c r="L3" s="615"/>
      <c r="M3" s="615">
        <v>1220.2649999999999</v>
      </c>
      <c r="N3" s="615">
        <f>AVERAGE(B3:M3)</f>
        <v>1473.1570000000002</v>
      </c>
      <c r="O3" s="615">
        <f>MEDIAN(B3:M3)</f>
        <v>1488.4625000000001</v>
      </c>
      <c r="P3" s="661">
        <v>1495.7649999999999</v>
      </c>
    </row>
    <row r="4" spans="1:16">
      <c r="A4" s="614">
        <v>2020</v>
      </c>
      <c r="B4" s="615"/>
      <c r="C4" s="615"/>
      <c r="D4" s="615">
        <v>1352.53</v>
      </c>
      <c r="E4" s="615">
        <v>1396.01</v>
      </c>
      <c r="F4" s="615">
        <v>1174.67</v>
      </c>
      <c r="G4" s="615"/>
      <c r="H4" s="615">
        <v>1761.5224016425905</v>
      </c>
      <c r="I4" s="615"/>
      <c r="J4" s="615">
        <v>1447.97</v>
      </c>
      <c r="K4" s="615"/>
      <c r="L4" s="615">
        <v>1395.51</v>
      </c>
      <c r="M4" s="615">
        <v>1163.0700000000002</v>
      </c>
      <c r="N4" s="615">
        <f t="shared" ref="N4:N10" si="0">AVERAGE(B4:M4)</f>
        <v>1384.4689145203699</v>
      </c>
      <c r="O4" s="615">
        <f t="shared" ref="O4:O10" si="1">MEDIAN(B4:M4)</f>
        <v>1395.51</v>
      </c>
      <c r="P4" s="661">
        <v>1395.51</v>
      </c>
    </row>
    <row r="5" spans="1:16">
      <c r="A5" s="614">
        <v>2025</v>
      </c>
      <c r="B5" s="615"/>
      <c r="C5" s="615"/>
      <c r="D5" s="615"/>
      <c r="E5" s="615">
        <v>1362.23</v>
      </c>
      <c r="F5" s="615"/>
      <c r="G5" s="615"/>
      <c r="H5" s="615">
        <v>1695.7963580779629</v>
      </c>
      <c r="I5" s="615"/>
      <c r="J5" s="615"/>
      <c r="K5" s="615"/>
      <c r="L5" s="615">
        <v>1358.76</v>
      </c>
      <c r="M5" s="615">
        <v>1135.81</v>
      </c>
      <c r="N5" s="615">
        <f t="shared" si="0"/>
        <v>1388.1490895194906</v>
      </c>
      <c r="O5" s="615">
        <f t="shared" si="1"/>
        <v>1360.4949999999999</v>
      </c>
      <c r="P5" s="661">
        <v>1362.23</v>
      </c>
    </row>
    <row r="6" spans="1:16">
      <c r="A6" s="614">
        <v>2030</v>
      </c>
      <c r="B6" s="615"/>
      <c r="C6" s="615">
        <v>1229.07</v>
      </c>
      <c r="D6" s="615">
        <v>1293.585</v>
      </c>
      <c r="E6" s="615">
        <v>1330.71</v>
      </c>
      <c r="F6" s="615">
        <v>1129.49</v>
      </c>
      <c r="G6" s="615"/>
      <c r="H6" s="615">
        <v>1657.3182985044682</v>
      </c>
      <c r="I6" s="615">
        <v>1229.43</v>
      </c>
      <c r="J6" s="615">
        <v>1415.26</v>
      </c>
      <c r="K6" s="615"/>
      <c r="L6" s="615">
        <v>1323.12</v>
      </c>
      <c r="M6" s="615">
        <v>1118.175</v>
      </c>
      <c r="N6" s="615">
        <f t="shared" si="0"/>
        <v>1302.9064776116074</v>
      </c>
      <c r="O6" s="615">
        <f t="shared" si="1"/>
        <v>1293.585</v>
      </c>
      <c r="P6" s="661">
        <v>1330.521935537837</v>
      </c>
    </row>
    <row r="7" spans="1:16">
      <c r="A7" s="614">
        <v>2035</v>
      </c>
      <c r="B7" s="615"/>
      <c r="C7" s="615"/>
      <c r="D7" s="615"/>
      <c r="E7" s="615">
        <v>1299.19</v>
      </c>
      <c r="F7" s="615"/>
      <c r="G7" s="615"/>
      <c r="H7" s="615">
        <v>1611.223507382902</v>
      </c>
      <c r="I7" s="615"/>
      <c r="J7" s="615"/>
      <c r="K7" s="615"/>
      <c r="L7" s="615"/>
      <c r="M7" s="615">
        <v>1118.175</v>
      </c>
      <c r="N7" s="615">
        <f t="shared" si="0"/>
        <v>1342.8628357943007</v>
      </c>
      <c r="O7" s="615">
        <f t="shared" si="1"/>
        <v>1299.19</v>
      </c>
      <c r="P7" s="661">
        <v>1301.4896690451974</v>
      </c>
    </row>
    <row r="8" spans="1:16">
      <c r="A8" s="614">
        <v>2040</v>
      </c>
      <c r="B8" s="615"/>
      <c r="C8" s="615"/>
      <c r="D8" s="615">
        <v>1268.03</v>
      </c>
      <c r="E8" s="615">
        <v>1268.79</v>
      </c>
      <c r="F8" s="615">
        <v>1129.49</v>
      </c>
      <c r="G8" s="615"/>
      <c r="H8" s="615"/>
      <c r="I8" s="615"/>
      <c r="J8" s="615">
        <v>1371.64</v>
      </c>
      <c r="K8" s="615">
        <v>1518.33</v>
      </c>
      <c r="L8" s="615">
        <v>1256.29</v>
      </c>
      <c r="M8" s="615">
        <v>1118.175</v>
      </c>
      <c r="N8" s="615">
        <f t="shared" si="0"/>
        <v>1275.8207142857141</v>
      </c>
      <c r="O8" s="615">
        <f t="shared" si="1"/>
        <v>1268.03</v>
      </c>
      <c r="P8" s="661">
        <v>1256.29</v>
      </c>
    </row>
    <row r="9" spans="1:16">
      <c r="A9" s="614">
        <v>2045</v>
      </c>
      <c r="B9" s="615"/>
      <c r="C9" s="615"/>
      <c r="D9" s="615"/>
      <c r="E9" s="615">
        <v>1239.52</v>
      </c>
      <c r="F9" s="615"/>
      <c r="G9" s="615"/>
      <c r="H9" s="615"/>
      <c r="I9" s="615"/>
      <c r="J9" s="615"/>
      <c r="K9" s="615"/>
      <c r="L9" s="615"/>
      <c r="M9" s="615"/>
      <c r="N9" s="615">
        <f t="shared" si="0"/>
        <v>1239.52</v>
      </c>
      <c r="O9" s="615">
        <f t="shared" si="1"/>
        <v>1239.52</v>
      </c>
      <c r="P9" s="661"/>
    </row>
    <row r="10" spans="1:16" ht="16.5" thickBot="1">
      <c r="A10" s="614">
        <v>2050</v>
      </c>
      <c r="B10" s="615">
        <v>1105.81</v>
      </c>
      <c r="C10" s="615">
        <v>1183.6300000000001</v>
      </c>
      <c r="D10" s="615">
        <v>1253.4250000000002</v>
      </c>
      <c r="E10" s="615">
        <v>1210.25</v>
      </c>
      <c r="F10" s="615">
        <v>1129.49</v>
      </c>
      <c r="G10" s="615">
        <v>1247.52</v>
      </c>
      <c r="H10" s="615"/>
      <c r="I10" s="615"/>
      <c r="J10" s="615">
        <v>1337.84</v>
      </c>
      <c r="K10" s="615"/>
      <c r="L10" s="615">
        <v>1195.04</v>
      </c>
      <c r="M10" s="615"/>
      <c r="N10" s="615">
        <f t="shared" si="0"/>
        <v>1207.8756250000001</v>
      </c>
      <c r="O10" s="615">
        <f t="shared" si="1"/>
        <v>1202.645</v>
      </c>
      <c r="P10" s="661">
        <v>1210.19</v>
      </c>
    </row>
    <row r="11" spans="1:16">
      <c r="A11" s="643" t="s">
        <v>441</v>
      </c>
      <c r="B11" s="644"/>
      <c r="C11" s="645">
        <f>(C3-C10)/C3</f>
        <v>8.3196492750030868E-2</v>
      </c>
      <c r="D11" s="645">
        <f t="shared" ref="D11:J11" si="2">(D3-D10)/D3</f>
        <v>0.17969568062827213</v>
      </c>
      <c r="E11" s="645">
        <f t="shared" si="2"/>
        <v>0.1630996258929128</v>
      </c>
      <c r="F11" s="645">
        <f t="shared" si="2"/>
        <v>0.11894194091905427</v>
      </c>
      <c r="G11" s="645">
        <f t="shared" si="2"/>
        <v>0.16643057597220362</v>
      </c>
      <c r="H11" s="645">
        <f>(H3-H7)/H3</f>
        <v>9.5224894775998534E-2</v>
      </c>
      <c r="I11" s="645">
        <f>(I3-I6)/I3</f>
        <v>0.1694864303446878</v>
      </c>
      <c r="J11" s="645">
        <f t="shared" si="2"/>
        <v>0.12231924371346663</v>
      </c>
      <c r="K11" s="645">
        <f>(K3-K8)/K3</f>
        <v>9.7398003768941394E-2</v>
      </c>
      <c r="L11" s="645">
        <f>(L4-L10)/L4</f>
        <v>0.14365357467879128</v>
      </c>
      <c r="M11" s="645">
        <f>(M3-M8)/M3</f>
        <v>8.3662155351501455E-2</v>
      </c>
      <c r="N11" s="645">
        <f>(N3-N10)/N3</f>
        <v>0.18007678407664626</v>
      </c>
      <c r="O11" s="645">
        <f>(O3-O10)/O3</f>
        <v>0.19202196897805629</v>
      </c>
      <c r="P11" s="645">
        <f>(P3-P10)/P3</f>
        <v>0.19092237082696803</v>
      </c>
    </row>
    <row r="14" spans="1:16">
      <c r="L14" t="s">
        <v>442</v>
      </c>
    </row>
    <row r="15" spans="1:16">
      <c r="L15" s="693"/>
    </row>
    <row r="50" spans="1:21">
      <c r="A50" s="612" t="s">
        <v>479</v>
      </c>
    </row>
    <row r="51" spans="1:21" ht="78.75">
      <c r="A51" s="616"/>
      <c r="B51" s="659" t="s">
        <v>521</v>
      </c>
      <c r="C51" s="659" t="s">
        <v>522</v>
      </c>
      <c r="D51" s="616" t="s">
        <v>342</v>
      </c>
      <c r="E51" s="616" t="s">
        <v>346</v>
      </c>
      <c r="F51" s="616" t="s">
        <v>347</v>
      </c>
      <c r="G51" s="616" t="s">
        <v>530</v>
      </c>
      <c r="H51" s="616" t="s">
        <v>343</v>
      </c>
      <c r="I51" s="616" t="s">
        <v>344</v>
      </c>
      <c r="J51" s="616" t="s">
        <v>348</v>
      </c>
      <c r="K51" s="616" t="s">
        <v>349</v>
      </c>
      <c r="L51" s="616" t="s">
        <v>350</v>
      </c>
      <c r="M51" s="616" t="s">
        <v>351</v>
      </c>
      <c r="N51" s="616" t="s">
        <v>345</v>
      </c>
      <c r="O51" s="616" t="s">
        <v>352</v>
      </c>
      <c r="P51" s="616" t="s">
        <v>532</v>
      </c>
      <c r="Q51" s="616" t="s">
        <v>524</v>
      </c>
      <c r="R51" s="616" t="s">
        <v>525</v>
      </c>
      <c r="S51" s="660" t="s">
        <v>396</v>
      </c>
    </row>
    <row r="52" spans="1:21">
      <c r="A52" s="617" t="s">
        <v>341</v>
      </c>
      <c r="B52" s="618"/>
      <c r="C52" s="618"/>
      <c r="D52" s="618">
        <v>1291.04</v>
      </c>
      <c r="E52" s="618">
        <v>1528.31</v>
      </c>
      <c r="F52" s="618">
        <v>1528.31</v>
      </c>
      <c r="G52" s="618">
        <v>1446.1100000000001</v>
      </c>
      <c r="H52" s="618">
        <v>1281.97</v>
      </c>
      <c r="I52" s="618">
        <v>1496.6</v>
      </c>
      <c r="J52" s="618">
        <v>1526.4</v>
      </c>
      <c r="K52" s="618">
        <v>2035.2</v>
      </c>
      <c r="L52" s="618">
        <v>1465.72</v>
      </c>
      <c r="M52" s="618">
        <v>1494.93</v>
      </c>
      <c r="N52" s="618">
        <v>1524.29</v>
      </c>
      <c r="O52" s="618">
        <v>1682.17</v>
      </c>
      <c r="P52" s="618"/>
      <c r="Q52" s="618">
        <v>1109.6199999999999</v>
      </c>
      <c r="R52" s="618">
        <v>1330.91</v>
      </c>
      <c r="S52" s="661">
        <f>MEDIAN(B52:R52)</f>
        <v>1495.7649999999999</v>
      </c>
    </row>
    <row r="53" spans="1:21">
      <c r="A53" s="617">
        <v>2020</v>
      </c>
      <c r="B53" s="618"/>
      <c r="C53" s="618"/>
      <c r="D53" s="618">
        <v>1257.985163832833</v>
      </c>
      <c r="E53" s="618">
        <v>1328.01</v>
      </c>
      <c r="F53" s="618">
        <v>1377.05</v>
      </c>
      <c r="G53" s="618">
        <v>1396.01</v>
      </c>
      <c r="H53" s="618">
        <v>1174.67</v>
      </c>
      <c r="I53" s="618">
        <v>1413.5609677689185</v>
      </c>
      <c r="J53" s="618">
        <v>1509.8763442650775</v>
      </c>
      <c r="K53" s="618">
        <v>2013.1684590201035</v>
      </c>
      <c r="L53" s="618"/>
      <c r="M53" s="618"/>
      <c r="N53" s="618">
        <v>1447.97</v>
      </c>
      <c r="O53" s="618">
        <v>1618.8186218095987</v>
      </c>
      <c r="P53" s="618">
        <v>1395.51</v>
      </c>
      <c r="Q53" s="618">
        <v>1057.24</v>
      </c>
      <c r="R53" s="618">
        <v>1268.9000000000001</v>
      </c>
      <c r="S53" s="661">
        <f t="shared" ref="S53:S58" si="3">MEDIAN(B53:R53)</f>
        <v>1395.51</v>
      </c>
    </row>
    <row r="54" spans="1:21">
      <c r="A54" s="617">
        <v>2025</v>
      </c>
      <c r="B54" s="618"/>
      <c r="C54" s="618"/>
      <c r="D54" s="618">
        <v>1237.4443014560734</v>
      </c>
      <c r="E54" s="618"/>
      <c r="F54" s="618"/>
      <c r="G54" s="618">
        <v>1362.23</v>
      </c>
      <c r="H54" s="618"/>
      <c r="I54" s="618">
        <v>1364.9862478175603</v>
      </c>
      <c r="J54" s="618">
        <v>1453.5397354953968</v>
      </c>
      <c r="K54" s="618">
        <v>1938.0529806605291</v>
      </c>
      <c r="L54" s="618"/>
      <c r="M54" s="618"/>
      <c r="N54" s="618"/>
      <c r="O54" s="618">
        <v>1581.742892324188</v>
      </c>
      <c r="P54" s="618">
        <v>1358.76</v>
      </c>
      <c r="Q54" s="618">
        <v>1032.6500000000001</v>
      </c>
      <c r="R54" s="618">
        <v>1238.97</v>
      </c>
      <c r="S54" s="661">
        <f t="shared" si="3"/>
        <v>1362.23</v>
      </c>
    </row>
    <row r="55" spans="1:21">
      <c r="A55" s="617">
        <v>2030</v>
      </c>
      <c r="B55" s="618"/>
      <c r="C55" s="618"/>
      <c r="D55" s="618">
        <v>1229.07</v>
      </c>
      <c r="E55" s="618">
        <v>1249.77</v>
      </c>
      <c r="F55" s="618">
        <v>1337.4</v>
      </c>
      <c r="G55" s="618">
        <v>1330.71</v>
      </c>
      <c r="H55" s="618">
        <v>1129.49</v>
      </c>
      <c r="I55" s="618">
        <v>1330.521935537837</v>
      </c>
      <c r="J55" s="618">
        <v>1420.5585415752585</v>
      </c>
      <c r="K55" s="618">
        <v>1894.0780554336777</v>
      </c>
      <c r="L55" s="618">
        <v>963.93</v>
      </c>
      <c r="M55" s="618">
        <v>1494.93</v>
      </c>
      <c r="N55" s="618">
        <v>1415.26</v>
      </c>
      <c r="O55" s="618">
        <v>1555.4372436191973</v>
      </c>
      <c r="P55" s="618">
        <v>1323.12</v>
      </c>
      <c r="Q55" s="618">
        <v>1016.62</v>
      </c>
      <c r="R55" s="618">
        <v>1219.73</v>
      </c>
      <c r="S55" s="661">
        <f t="shared" si="3"/>
        <v>1330.521935537837</v>
      </c>
    </row>
    <row r="56" spans="1:21">
      <c r="A56" s="617">
        <v>2035</v>
      </c>
      <c r="B56" s="618"/>
      <c r="C56" s="618"/>
      <c r="D56" s="691">
        <v>1211.5658753560883</v>
      </c>
      <c r="E56" s="618"/>
      <c r="F56" s="618"/>
      <c r="G56" s="618">
        <v>1299.19</v>
      </c>
      <c r="H56" s="618"/>
      <c r="I56" s="618">
        <v>1303.7893380903947</v>
      </c>
      <c r="J56" s="618">
        <v>1381.048720613916</v>
      </c>
      <c r="K56" s="618">
        <v>1841.3982941518877</v>
      </c>
      <c r="L56" s="618"/>
      <c r="M56" s="618"/>
      <c r="N56" s="618"/>
      <c r="O56" s="618">
        <v>1535.0329972870259</v>
      </c>
      <c r="P56" s="618"/>
      <c r="Q56" s="618">
        <v>1016.62</v>
      </c>
      <c r="R56" s="618">
        <v>1219.73</v>
      </c>
      <c r="S56" s="661">
        <f t="shared" si="3"/>
        <v>1301.4896690451974</v>
      </c>
    </row>
    <row r="57" spans="1:21">
      <c r="A57" s="617">
        <v>2040</v>
      </c>
      <c r="B57" s="618"/>
      <c r="C57" s="618"/>
      <c r="D57" s="691">
        <v>1202.3294652889067</v>
      </c>
      <c r="E57" s="618">
        <v>1223.69</v>
      </c>
      <c r="F57" s="618">
        <v>1312.37</v>
      </c>
      <c r="G57" s="618">
        <v>1268.79</v>
      </c>
      <c r="H57" s="618">
        <v>1129.49</v>
      </c>
      <c r="I57" s="618">
        <v>1281.9472155864789</v>
      </c>
      <c r="J57" s="618"/>
      <c r="K57" s="618"/>
      <c r="L57" s="618"/>
      <c r="M57" s="618"/>
      <c r="N57" s="618">
        <v>1371.64</v>
      </c>
      <c r="O57" s="618">
        <v>1518.33</v>
      </c>
      <c r="P57" s="618">
        <v>1256.29</v>
      </c>
      <c r="Q57" s="618">
        <v>1016.62</v>
      </c>
      <c r="R57" s="618">
        <v>1219.73</v>
      </c>
      <c r="S57" s="661">
        <f t="shared" si="3"/>
        <v>1256.29</v>
      </c>
    </row>
    <row r="58" spans="1:21">
      <c r="A58" s="617">
        <v>2050</v>
      </c>
      <c r="B58" s="618">
        <v>918.03</v>
      </c>
      <c r="C58" s="618">
        <v>1293.5899999999999</v>
      </c>
      <c r="D58" s="618">
        <v>1183.6300000000001</v>
      </c>
      <c r="E58" s="618">
        <v>1210.1300000000001</v>
      </c>
      <c r="F58" s="618">
        <v>1296.72</v>
      </c>
      <c r="G58" s="618">
        <v>1210.25</v>
      </c>
      <c r="H58" s="618">
        <v>1129.49</v>
      </c>
      <c r="I58" s="618">
        <v>1247.52</v>
      </c>
      <c r="J58" s="618"/>
      <c r="K58" s="618"/>
      <c r="L58" s="618"/>
      <c r="M58" s="618"/>
      <c r="N58" s="618">
        <v>1337.84</v>
      </c>
      <c r="O58" s="618"/>
      <c r="P58" s="618">
        <v>1195.04</v>
      </c>
      <c r="Q58" s="618"/>
      <c r="R58" s="618"/>
      <c r="S58" s="661">
        <f t="shared" si="3"/>
        <v>1210.19</v>
      </c>
    </row>
    <row r="59" spans="1:21">
      <c r="U59" s="16"/>
    </row>
    <row r="60" spans="1:21">
      <c r="K60" s="693"/>
    </row>
    <row r="81" spans="1:15">
      <c r="A81" s="612" t="s">
        <v>399</v>
      </c>
      <c r="H81" s="612" t="s">
        <v>400</v>
      </c>
      <c r="M81" s="612" t="s">
        <v>401</v>
      </c>
    </row>
    <row r="82" spans="1:15">
      <c r="A82" s="612"/>
    </row>
    <row r="83" spans="1:15">
      <c r="A83" s="5"/>
      <c r="B83" s="5" t="s">
        <v>398</v>
      </c>
      <c r="C83" s="5" t="s">
        <v>39</v>
      </c>
      <c r="H83" s="5"/>
      <c r="I83" s="5" t="s">
        <v>398</v>
      </c>
      <c r="J83" s="5" t="s">
        <v>39</v>
      </c>
      <c r="K83" s="85"/>
      <c r="M83" s="5"/>
      <c r="N83" s="5" t="s">
        <v>398</v>
      </c>
      <c r="O83" s="5" t="s">
        <v>39</v>
      </c>
    </row>
    <row r="84" spans="1:15">
      <c r="A84" s="5" t="s">
        <v>394</v>
      </c>
      <c r="B84" s="11">
        <v>1.4999999999999999E-2</v>
      </c>
      <c r="C84" s="5" t="s">
        <v>367</v>
      </c>
      <c r="H84" s="5" t="s">
        <v>394</v>
      </c>
      <c r="I84" s="11">
        <v>2.5000000000000001E-2</v>
      </c>
      <c r="J84" s="37" t="s">
        <v>365</v>
      </c>
      <c r="K84" s="85"/>
      <c r="M84" s="5" t="s">
        <v>394</v>
      </c>
      <c r="N84" s="620">
        <v>18</v>
      </c>
      <c r="O84" s="5" t="s">
        <v>343</v>
      </c>
    </row>
    <row r="85" spans="1:15">
      <c r="A85" s="5" t="s">
        <v>395</v>
      </c>
      <c r="B85" s="11">
        <v>0.04</v>
      </c>
      <c r="C85" s="5" t="s">
        <v>343</v>
      </c>
      <c r="H85" s="5" t="s">
        <v>395</v>
      </c>
      <c r="I85" s="11">
        <v>0.09</v>
      </c>
      <c r="J85" s="3" t="s">
        <v>530</v>
      </c>
      <c r="K85" s="85"/>
      <c r="M85" s="5" t="s">
        <v>395</v>
      </c>
      <c r="N85" s="620">
        <v>25</v>
      </c>
      <c r="O85" s="124" t="s">
        <v>402</v>
      </c>
    </row>
    <row r="86" spans="1:15">
      <c r="A86" s="5" t="s">
        <v>396</v>
      </c>
      <c r="B86" s="11">
        <v>2.5000000000000001E-2</v>
      </c>
      <c r="C86" s="5"/>
      <c r="H86" s="5" t="s">
        <v>396</v>
      </c>
      <c r="I86" s="11">
        <v>7.0000000000000007E-2</v>
      </c>
      <c r="J86" s="5"/>
      <c r="K86" s="85"/>
      <c r="M86" s="5" t="s">
        <v>396</v>
      </c>
      <c r="N86" s="620">
        <v>22.5</v>
      </c>
      <c r="O86" s="5"/>
    </row>
    <row r="87" spans="1:15">
      <c r="A87" s="5" t="s">
        <v>397</v>
      </c>
      <c r="B87" s="11">
        <v>2.5000000000000001E-2</v>
      </c>
      <c r="C87" s="5"/>
      <c r="H87" s="5" t="s">
        <v>397</v>
      </c>
      <c r="I87" s="11">
        <v>6.2625E-2</v>
      </c>
      <c r="J87" s="5"/>
      <c r="K87" s="85"/>
      <c r="M87" s="5" t="s">
        <v>397</v>
      </c>
      <c r="N87" s="620">
        <v>21.857142857142858</v>
      </c>
      <c r="O87" s="5"/>
    </row>
    <row r="88" spans="1:15">
      <c r="K88" s="85"/>
    </row>
    <row r="89" spans="1:15">
      <c r="H89" s="612" t="s">
        <v>1</v>
      </c>
      <c r="J89" s="85"/>
    </row>
    <row r="90" spans="1:15">
      <c r="J90" s="85"/>
    </row>
    <row r="91" spans="1:15">
      <c r="H91" s="5"/>
      <c r="I91" s="5" t="s">
        <v>398</v>
      </c>
      <c r="J91" s="5" t="s">
        <v>39</v>
      </c>
    </row>
    <row r="92" spans="1:15">
      <c r="H92" s="5" t="s">
        <v>394</v>
      </c>
      <c r="I92" s="111">
        <v>1500</v>
      </c>
      <c r="J92" s="111" t="s">
        <v>343</v>
      </c>
    </row>
    <row r="93" spans="1:15">
      <c r="H93" s="5" t="s">
        <v>395</v>
      </c>
      <c r="I93" s="620">
        <v>5296</v>
      </c>
      <c r="J93" s="65" t="s">
        <v>361</v>
      </c>
    </row>
    <row r="94" spans="1:15">
      <c r="H94" s="5" t="s">
        <v>396</v>
      </c>
      <c r="I94" s="620">
        <v>2300</v>
      </c>
      <c r="J94" s="5"/>
    </row>
    <row r="95" spans="1:15">
      <c r="H95" s="5" t="s">
        <v>397</v>
      </c>
      <c r="I95" s="620">
        <v>2564</v>
      </c>
      <c r="J95" s="5"/>
    </row>
    <row r="96" spans="1:15">
      <c r="J96" s="85"/>
    </row>
    <row r="97" spans="8:11">
      <c r="H97" s="16"/>
      <c r="K97" s="85"/>
    </row>
    <row r="98" spans="8:11">
      <c r="K98" s="85"/>
    </row>
    <row r="99" spans="8:11">
      <c r="K99" s="85"/>
    </row>
    <row r="100" spans="8:11">
      <c r="K100" s="85"/>
    </row>
    <row r="101" spans="8:11">
      <c r="K101" s="85"/>
    </row>
    <row r="102" spans="8:11">
      <c r="K102" s="85"/>
    </row>
    <row r="103" spans="8:11">
      <c r="K103" s="85"/>
    </row>
    <row r="104" spans="8:11">
      <c r="K104" s="85"/>
    </row>
    <row r="105" spans="8:11">
      <c r="K105" s="85"/>
    </row>
    <row r="106" spans="8:11">
      <c r="K106" s="85"/>
    </row>
    <row r="107" spans="8:11">
      <c r="K107" s="85"/>
    </row>
    <row r="108" spans="8:11">
      <c r="K108" s="85"/>
    </row>
    <row r="109" spans="8:11">
      <c r="K109" s="85"/>
    </row>
    <row r="110" spans="8:11">
      <c r="K110" s="85"/>
    </row>
    <row r="111" spans="8:11">
      <c r="K111" s="85"/>
    </row>
    <row r="112" spans="8:11">
      <c r="K112" s="85"/>
    </row>
    <row r="113" spans="11:11">
      <c r="K113" s="85"/>
    </row>
    <row r="114" spans="11:11">
      <c r="K114" s="85"/>
    </row>
    <row r="115" spans="11:11">
      <c r="K115" s="85"/>
    </row>
    <row r="116" spans="11:11">
      <c r="K116" s="85"/>
    </row>
    <row r="117" spans="11:11">
      <c r="K117" s="85"/>
    </row>
    <row r="118" spans="11:11">
      <c r="K118" s="85"/>
    </row>
    <row r="119" spans="11:11">
      <c r="K119" s="85"/>
    </row>
    <row r="120" spans="11:11">
      <c r="K120" s="85"/>
    </row>
    <row r="121" spans="11:11">
      <c r="K121" s="85"/>
    </row>
    <row r="122" spans="11:11">
      <c r="K122" s="85"/>
    </row>
    <row r="123" spans="11:11">
      <c r="K123" s="85"/>
    </row>
    <row r="124" spans="11:11">
      <c r="K124" s="85"/>
    </row>
    <row r="125" spans="11:11">
      <c r="K125" s="85"/>
    </row>
    <row r="126" spans="11:11">
      <c r="K126" s="85"/>
    </row>
    <row r="127" spans="11:11">
      <c r="K127" s="85"/>
    </row>
    <row r="128" spans="11:11">
      <c r="K128" s="85"/>
    </row>
    <row r="129" spans="11:11">
      <c r="K129" s="85"/>
    </row>
    <row r="130" spans="11:11">
      <c r="K130" s="85"/>
    </row>
    <row r="131" spans="11:11">
      <c r="K131" s="85"/>
    </row>
    <row r="132" spans="11:11">
      <c r="K132" s="85"/>
    </row>
    <row r="133" spans="11:11">
      <c r="K133" s="85"/>
    </row>
    <row r="134" spans="11:11">
      <c r="K134" s="85"/>
    </row>
    <row r="135" spans="11:11">
      <c r="K135" s="85"/>
    </row>
    <row r="136" spans="11:11">
      <c r="K136" s="85"/>
    </row>
    <row r="137" spans="11:11">
      <c r="K137" s="85"/>
    </row>
  </sheetData>
  <hyperlinks>
    <hyperlink ref="F1" location="Inhalt!A1" display="Zurück zur Inhaltsübersicht" xr:uid="{3589760E-D116-4EEA-BB3F-25978B084CF3}"/>
  </hyperlinks>
  <pageMargins left="0.70866141732283472" right="0.70866141732283472" top="0.78740157480314965" bottom="0.78740157480314965" header="0.31496062992125984" footer="0.31496062992125984"/>
  <pageSetup paperSize="9" fitToWidth="0" fitToHeight="0" orientation="portrait" r:id="rId1"/>
  <ignoredErrors>
    <ignoredError sqref="K11:L11" formula="1"/>
    <ignoredError sqref="N4:N10 O4:O10 S53:S58" formulaRange="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2F79C-19D0-9148-A3E6-8D97457C89EE}">
  <sheetPr codeName="Tabelle6"/>
  <dimension ref="A1:AA75"/>
  <sheetViews>
    <sheetView zoomScale="80" zoomScaleNormal="80" workbookViewId="0">
      <pane xSplit="2" ySplit="6" topLeftCell="C7" activePane="bottomRight" state="frozen"/>
      <selection pane="topRight" activeCell="C1" sqref="C1"/>
      <selection pane="bottomLeft" activeCell="A7" sqref="A7"/>
      <selection pane="bottomRight" activeCell="E2" sqref="E2"/>
    </sheetView>
  </sheetViews>
  <sheetFormatPr baseColWidth="10" defaultRowHeight="15.75"/>
  <cols>
    <col min="1" max="1" width="40.625" customWidth="1"/>
    <col min="2" max="2" width="9.625" customWidth="1"/>
    <col min="3" max="5" width="18.125" style="16" customWidth="1"/>
    <col min="6" max="8" width="18.125" customWidth="1"/>
    <col min="10" max="10" width="16.875" customWidth="1"/>
    <col min="11" max="12" width="18.875" style="16" customWidth="1"/>
    <col min="13" max="13" width="17.5" customWidth="1"/>
    <col min="14" max="14" width="16" customWidth="1"/>
    <col min="15" max="15" width="10.875" style="18"/>
    <col min="16" max="16" width="11.5" customWidth="1"/>
    <col min="17" max="17" width="11.875" customWidth="1"/>
    <col min="25" max="25" width="86.125" bestFit="1" customWidth="1"/>
    <col min="26" max="26" width="86.125" customWidth="1"/>
    <col min="27" max="27" width="118" bestFit="1" customWidth="1"/>
  </cols>
  <sheetData>
    <row r="1" spans="1:27">
      <c r="B1" s="198"/>
      <c r="C1" s="446"/>
      <c r="D1" s="446"/>
      <c r="E1" s="446"/>
      <c r="F1" s="198"/>
      <c r="G1" s="198"/>
    </row>
    <row r="2" spans="1:27" ht="18.75">
      <c r="A2" s="211" t="s">
        <v>157</v>
      </c>
      <c r="E2" s="648" t="s">
        <v>492</v>
      </c>
    </row>
    <row r="3" spans="1:27" ht="47.25">
      <c r="A3" s="724" t="s">
        <v>537</v>
      </c>
      <c r="B3" s="14"/>
      <c r="C3" s="32"/>
      <c r="D3" s="32"/>
      <c r="E3" s="32"/>
      <c r="F3" s="14"/>
      <c r="G3" s="3"/>
      <c r="H3" s="3"/>
      <c r="I3" s="3"/>
      <c r="V3" s="696" t="s">
        <v>538</v>
      </c>
    </row>
    <row r="4" spans="1:27" ht="56.1" customHeight="1">
      <c r="A4" t="s">
        <v>10</v>
      </c>
      <c r="B4" s="13" t="s">
        <v>29</v>
      </c>
      <c r="C4" s="624" t="s">
        <v>390</v>
      </c>
      <c r="D4" s="625" t="s">
        <v>392</v>
      </c>
      <c r="E4" s="626" t="s">
        <v>391</v>
      </c>
      <c r="F4" s="509" t="s">
        <v>390</v>
      </c>
      <c r="G4" s="510" t="s">
        <v>392</v>
      </c>
      <c r="H4" s="511" t="s">
        <v>405</v>
      </c>
      <c r="I4" s="26" t="s">
        <v>0</v>
      </c>
      <c r="J4" s="424" t="s">
        <v>17</v>
      </c>
      <c r="K4" s="448" t="s">
        <v>17</v>
      </c>
      <c r="L4" s="26" t="s">
        <v>17</v>
      </c>
      <c r="M4" s="4" t="s">
        <v>18</v>
      </c>
      <c r="N4" s="4" t="s">
        <v>20</v>
      </c>
      <c r="O4" s="10" t="s">
        <v>2</v>
      </c>
      <c r="P4" s="4" t="s">
        <v>3</v>
      </c>
      <c r="Q4" s="4" t="s">
        <v>8</v>
      </c>
      <c r="R4" s="4" t="s">
        <v>4</v>
      </c>
      <c r="S4" s="4" t="s">
        <v>43</v>
      </c>
      <c r="T4" s="4" t="s">
        <v>43</v>
      </c>
      <c r="U4" s="4" t="s">
        <v>43</v>
      </c>
      <c r="V4" s="27" t="s">
        <v>5</v>
      </c>
      <c r="W4" s="27" t="s">
        <v>5</v>
      </c>
      <c r="X4" s="27" t="s">
        <v>5</v>
      </c>
      <c r="Y4" s="5" t="s">
        <v>15</v>
      </c>
      <c r="Z4" s="5" t="s">
        <v>55</v>
      </c>
      <c r="AA4" s="5" t="s">
        <v>27</v>
      </c>
    </row>
    <row r="5" spans="1:27">
      <c r="A5" t="s">
        <v>9</v>
      </c>
      <c r="B5" s="12"/>
      <c r="C5" s="547" t="s">
        <v>28</v>
      </c>
      <c r="D5" s="542" t="s">
        <v>28</v>
      </c>
      <c r="E5" s="548" t="s">
        <v>28</v>
      </c>
      <c r="F5" s="512" t="s">
        <v>28</v>
      </c>
      <c r="G5" s="513" t="s">
        <v>28</v>
      </c>
      <c r="H5" s="514" t="s">
        <v>28</v>
      </c>
      <c r="I5" s="25" t="s">
        <v>21</v>
      </c>
      <c r="J5" s="447" t="s">
        <v>178</v>
      </c>
      <c r="K5" s="449" t="s">
        <v>181</v>
      </c>
      <c r="L5" s="17" t="s">
        <v>181</v>
      </c>
      <c r="M5" s="7" t="s">
        <v>228</v>
      </c>
      <c r="N5" s="7" t="s">
        <v>23</v>
      </c>
      <c r="O5" s="19" t="s">
        <v>21</v>
      </c>
      <c r="P5" s="8" t="s">
        <v>19</v>
      </c>
      <c r="Q5" s="8" t="s">
        <v>22</v>
      </c>
      <c r="R5" s="4" t="s">
        <v>13</v>
      </c>
      <c r="S5" s="4" t="s">
        <v>12</v>
      </c>
      <c r="T5" s="4" t="s">
        <v>12</v>
      </c>
      <c r="U5" s="4" t="s">
        <v>12</v>
      </c>
      <c r="V5" s="27" t="s">
        <v>11</v>
      </c>
      <c r="W5" s="27" t="s">
        <v>11</v>
      </c>
      <c r="X5" s="27" t="s">
        <v>11</v>
      </c>
      <c r="Y5" s="5"/>
      <c r="Z5" s="5"/>
      <c r="AA5" s="5"/>
    </row>
    <row r="6" spans="1:27" ht="32.25" thickBot="1">
      <c r="B6" s="28"/>
      <c r="C6" s="622" t="s">
        <v>404</v>
      </c>
      <c r="D6" s="623" t="s">
        <v>404</v>
      </c>
      <c r="E6" s="622" t="s">
        <v>404</v>
      </c>
      <c r="F6" s="515"/>
      <c r="G6" s="516"/>
      <c r="H6" s="517"/>
      <c r="I6" s="30"/>
      <c r="J6" s="55"/>
      <c r="K6" s="439" t="s">
        <v>340</v>
      </c>
      <c r="L6" s="29"/>
      <c r="M6" s="30"/>
      <c r="N6" s="30"/>
      <c r="O6" s="31"/>
      <c r="P6" s="30"/>
      <c r="Q6" s="30"/>
      <c r="R6" s="30"/>
      <c r="S6" s="30" t="s">
        <v>6</v>
      </c>
      <c r="T6" s="30" t="s">
        <v>189</v>
      </c>
      <c r="U6" s="30" t="s">
        <v>7</v>
      </c>
      <c r="V6" s="55" t="s">
        <v>6</v>
      </c>
      <c r="W6" s="55" t="s">
        <v>189</v>
      </c>
      <c r="X6" s="55" t="s">
        <v>7</v>
      </c>
      <c r="Y6" s="30"/>
      <c r="Z6" s="30"/>
      <c r="AA6" s="30"/>
    </row>
    <row r="7" spans="1:27">
      <c r="A7" s="53" t="s">
        <v>361</v>
      </c>
      <c r="B7" s="128">
        <v>2015</v>
      </c>
      <c r="C7" s="489">
        <v>3261.09</v>
      </c>
      <c r="D7" s="544">
        <f>AVERAGE(C7,E7)</f>
        <v>4038.81</v>
      </c>
      <c r="E7" s="491">
        <v>4816.53</v>
      </c>
      <c r="F7" s="252">
        <v>3126.2</v>
      </c>
      <c r="G7" s="518"/>
      <c r="H7" s="519">
        <v>4617.0338345864657</v>
      </c>
      <c r="I7" s="368"/>
      <c r="J7" s="609">
        <v>3.6999999999999998E-2</v>
      </c>
      <c r="K7" s="443">
        <v>149.43597</v>
      </c>
      <c r="L7" s="369" t="s">
        <v>235</v>
      </c>
      <c r="M7" s="64">
        <v>0</v>
      </c>
      <c r="N7" s="313">
        <v>0.05</v>
      </c>
      <c r="O7" s="129">
        <v>7.0000000000000007E-2</v>
      </c>
      <c r="P7" s="64">
        <v>25</v>
      </c>
      <c r="Q7" s="64" t="s">
        <v>16</v>
      </c>
      <c r="R7" s="64">
        <v>1.5</v>
      </c>
      <c r="S7" s="61">
        <v>3341.3857386243681</v>
      </c>
      <c r="T7" s="62">
        <v>4288.6448571528426</v>
      </c>
      <c r="U7" s="63">
        <v>4954.9950212264157</v>
      </c>
      <c r="V7" s="370">
        <v>80.279900490450814</v>
      </c>
      <c r="W7" s="371">
        <v>92.514989817698776</v>
      </c>
      <c r="X7" s="372">
        <v>173.99428612277882</v>
      </c>
      <c r="Y7" s="64" t="s">
        <v>24</v>
      </c>
      <c r="Z7" s="64"/>
      <c r="AA7" s="172" t="s">
        <v>364</v>
      </c>
    </row>
    <row r="8" spans="1:27" ht="16.5" thickBot="1">
      <c r="A8" s="54" t="s">
        <v>361</v>
      </c>
      <c r="B8" s="136">
        <v>2030</v>
      </c>
      <c r="C8" s="492">
        <v>2414</v>
      </c>
      <c r="D8" s="546">
        <f>AVERAGE(C8,E8)</f>
        <v>3350.2849999999999</v>
      </c>
      <c r="E8" s="494">
        <v>4286.57</v>
      </c>
      <c r="F8" s="245">
        <v>2314.1999999999998</v>
      </c>
      <c r="G8" s="520"/>
      <c r="H8" s="521">
        <v>4108.95</v>
      </c>
      <c r="I8" s="373"/>
      <c r="J8" s="610">
        <v>0.03</v>
      </c>
      <c r="K8" s="445">
        <v>100.50854999999999</v>
      </c>
      <c r="L8" s="374" t="s">
        <v>236</v>
      </c>
      <c r="M8" s="135">
        <v>0</v>
      </c>
      <c r="N8" s="315">
        <v>0.05</v>
      </c>
      <c r="O8" s="209">
        <v>7.0000000000000007E-2</v>
      </c>
      <c r="P8" s="135">
        <v>25</v>
      </c>
      <c r="Q8" s="135" t="s">
        <v>16</v>
      </c>
      <c r="R8" s="135">
        <v>1.5</v>
      </c>
      <c r="S8" s="248">
        <v>3341.3857386243681</v>
      </c>
      <c r="T8" s="246">
        <v>4288.6448571528426</v>
      </c>
      <c r="U8" s="247">
        <v>4954.9950212264157</v>
      </c>
      <c r="V8" s="112">
        <v>56.557265153859369</v>
      </c>
      <c r="W8" s="113">
        <v>65.106439121986256</v>
      </c>
      <c r="X8" s="114">
        <v>146.40787036697787</v>
      </c>
      <c r="Y8" s="135" t="s">
        <v>24</v>
      </c>
      <c r="Z8" s="135"/>
      <c r="AA8" s="171" t="s">
        <v>364</v>
      </c>
    </row>
    <row r="9" spans="1:27">
      <c r="A9" s="53" t="s">
        <v>530</v>
      </c>
      <c r="B9" s="128">
        <v>2010</v>
      </c>
      <c r="C9" s="489"/>
      <c r="D9" s="544">
        <v>3377.44</v>
      </c>
      <c r="E9" s="491"/>
      <c r="F9" s="252"/>
      <c r="G9" s="518">
        <v>3000</v>
      </c>
      <c r="H9" s="519"/>
      <c r="I9" s="368"/>
      <c r="J9" s="609">
        <v>2.6666666666666668E-2</v>
      </c>
      <c r="K9" s="443">
        <v>90.065066666666681</v>
      </c>
      <c r="L9" s="369">
        <v>80</v>
      </c>
      <c r="M9" s="64">
        <v>0</v>
      </c>
      <c r="N9" s="375"/>
      <c r="O9" s="129">
        <v>0.09</v>
      </c>
      <c r="P9" s="705">
        <v>25</v>
      </c>
      <c r="Q9" s="64"/>
      <c r="R9" s="64"/>
      <c r="S9" s="61"/>
      <c r="T9" s="709">
        <v>3900</v>
      </c>
      <c r="U9" s="63"/>
      <c r="V9" s="370"/>
      <c r="W9" s="712">
        <f t="shared" ref="W9:W17" si="0">(((D9*(1+O9)^P9*O9/((1+O9)^P9-1))+(J9*D9))/T9)*1000</f>
        <v>111.25886395336201</v>
      </c>
      <c r="X9" s="372"/>
      <c r="Y9" s="64"/>
      <c r="Z9" s="64"/>
      <c r="AA9" s="172"/>
    </row>
    <row r="10" spans="1:27">
      <c r="A10" s="3" t="s">
        <v>530</v>
      </c>
      <c r="B10" s="125">
        <v>2015</v>
      </c>
      <c r="C10" s="495"/>
      <c r="D10" s="545">
        <v>3228.83</v>
      </c>
      <c r="E10" s="497"/>
      <c r="F10" s="257"/>
      <c r="G10" s="522">
        <v>2868</v>
      </c>
      <c r="H10" s="523"/>
      <c r="I10" s="363"/>
      <c r="J10" s="611">
        <v>2.7894002789400279E-2</v>
      </c>
      <c r="K10" s="444">
        <v>90.064993026499295</v>
      </c>
      <c r="L10" s="364">
        <v>80</v>
      </c>
      <c r="M10" s="23">
        <v>0</v>
      </c>
      <c r="N10" s="376"/>
      <c r="O10" s="207">
        <v>0.09</v>
      </c>
      <c r="P10" s="706">
        <v>25</v>
      </c>
      <c r="Q10" s="23"/>
      <c r="R10" s="23"/>
      <c r="S10" s="260"/>
      <c r="T10" s="710">
        <v>3900</v>
      </c>
      <c r="U10" s="259"/>
      <c r="V10" s="365"/>
      <c r="W10" s="713">
        <f t="shared" si="0"/>
        <v>107.37950484317425</v>
      </c>
      <c r="X10" s="367"/>
      <c r="Y10" s="23"/>
      <c r="Z10" s="23"/>
      <c r="AA10" s="173"/>
    </row>
    <row r="11" spans="1:27">
      <c r="A11" s="3" t="s">
        <v>530</v>
      </c>
      <c r="B11" s="125">
        <v>2020</v>
      </c>
      <c r="C11" s="495"/>
      <c r="D11" s="545">
        <v>3086.98</v>
      </c>
      <c r="E11" s="497"/>
      <c r="F11" s="257"/>
      <c r="G11" s="522">
        <v>2742</v>
      </c>
      <c r="H11" s="523"/>
      <c r="I11" s="363"/>
      <c r="J11" s="611">
        <v>2.9175784099197667E-2</v>
      </c>
      <c r="K11" s="444">
        <v>90.065061998541211</v>
      </c>
      <c r="L11" s="364">
        <v>80</v>
      </c>
      <c r="M11" s="23">
        <v>0</v>
      </c>
      <c r="N11" s="376"/>
      <c r="O11" s="207">
        <v>0.09</v>
      </c>
      <c r="P11" s="706">
        <v>25</v>
      </c>
      <c r="Q11" s="23"/>
      <c r="R11" s="23"/>
      <c r="S11" s="260"/>
      <c r="T11" s="710">
        <v>3900</v>
      </c>
      <c r="U11" s="259"/>
      <c r="V11" s="365"/>
      <c r="W11" s="713">
        <f t="shared" si="0"/>
        <v>103.67664646778515</v>
      </c>
      <c r="X11" s="367"/>
      <c r="Y11" s="23"/>
      <c r="Z11" s="23"/>
      <c r="AA11" s="173"/>
    </row>
    <row r="12" spans="1:27">
      <c r="A12" s="3" t="s">
        <v>530</v>
      </c>
      <c r="B12" s="125">
        <v>2025</v>
      </c>
      <c r="C12" s="495"/>
      <c r="D12" s="545">
        <v>2950.76</v>
      </c>
      <c r="E12" s="497"/>
      <c r="F12" s="257"/>
      <c r="G12" s="522">
        <v>2621</v>
      </c>
      <c r="H12" s="523"/>
      <c r="I12" s="363"/>
      <c r="J12" s="611">
        <v>3.0522701259061428E-2</v>
      </c>
      <c r="K12" s="444">
        <v>90.065165967188108</v>
      </c>
      <c r="L12" s="364">
        <v>80</v>
      </c>
      <c r="M12" s="23">
        <v>0</v>
      </c>
      <c r="N12" s="376"/>
      <c r="O12" s="207">
        <v>0.09</v>
      </c>
      <c r="P12" s="706">
        <v>25</v>
      </c>
      <c r="Q12" s="23"/>
      <c r="R12" s="23"/>
      <c r="S12" s="260"/>
      <c r="T12" s="710">
        <v>3900</v>
      </c>
      <c r="U12" s="259"/>
      <c r="V12" s="365"/>
      <c r="W12" s="713">
        <f t="shared" si="0"/>
        <v>100.12076352496645</v>
      </c>
      <c r="X12" s="367"/>
      <c r="Y12" s="23"/>
      <c r="Z12" s="23"/>
      <c r="AA12" s="173"/>
    </row>
    <row r="13" spans="1:27">
      <c r="A13" s="3" t="s">
        <v>530</v>
      </c>
      <c r="B13" s="125">
        <v>2030</v>
      </c>
      <c r="C13" s="495"/>
      <c r="D13" s="545">
        <v>2821.29</v>
      </c>
      <c r="E13" s="497"/>
      <c r="F13" s="257"/>
      <c r="G13" s="522">
        <v>2506</v>
      </c>
      <c r="H13" s="523"/>
      <c r="I13" s="363"/>
      <c r="J13" s="611">
        <v>3.192338387869114E-2</v>
      </c>
      <c r="K13" s="444">
        <v>90.065123703112519</v>
      </c>
      <c r="L13" s="364">
        <v>80</v>
      </c>
      <c r="M13" s="23">
        <v>0</v>
      </c>
      <c r="N13" s="376"/>
      <c r="O13" s="207">
        <v>0.09</v>
      </c>
      <c r="P13" s="706">
        <v>25</v>
      </c>
      <c r="Q13" s="23"/>
      <c r="R13" s="23"/>
      <c r="S13" s="260"/>
      <c r="T13" s="710">
        <v>3900</v>
      </c>
      <c r="U13" s="259"/>
      <c r="V13" s="365"/>
      <c r="W13" s="713">
        <f t="shared" si="0"/>
        <v>96.741046212475382</v>
      </c>
      <c r="X13" s="367"/>
      <c r="Y13" s="23"/>
      <c r="Z13" s="23"/>
      <c r="AA13" s="173"/>
    </row>
    <row r="14" spans="1:27">
      <c r="A14" s="3" t="s">
        <v>530</v>
      </c>
      <c r="B14" s="125">
        <v>2035</v>
      </c>
      <c r="C14" s="495"/>
      <c r="D14" s="545">
        <v>2697.45</v>
      </c>
      <c r="E14" s="497"/>
      <c r="F14" s="257"/>
      <c r="G14" s="522">
        <v>2396</v>
      </c>
      <c r="H14" s="523"/>
      <c r="I14" s="363"/>
      <c r="J14" s="611">
        <v>3.3388981636060099E-2</v>
      </c>
      <c r="K14" s="444">
        <v>90.065108514190314</v>
      </c>
      <c r="L14" s="364">
        <v>80</v>
      </c>
      <c r="M14" s="23">
        <v>0</v>
      </c>
      <c r="N14" s="376"/>
      <c r="O14" s="207">
        <v>0.09</v>
      </c>
      <c r="P14" s="706">
        <v>25</v>
      </c>
      <c r="Q14" s="23"/>
      <c r="R14" s="23"/>
      <c r="S14" s="260"/>
      <c r="T14" s="710">
        <v>3900</v>
      </c>
      <c r="U14" s="259"/>
      <c r="V14" s="365"/>
      <c r="W14" s="713">
        <f t="shared" si="0"/>
        <v>93.508302301413281</v>
      </c>
      <c r="X14" s="367"/>
      <c r="Y14" s="23"/>
      <c r="Z14" s="23"/>
      <c r="AA14" s="173"/>
    </row>
    <row r="15" spans="1:27">
      <c r="A15" s="3" t="s">
        <v>530</v>
      </c>
      <c r="B15" s="125">
        <v>2040</v>
      </c>
      <c r="C15" s="495"/>
      <c r="D15" s="545">
        <v>2578.11</v>
      </c>
      <c r="E15" s="497"/>
      <c r="F15" s="257"/>
      <c r="G15" s="522">
        <v>2290</v>
      </c>
      <c r="H15" s="523"/>
      <c r="I15" s="363"/>
      <c r="J15" s="611">
        <v>3.4934497816593885E-2</v>
      </c>
      <c r="K15" s="444">
        <v>90.064978165938868</v>
      </c>
      <c r="L15" s="364">
        <v>80</v>
      </c>
      <c r="M15" s="23">
        <v>0</v>
      </c>
      <c r="N15" s="376"/>
      <c r="O15" s="207">
        <v>0.09</v>
      </c>
      <c r="P15" s="706">
        <v>25</v>
      </c>
      <c r="Q15" s="23"/>
      <c r="R15" s="23"/>
      <c r="S15" s="260"/>
      <c r="T15" s="710">
        <v>3900</v>
      </c>
      <c r="U15" s="259"/>
      <c r="V15" s="365"/>
      <c r="W15" s="713">
        <f t="shared" si="0"/>
        <v>90.392997612916417</v>
      </c>
      <c r="X15" s="367"/>
      <c r="Y15" s="23"/>
      <c r="Z15" s="23"/>
      <c r="AA15" s="173"/>
    </row>
    <row r="16" spans="1:27">
      <c r="A16" s="3" t="s">
        <v>530</v>
      </c>
      <c r="B16" s="125">
        <v>2045</v>
      </c>
      <c r="C16" s="495"/>
      <c r="D16" s="545">
        <v>2464.41</v>
      </c>
      <c r="E16" s="497"/>
      <c r="F16" s="257"/>
      <c r="G16" s="522">
        <v>2189</v>
      </c>
      <c r="H16" s="523"/>
      <c r="I16" s="363"/>
      <c r="J16" s="611">
        <v>3.654636820465966E-2</v>
      </c>
      <c r="K16" s="444">
        <v>90.065235267245313</v>
      </c>
      <c r="L16" s="364">
        <v>80</v>
      </c>
      <c r="M16" s="23">
        <v>0</v>
      </c>
      <c r="N16" s="376"/>
      <c r="O16" s="207">
        <v>0.09</v>
      </c>
      <c r="P16" s="706">
        <v>25</v>
      </c>
      <c r="Q16" s="23"/>
      <c r="R16" s="23"/>
      <c r="S16" s="260"/>
      <c r="T16" s="710">
        <v>3900</v>
      </c>
      <c r="U16" s="259"/>
      <c r="V16" s="365"/>
      <c r="W16" s="713">
        <f t="shared" si="0"/>
        <v>87.425019771209961</v>
      </c>
      <c r="X16" s="367"/>
      <c r="Y16" s="23"/>
      <c r="Z16" s="23"/>
      <c r="AA16" s="173"/>
    </row>
    <row r="17" spans="1:27" ht="16.5" thickBot="1">
      <c r="A17" s="54" t="s">
        <v>530</v>
      </c>
      <c r="B17" s="136">
        <v>2050</v>
      </c>
      <c r="C17" s="492"/>
      <c r="D17" s="546">
        <v>2356.33</v>
      </c>
      <c r="E17" s="494"/>
      <c r="F17" s="245"/>
      <c r="G17" s="520">
        <v>2093</v>
      </c>
      <c r="H17" s="521"/>
      <c r="I17" s="373"/>
      <c r="J17" s="610">
        <v>3.8222646918299095E-2</v>
      </c>
      <c r="K17" s="445">
        <v>90.065169612995703</v>
      </c>
      <c r="L17" s="374">
        <v>80</v>
      </c>
      <c r="M17" s="135">
        <v>0</v>
      </c>
      <c r="N17" s="377"/>
      <c r="O17" s="209">
        <v>0.09</v>
      </c>
      <c r="P17" s="707">
        <v>25</v>
      </c>
      <c r="Q17" s="135"/>
      <c r="R17" s="135"/>
      <c r="S17" s="248"/>
      <c r="T17" s="711">
        <v>3900</v>
      </c>
      <c r="U17" s="247"/>
      <c r="V17" s="112"/>
      <c r="W17" s="714">
        <f t="shared" si="0"/>
        <v>84.60366458908257</v>
      </c>
      <c r="X17" s="114"/>
      <c r="Y17" s="135"/>
      <c r="Z17" s="135"/>
      <c r="AA17" s="171"/>
    </row>
    <row r="18" spans="1:27">
      <c r="A18" s="36" t="s">
        <v>365</v>
      </c>
      <c r="B18" s="128">
        <v>2018</v>
      </c>
      <c r="C18" s="489">
        <v>3154.5600000000004</v>
      </c>
      <c r="D18" s="544">
        <f>AVERAGE(C18,E18)</f>
        <v>3968.75</v>
      </c>
      <c r="E18" s="491">
        <v>4782.9399999999996</v>
      </c>
      <c r="F18" s="252">
        <v>3100</v>
      </c>
      <c r="G18" s="518"/>
      <c r="H18" s="519">
        <v>4700</v>
      </c>
      <c r="I18" s="368">
        <v>0.05</v>
      </c>
      <c r="J18" s="429">
        <v>2.5640314960629924E-2</v>
      </c>
      <c r="K18" s="440">
        <v>101.76</v>
      </c>
      <c r="L18" s="130">
        <v>100</v>
      </c>
      <c r="M18" s="64">
        <v>5.0000000000000001E-3</v>
      </c>
      <c r="N18" s="462"/>
      <c r="O18" s="129">
        <v>4.8000000000000001E-2</v>
      </c>
      <c r="P18" s="64">
        <v>25</v>
      </c>
      <c r="Q18" s="64"/>
      <c r="R18" s="64"/>
      <c r="S18" s="61">
        <v>3200</v>
      </c>
      <c r="T18" s="62">
        <v>3600</v>
      </c>
      <c r="U18" s="63">
        <v>4500</v>
      </c>
      <c r="V18" s="370">
        <v>75</v>
      </c>
      <c r="W18" s="371">
        <v>106</v>
      </c>
      <c r="X18" s="372">
        <v>137</v>
      </c>
      <c r="Y18" s="64" t="s">
        <v>234</v>
      </c>
      <c r="Z18" s="130" t="s">
        <v>229</v>
      </c>
      <c r="AA18" s="172" t="s">
        <v>366</v>
      </c>
    </row>
    <row r="19" spans="1:27">
      <c r="A19" s="37" t="s">
        <v>365</v>
      </c>
      <c r="B19" s="125">
        <v>2020</v>
      </c>
      <c r="C19" s="495">
        <v>2961.4833701479488</v>
      </c>
      <c r="D19" s="545">
        <f t="shared" ref="D19:D28" si="1">AVERAGE(C19,E19)</f>
        <v>3725.7371430893545</v>
      </c>
      <c r="E19" s="497">
        <v>4489.9909160307607</v>
      </c>
      <c r="F19" s="257">
        <v>2910.2627458214902</v>
      </c>
      <c r="G19" s="522"/>
      <c r="H19" s="523">
        <v>4412.3338404390333</v>
      </c>
      <c r="I19" s="363">
        <v>0.05</v>
      </c>
      <c r="J19" s="430">
        <v>2.7312715871206455E-2</v>
      </c>
      <c r="K19" s="441">
        <v>101.76</v>
      </c>
      <c r="L19" s="208">
        <v>100</v>
      </c>
      <c r="M19" s="23">
        <v>5.0000000000000001E-3</v>
      </c>
      <c r="N19" s="463"/>
      <c r="O19" s="207">
        <v>4.8000000000000001E-2</v>
      </c>
      <c r="P19" s="23">
        <v>25</v>
      </c>
      <c r="Q19" s="23"/>
      <c r="R19" s="23"/>
      <c r="S19" s="260">
        <v>3238.5151999999998</v>
      </c>
      <c r="T19" s="258">
        <v>3643.3295999999996</v>
      </c>
      <c r="U19" s="259">
        <v>4554.1619999999994</v>
      </c>
      <c r="V19" s="365">
        <v>73</v>
      </c>
      <c r="W19" s="366"/>
      <c r="X19" s="367">
        <v>134</v>
      </c>
      <c r="Y19" s="23"/>
      <c r="Z19" s="208" t="s">
        <v>230</v>
      </c>
      <c r="AA19" s="173" t="s">
        <v>366</v>
      </c>
    </row>
    <row r="20" spans="1:27">
      <c r="A20" s="37" t="s">
        <v>365</v>
      </c>
      <c r="B20" s="125">
        <v>2025</v>
      </c>
      <c r="C20" s="495">
        <v>2921.1294371617678</v>
      </c>
      <c r="D20" s="545">
        <f t="shared" si="1"/>
        <v>3674.9692919131917</v>
      </c>
      <c r="E20" s="497">
        <v>4428.8091466646156</v>
      </c>
      <c r="F20" s="257">
        <v>2870.6067582171459</v>
      </c>
      <c r="G20" s="522"/>
      <c r="H20" s="523">
        <v>4352.2102463292213</v>
      </c>
      <c r="I20" s="363">
        <v>0.05</v>
      </c>
      <c r="J20" s="430">
        <v>2.7690027294629087E-2</v>
      </c>
      <c r="K20" s="441">
        <v>101.76</v>
      </c>
      <c r="L20" s="208">
        <v>100</v>
      </c>
      <c r="M20" s="23">
        <v>5.0000000000000001E-3</v>
      </c>
      <c r="N20" s="463"/>
      <c r="O20" s="207">
        <v>4.8000000000000001E-2</v>
      </c>
      <c r="P20" s="23">
        <v>25</v>
      </c>
      <c r="Q20" s="23"/>
      <c r="R20" s="23"/>
      <c r="S20" s="260">
        <v>3336.8435376755924</v>
      </c>
      <c r="T20" s="258">
        <v>3753.9489798850418</v>
      </c>
      <c r="U20" s="259">
        <v>4692.436224856302</v>
      </c>
      <c r="V20" s="365">
        <v>68</v>
      </c>
      <c r="W20" s="366"/>
      <c r="X20" s="367">
        <v>123</v>
      </c>
      <c r="Y20" s="23"/>
      <c r="Z20" s="208" t="s">
        <v>231</v>
      </c>
      <c r="AA20" s="173" t="s">
        <v>366</v>
      </c>
    </row>
    <row r="21" spans="1:27">
      <c r="A21" s="37" t="s">
        <v>365</v>
      </c>
      <c r="B21" s="125">
        <v>2030</v>
      </c>
      <c r="C21" s="495">
        <v>2781.4983214029162</v>
      </c>
      <c r="D21" s="545">
        <f t="shared" si="1"/>
        <v>3499.3043398294753</v>
      </c>
      <c r="E21" s="497">
        <v>4217.1103582560345</v>
      </c>
      <c r="F21" s="257">
        <v>2733.3906460327398</v>
      </c>
      <c r="G21" s="522"/>
      <c r="H21" s="523">
        <v>4144.1729149528637</v>
      </c>
      <c r="I21" s="363">
        <v>0.05</v>
      </c>
      <c r="J21" s="430">
        <v>2.9080065669555018E-2</v>
      </c>
      <c r="K21" s="441">
        <v>101.76</v>
      </c>
      <c r="L21" s="208">
        <v>100</v>
      </c>
      <c r="M21" s="23">
        <v>5.0000000000000001E-3</v>
      </c>
      <c r="N21" s="463"/>
      <c r="O21" s="207">
        <v>4.8000000000000001E-2</v>
      </c>
      <c r="P21" s="23">
        <v>25</v>
      </c>
      <c r="Q21" s="23"/>
      <c r="R21" s="23"/>
      <c r="S21" s="260">
        <v>3438.1573367101587</v>
      </c>
      <c r="T21" s="258">
        <v>3867.9270037989286</v>
      </c>
      <c r="U21" s="259">
        <v>4834.9087547486606</v>
      </c>
      <c r="V21" s="365">
        <v>62</v>
      </c>
      <c r="W21" s="366"/>
      <c r="X21" s="367">
        <v>112</v>
      </c>
      <c r="Y21" s="23"/>
      <c r="Z21" s="208" t="s">
        <v>232</v>
      </c>
      <c r="AA21" s="173" t="s">
        <v>366</v>
      </c>
    </row>
    <row r="22" spans="1:27" ht="16.5" thickBot="1">
      <c r="A22" s="39" t="s">
        <v>365</v>
      </c>
      <c r="B22" s="136">
        <v>2035</v>
      </c>
      <c r="C22" s="492">
        <v>2585.0633766767814</v>
      </c>
      <c r="D22" s="546">
        <f t="shared" si="1"/>
        <v>3252.1765061417573</v>
      </c>
      <c r="E22" s="494">
        <v>3919.2896356067331</v>
      </c>
      <c r="F22" s="245">
        <v>2540.3531610424343</v>
      </c>
      <c r="G22" s="520"/>
      <c r="H22" s="521">
        <v>3851.5031796449812</v>
      </c>
      <c r="I22" s="373">
        <v>0.05</v>
      </c>
      <c r="J22" s="431">
        <v>3.1289814623476173E-2</v>
      </c>
      <c r="K22" s="442">
        <v>101.76</v>
      </c>
      <c r="L22" s="210">
        <v>100</v>
      </c>
      <c r="M22" s="135">
        <v>5.0000000000000001E-3</v>
      </c>
      <c r="N22" s="465"/>
      <c r="O22" s="209">
        <v>4.8000000000000001E-2</v>
      </c>
      <c r="P22" s="135">
        <v>25</v>
      </c>
      <c r="Q22" s="135"/>
      <c r="R22" s="135"/>
      <c r="S22" s="248">
        <v>3542.5472421785207</v>
      </c>
      <c r="T22" s="246">
        <v>3985.3656474508361</v>
      </c>
      <c r="U22" s="247">
        <v>4981.707059313545</v>
      </c>
      <c r="V22" s="112">
        <v>57</v>
      </c>
      <c r="W22" s="113"/>
      <c r="X22" s="114">
        <v>101</v>
      </c>
      <c r="Y22" s="135"/>
      <c r="Z22" s="210" t="s">
        <v>233</v>
      </c>
      <c r="AA22" s="171" t="s">
        <v>366</v>
      </c>
    </row>
    <row r="23" spans="1:27">
      <c r="A23" s="67" t="s">
        <v>532</v>
      </c>
      <c r="B23" s="128">
        <v>2020</v>
      </c>
      <c r="C23" s="489">
        <v>3118.3599999999997</v>
      </c>
      <c r="D23" s="544">
        <f t="shared" si="1"/>
        <v>3274.2779999999998</v>
      </c>
      <c r="E23" s="491">
        <v>3430.1959999999999</v>
      </c>
      <c r="F23" s="252">
        <v>2800</v>
      </c>
      <c r="G23" s="518"/>
      <c r="H23" s="519">
        <v>3080</v>
      </c>
      <c r="I23" s="368"/>
      <c r="J23" s="725">
        <v>3.1E-2</v>
      </c>
      <c r="K23" s="443"/>
      <c r="L23" s="369"/>
      <c r="M23" s="64"/>
      <c r="N23" s="375"/>
      <c r="O23" s="701">
        <v>7.0000000000000007E-2</v>
      </c>
      <c r="P23" s="705">
        <v>25</v>
      </c>
      <c r="Q23" s="64"/>
      <c r="R23" s="64"/>
      <c r="S23" s="61"/>
      <c r="T23" s="62">
        <v>3463</v>
      </c>
      <c r="U23" s="63"/>
      <c r="V23" s="716">
        <f>(((C23*(1+O23)^P23*O23/((1+O23)^P23-1))+(J23*C23))/T23)*1000</f>
        <v>105.18545898938343</v>
      </c>
      <c r="W23" s="713">
        <f t="shared" ref="W23:W30" si="2">(((D23*(1+O23)^P23*O23/((1+O23)^P23-1))+(J23*D23))/T23)*1000</f>
        <v>110.44473193885261</v>
      </c>
      <c r="X23" s="718">
        <f>(((E23*(1+O23)^P23*O23/((1+O23)^P23-1))+(J23*E23))/T23)*1000</f>
        <v>115.7040048883218</v>
      </c>
      <c r="Y23" s="64"/>
      <c r="Z23" s="130"/>
      <c r="AA23" s="172"/>
    </row>
    <row r="24" spans="1:27">
      <c r="A24" s="68" t="s">
        <v>532</v>
      </c>
      <c r="B24" s="125">
        <v>2025</v>
      </c>
      <c r="C24" s="495">
        <v>2784.25</v>
      </c>
      <c r="D24" s="545">
        <f t="shared" si="1"/>
        <v>2923.4624999999996</v>
      </c>
      <c r="E24" s="497">
        <v>3062.6749999999997</v>
      </c>
      <c r="F24" s="257">
        <v>2500</v>
      </c>
      <c r="G24" s="522"/>
      <c r="H24" s="523">
        <v>2750</v>
      </c>
      <c r="I24" s="363"/>
      <c r="J24" s="726">
        <v>3.1E-2</v>
      </c>
      <c r="K24" s="444"/>
      <c r="L24" s="364"/>
      <c r="M24" s="23"/>
      <c r="N24" s="376"/>
      <c r="O24" s="702">
        <v>7.0000000000000007E-2</v>
      </c>
      <c r="P24" s="706">
        <v>25</v>
      </c>
      <c r="Q24" s="23"/>
      <c r="R24" s="23"/>
      <c r="S24" s="260"/>
      <c r="T24" s="258">
        <v>3466</v>
      </c>
      <c r="U24" s="259"/>
      <c r="V24" s="723">
        <f t="shared" ref="V24:V27" si="3">(((C24*(1+O24)^P24*O24/((1+O24)^P24-1))+(J24*C24))/T24)*1000</f>
        <v>93.834299645596744</v>
      </c>
      <c r="W24" s="713">
        <f t="shared" si="2"/>
        <v>98.526014627876549</v>
      </c>
      <c r="X24" s="722">
        <f t="shared" ref="X24:X27" si="4">(((E24*(1+O24)^P24*O24/((1+O24)^P24-1))+(J24*E24))/T24)*1000</f>
        <v>103.2177296101564</v>
      </c>
      <c r="Y24" s="23"/>
      <c r="Z24" s="208"/>
      <c r="AA24" s="173"/>
    </row>
    <row r="25" spans="1:27">
      <c r="A25" s="68" t="s">
        <v>532</v>
      </c>
      <c r="B25" s="125">
        <v>2030</v>
      </c>
      <c r="C25" s="495">
        <v>2617.1949999999997</v>
      </c>
      <c r="D25" s="545">
        <f t="shared" si="1"/>
        <v>2748.0547499999998</v>
      </c>
      <c r="E25" s="497">
        <v>2878.9144999999999</v>
      </c>
      <c r="F25" s="257">
        <v>2350</v>
      </c>
      <c r="G25" s="522"/>
      <c r="H25" s="523">
        <v>2585</v>
      </c>
      <c r="I25" s="363"/>
      <c r="J25" s="726">
        <v>3.1E-2</v>
      </c>
      <c r="K25" s="444"/>
      <c r="L25" s="364"/>
      <c r="M25" s="23"/>
      <c r="N25" s="376"/>
      <c r="O25" s="702">
        <v>7.0000000000000007E-2</v>
      </c>
      <c r="P25" s="706">
        <v>25</v>
      </c>
      <c r="Q25" s="23"/>
      <c r="R25" s="23"/>
      <c r="S25" s="260"/>
      <c r="T25" s="258">
        <v>3468</v>
      </c>
      <c r="U25" s="259"/>
      <c r="V25" s="723">
        <f t="shared" si="3"/>
        <v>88.153374168783145</v>
      </c>
      <c r="W25" s="713">
        <f t="shared" si="2"/>
        <v>92.561042877222306</v>
      </c>
      <c r="X25" s="722">
        <f t="shared" si="4"/>
        <v>96.968711585661467</v>
      </c>
      <c r="Y25" s="23"/>
      <c r="Z25" s="208"/>
      <c r="AA25" s="173"/>
    </row>
    <row r="26" spans="1:27">
      <c r="A26" s="68" t="s">
        <v>532</v>
      </c>
      <c r="B26" s="125">
        <v>2040</v>
      </c>
      <c r="C26" s="495">
        <v>2450.14</v>
      </c>
      <c r="D26" s="545">
        <f t="shared" si="1"/>
        <v>2572.6469999999999</v>
      </c>
      <c r="E26" s="497">
        <v>2695.154</v>
      </c>
      <c r="F26" s="257">
        <v>2200</v>
      </c>
      <c r="G26" s="522"/>
      <c r="H26" s="523">
        <v>2420</v>
      </c>
      <c r="I26" s="363"/>
      <c r="J26" s="726">
        <v>3.1E-2</v>
      </c>
      <c r="K26" s="444"/>
      <c r="L26" s="364"/>
      <c r="M26" s="23"/>
      <c r="N26" s="376"/>
      <c r="O26" s="702">
        <v>7.0000000000000007E-2</v>
      </c>
      <c r="P26" s="706">
        <v>25</v>
      </c>
      <c r="Q26" s="23"/>
      <c r="R26" s="23"/>
      <c r="S26" s="260"/>
      <c r="T26" s="258">
        <v>3468</v>
      </c>
      <c r="U26" s="259"/>
      <c r="V26" s="723">
        <f t="shared" si="3"/>
        <v>82.526563051626781</v>
      </c>
      <c r="W26" s="713">
        <f t="shared" si="2"/>
        <v>86.652891204208117</v>
      </c>
      <c r="X26" s="722">
        <f t="shared" si="4"/>
        <v>90.779219356789454</v>
      </c>
      <c r="Y26" s="23"/>
      <c r="Z26" s="208"/>
      <c r="AA26" s="173"/>
    </row>
    <row r="27" spans="1:27" ht="16.5" thickBot="1">
      <c r="A27" s="69" t="s">
        <v>532</v>
      </c>
      <c r="B27" s="136">
        <v>2050</v>
      </c>
      <c r="C27" s="492">
        <v>2338.77</v>
      </c>
      <c r="D27" s="546">
        <f t="shared" si="1"/>
        <v>2455.7084999999997</v>
      </c>
      <c r="E27" s="494">
        <v>2572.6469999999999</v>
      </c>
      <c r="F27" s="245">
        <v>2100</v>
      </c>
      <c r="G27" s="520"/>
      <c r="H27" s="521">
        <v>2310</v>
      </c>
      <c r="I27" s="373"/>
      <c r="J27" s="727">
        <v>3.1E-2</v>
      </c>
      <c r="K27" s="445"/>
      <c r="L27" s="374"/>
      <c r="M27" s="135"/>
      <c r="N27" s="377"/>
      <c r="O27" s="703">
        <v>7.0000000000000007E-2</v>
      </c>
      <c r="P27" s="707">
        <v>25</v>
      </c>
      <c r="Q27" s="135"/>
      <c r="R27" s="135"/>
      <c r="S27" s="248"/>
      <c r="T27" s="246">
        <v>3468</v>
      </c>
      <c r="U27" s="247"/>
      <c r="V27" s="717">
        <f t="shared" si="3"/>
        <v>78.775355640189204</v>
      </c>
      <c r="W27" s="714">
        <f t="shared" si="2"/>
        <v>82.714123422198639</v>
      </c>
      <c r="X27" s="719">
        <f t="shared" si="4"/>
        <v>86.652891204208117</v>
      </c>
      <c r="Y27" s="135"/>
      <c r="Z27" s="210"/>
      <c r="AA27" s="171"/>
    </row>
    <row r="28" spans="1:27" ht="16.5" thickBot="1">
      <c r="A28" s="39" t="s">
        <v>520</v>
      </c>
      <c r="B28" s="40">
        <v>2050</v>
      </c>
      <c r="C28" s="506">
        <v>1742.17</v>
      </c>
      <c r="D28" s="543">
        <f t="shared" si="1"/>
        <v>3374.8049999999998</v>
      </c>
      <c r="E28" s="508">
        <v>5007.4399999999996</v>
      </c>
      <c r="F28" s="538">
        <v>1670</v>
      </c>
      <c r="G28" s="539"/>
      <c r="H28" s="540">
        <v>4800</v>
      </c>
      <c r="I28" s="45"/>
      <c r="J28" s="700">
        <v>3.1E-2</v>
      </c>
      <c r="K28" s="438"/>
      <c r="L28" s="41"/>
      <c r="M28" s="43"/>
      <c r="N28" s="44"/>
      <c r="O28" s="701"/>
      <c r="P28" s="706"/>
      <c r="Q28" s="43"/>
      <c r="R28" s="43"/>
      <c r="S28" s="46"/>
      <c r="T28" s="732">
        <v>5500</v>
      </c>
      <c r="U28" s="48"/>
      <c r="V28" s="49">
        <v>42</v>
      </c>
      <c r="W28" s="50"/>
      <c r="X28" s="51">
        <v>115</v>
      </c>
      <c r="Y28" s="43"/>
      <c r="Z28" s="66" t="s">
        <v>381</v>
      </c>
      <c r="AA28" s="52"/>
    </row>
    <row r="29" spans="1:27">
      <c r="A29" s="79" t="s">
        <v>363</v>
      </c>
      <c r="B29" s="128">
        <v>2013</v>
      </c>
      <c r="C29" s="489"/>
      <c r="D29" s="544">
        <v>4252.49</v>
      </c>
      <c r="E29" s="491"/>
      <c r="F29" s="185"/>
      <c r="G29" s="533">
        <v>3978</v>
      </c>
      <c r="H29" s="525"/>
      <c r="I29" s="313"/>
      <c r="J29" s="429">
        <v>3.0300000000000001E-2</v>
      </c>
      <c r="K29" s="440">
        <v>127.57469999999999</v>
      </c>
      <c r="L29" s="130">
        <v>119.33999999999999</v>
      </c>
      <c r="M29" s="64"/>
      <c r="N29" s="313"/>
      <c r="O29" s="129">
        <v>7.0000000000000007E-2</v>
      </c>
      <c r="P29" s="130">
        <v>20</v>
      </c>
      <c r="Q29" s="64"/>
      <c r="R29" s="64"/>
      <c r="S29" s="131"/>
      <c r="T29" s="53">
        <v>4000</v>
      </c>
      <c r="U29" s="67"/>
      <c r="V29" s="370"/>
      <c r="W29" s="712">
        <f t="shared" si="2"/>
        <v>132.56385494848436</v>
      </c>
      <c r="X29" s="372"/>
      <c r="Y29" s="398"/>
      <c r="Z29" s="64"/>
      <c r="AA29" s="172"/>
    </row>
    <row r="30" spans="1:27" ht="16.5" thickBot="1">
      <c r="A30" s="80" t="s">
        <v>363</v>
      </c>
      <c r="B30" s="136">
        <v>2050</v>
      </c>
      <c r="C30" s="492"/>
      <c r="D30" s="546">
        <v>2406.3200000000002</v>
      </c>
      <c r="E30" s="494"/>
      <c r="F30" s="184"/>
      <c r="G30" s="531">
        <v>2251</v>
      </c>
      <c r="H30" s="532"/>
      <c r="I30" s="315"/>
      <c r="J30" s="431">
        <v>0.03</v>
      </c>
      <c r="K30" s="442">
        <v>72.189599999999999</v>
      </c>
      <c r="L30" s="210">
        <v>67.53</v>
      </c>
      <c r="M30" s="135"/>
      <c r="N30" s="315"/>
      <c r="O30" s="209">
        <v>7.0000000000000007E-2</v>
      </c>
      <c r="P30" s="210">
        <v>20</v>
      </c>
      <c r="Q30" s="135"/>
      <c r="R30" s="135"/>
      <c r="S30" s="139"/>
      <c r="T30" s="54">
        <v>4000</v>
      </c>
      <c r="U30" s="69"/>
      <c r="V30" s="112"/>
      <c r="W30" s="714">
        <f t="shared" si="2"/>
        <v>74.832296268627772</v>
      </c>
      <c r="X30" s="114"/>
      <c r="Y30" s="135"/>
      <c r="Z30" s="135" t="s">
        <v>115</v>
      </c>
      <c r="AA30" s="171"/>
    </row>
    <row r="31" spans="1:27">
      <c r="A31" s="380" t="s">
        <v>342</v>
      </c>
      <c r="B31" s="128">
        <v>2017</v>
      </c>
      <c r="C31" s="489"/>
      <c r="D31" s="544">
        <v>4081.6255999999998</v>
      </c>
      <c r="E31" s="491"/>
      <c r="F31" s="185"/>
      <c r="G31" s="533">
        <v>3952</v>
      </c>
      <c r="H31" s="525"/>
      <c r="I31" s="313">
        <v>0.05</v>
      </c>
      <c r="J31" s="429">
        <v>1.7999999999999999E-2</v>
      </c>
      <c r="K31" s="440">
        <v>73.469260799999986</v>
      </c>
      <c r="L31" s="130">
        <v>71.135999999999996</v>
      </c>
      <c r="M31" s="64"/>
      <c r="N31" s="292">
        <v>8.0000000000000002E-3</v>
      </c>
      <c r="O31" s="129">
        <v>4.5999999999999999E-2</v>
      </c>
      <c r="P31" s="64">
        <v>20</v>
      </c>
      <c r="Q31" s="64"/>
      <c r="R31" s="64"/>
      <c r="S31" s="131"/>
      <c r="T31" s="53">
        <v>3000</v>
      </c>
      <c r="U31" s="67"/>
      <c r="V31" s="370"/>
      <c r="W31" s="371">
        <v>140</v>
      </c>
      <c r="X31" s="372"/>
      <c r="Y31" s="64"/>
      <c r="Z31" s="64"/>
      <c r="AA31" s="172"/>
    </row>
    <row r="32" spans="1:27">
      <c r="A32" s="219" t="s">
        <v>342</v>
      </c>
      <c r="B32" s="125">
        <v>2030</v>
      </c>
      <c r="C32" s="495"/>
      <c r="D32" s="545">
        <v>3359.6983999999998</v>
      </c>
      <c r="E32" s="497"/>
      <c r="F32" s="186"/>
      <c r="G32" s="529">
        <v>3253</v>
      </c>
      <c r="H32" s="527"/>
      <c r="I32" s="314">
        <v>0.05</v>
      </c>
      <c r="J32" s="430">
        <v>1.7999999999999999E-2</v>
      </c>
      <c r="K32" s="441">
        <v>60.474571199999993</v>
      </c>
      <c r="L32" s="208">
        <v>58.553999999999995</v>
      </c>
      <c r="M32" s="23"/>
      <c r="N32" s="293">
        <v>8.0000000000000002E-3</v>
      </c>
      <c r="O32" s="207">
        <v>4.5999999999999999E-2</v>
      </c>
      <c r="P32" s="23">
        <v>20</v>
      </c>
      <c r="Q32" s="23"/>
      <c r="R32" s="23"/>
      <c r="S32" s="2"/>
      <c r="T32" s="3">
        <v>3000</v>
      </c>
      <c r="U32" s="68"/>
      <c r="V32" s="365"/>
      <c r="W32" s="366">
        <v>128</v>
      </c>
      <c r="X32" s="367"/>
      <c r="Y32" s="23"/>
      <c r="Z32" s="23"/>
      <c r="AA32" s="173"/>
    </row>
    <row r="33" spans="1:27" ht="16.5" thickBot="1">
      <c r="A33" s="381" t="s">
        <v>342</v>
      </c>
      <c r="B33" s="136">
        <v>2050</v>
      </c>
      <c r="C33" s="492"/>
      <c r="D33" s="546">
        <v>3035.3991999999998</v>
      </c>
      <c r="E33" s="494"/>
      <c r="F33" s="184"/>
      <c r="G33" s="531">
        <v>2939</v>
      </c>
      <c r="H33" s="532"/>
      <c r="I33" s="315">
        <v>0.05</v>
      </c>
      <c r="J33" s="431">
        <v>1.7999999999999999E-2</v>
      </c>
      <c r="K33" s="442">
        <v>54.637185599999995</v>
      </c>
      <c r="L33" s="210">
        <v>52.901999999999994</v>
      </c>
      <c r="M33" s="135"/>
      <c r="N33" s="294">
        <v>8.0000000000000002E-3</v>
      </c>
      <c r="O33" s="209">
        <v>4.5999999999999999E-2</v>
      </c>
      <c r="P33" s="135">
        <v>20</v>
      </c>
      <c r="Q33" s="135"/>
      <c r="R33" s="135"/>
      <c r="S33" s="139"/>
      <c r="T33" s="54">
        <v>3000</v>
      </c>
      <c r="U33" s="69"/>
      <c r="V33" s="112"/>
      <c r="W33" s="113">
        <v>121</v>
      </c>
      <c r="X33" s="114"/>
      <c r="Y33" s="135"/>
      <c r="Z33" s="135"/>
      <c r="AA33" s="171"/>
    </row>
    <row r="34" spans="1:27">
      <c r="A34" s="203" t="s">
        <v>362</v>
      </c>
      <c r="B34" s="128">
        <v>2010</v>
      </c>
      <c r="C34" s="489"/>
      <c r="D34" s="544">
        <v>4349.1007999999993</v>
      </c>
      <c r="E34" s="491"/>
      <c r="F34" s="185"/>
      <c r="G34" s="533">
        <v>4169</v>
      </c>
      <c r="H34" s="525"/>
      <c r="I34" s="64"/>
      <c r="J34" s="429">
        <v>4.4999999999999998E-2</v>
      </c>
      <c r="K34" s="440">
        <v>195.70953599999996</v>
      </c>
      <c r="L34" s="130">
        <v>187.60499999999999</v>
      </c>
      <c r="M34" s="64"/>
      <c r="N34" s="64"/>
      <c r="O34" s="702">
        <v>7.0000000000000007E-2</v>
      </c>
      <c r="P34" s="64">
        <v>25</v>
      </c>
      <c r="Q34" s="64"/>
      <c r="R34" s="64"/>
      <c r="S34" s="131"/>
      <c r="T34" s="729">
        <v>3900</v>
      </c>
      <c r="U34" s="67"/>
      <c r="V34" s="716"/>
      <c r="W34" s="733">
        <f t="shared" ref="W34:W46" si="5">(((D34*(1+O34)^P34*O34/((1+O34)^P34-1))+(J34*D34))/T34)*1000</f>
        <v>145.87387822892578</v>
      </c>
      <c r="X34" s="372"/>
      <c r="Y34" s="131"/>
      <c r="Z34" s="64"/>
      <c r="AA34" s="163"/>
    </row>
    <row r="35" spans="1:27">
      <c r="A35" s="124" t="s">
        <v>362</v>
      </c>
      <c r="B35" s="125">
        <v>2012</v>
      </c>
      <c r="C35" s="495"/>
      <c r="D35" s="545">
        <v>4349.1007999999993</v>
      </c>
      <c r="E35" s="497"/>
      <c r="F35" s="186"/>
      <c r="G35" s="529">
        <v>4169</v>
      </c>
      <c r="H35" s="527"/>
      <c r="I35" s="23"/>
      <c r="J35" s="430">
        <v>4.4999999999999998E-2</v>
      </c>
      <c r="K35" s="441">
        <v>195.70953599999996</v>
      </c>
      <c r="L35" s="208">
        <v>187.60499999999999</v>
      </c>
      <c r="M35" s="23"/>
      <c r="N35" s="23"/>
      <c r="O35" s="702">
        <v>7.0000000000000007E-2</v>
      </c>
      <c r="P35" s="23">
        <v>25</v>
      </c>
      <c r="Q35" s="23"/>
      <c r="R35" s="23"/>
      <c r="S35" s="2"/>
      <c r="T35" s="731">
        <v>3900</v>
      </c>
      <c r="U35" s="68"/>
      <c r="V35" s="723"/>
      <c r="W35" s="734">
        <f t="shared" si="5"/>
        <v>145.87387822892578</v>
      </c>
      <c r="X35" s="367"/>
      <c r="Y35" s="2"/>
      <c r="Z35" s="23"/>
      <c r="AA35" s="164"/>
    </row>
    <row r="36" spans="1:27">
      <c r="A36" s="124" t="s">
        <v>362</v>
      </c>
      <c r="B36" s="125">
        <v>2020</v>
      </c>
      <c r="C36" s="495">
        <v>3614.6879999999996</v>
      </c>
      <c r="D36" s="545">
        <f>AVERAGE(C36,E36)</f>
        <v>3678.3231999999998</v>
      </c>
      <c r="E36" s="497">
        <v>3741.9583999999995</v>
      </c>
      <c r="F36" s="528">
        <v>3465</v>
      </c>
      <c r="G36" s="529"/>
      <c r="H36" s="527">
        <v>3587</v>
      </c>
      <c r="I36" s="23"/>
      <c r="J36" s="430">
        <v>4.4999999999999998E-2</v>
      </c>
      <c r="K36" s="441">
        <f>D36*J36</f>
        <v>165.52454399999999</v>
      </c>
      <c r="L36" s="208"/>
      <c r="M36" s="23"/>
      <c r="N36" s="23"/>
      <c r="O36" s="702">
        <v>7.0000000000000007E-2</v>
      </c>
      <c r="P36" s="23">
        <v>25</v>
      </c>
      <c r="Q36" s="23"/>
      <c r="R36" s="23"/>
      <c r="S36" s="2"/>
      <c r="T36" s="731">
        <v>3900</v>
      </c>
      <c r="U36" s="68"/>
      <c r="V36" s="723">
        <f>(((C36*(1+O36)^P36*O36/((1+O36)^P36-1))+(J36*C36))/T36)*1000</f>
        <v>121.24082227470088</v>
      </c>
      <c r="W36" s="734">
        <f t="shared" si="5"/>
        <v>123.37522058891638</v>
      </c>
      <c r="X36" s="722">
        <f>(((E36*(1+O36)^P36*O36/((1+O36)^P36-1))+(J36*E36))/T36)*1000</f>
        <v>125.50961890313187</v>
      </c>
      <c r="Y36" s="2"/>
      <c r="Z36" s="23"/>
      <c r="AA36" s="164"/>
    </row>
    <row r="37" spans="1:27">
      <c r="A37" s="124" t="s">
        <v>362</v>
      </c>
      <c r="B37" s="125">
        <v>2030</v>
      </c>
      <c r="C37" s="495">
        <v>2764.4799999999996</v>
      </c>
      <c r="D37" s="545">
        <f>AVERAGE(C37,E37)</f>
        <v>3183.3247999999994</v>
      </c>
      <c r="E37" s="497">
        <v>3602.1695999999997</v>
      </c>
      <c r="F37" s="528">
        <v>2650</v>
      </c>
      <c r="G37" s="529"/>
      <c r="H37" s="527">
        <v>3453</v>
      </c>
      <c r="I37" s="23"/>
      <c r="J37" s="430">
        <v>4.4999999999999998E-2</v>
      </c>
      <c r="K37" s="441">
        <f t="shared" ref="K37:K39" si="6">D37*J37</f>
        <v>143.24961599999997</v>
      </c>
      <c r="L37" s="208"/>
      <c r="M37" s="23"/>
      <c r="N37" s="23"/>
      <c r="O37" s="702">
        <v>7.0000000000000007E-2</v>
      </c>
      <c r="P37" s="23">
        <v>25</v>
      </c>
      <c r="Q37" s="23"/>
      <c r="R37" s="23"/>
      <c r="S37" s="2"/>
      <c r="T37" s="731">
        <v>3900</v>
      </c>
      <c r="U37" s="68"/>
      <c r="V37" s="723">
        <f t="shared" ref="V37:V39" si="7">(((C37*(1+O37)^P37*O37/((1+O37)^P37-1))+(J37*C37))/T37)*1000</f>
        <v>92.723861191329647</v>
      </c>
      <c r="W37" s="734">
        <f t="shared" si="5"/>
        <v>106.77240091522357</v>
      </c>
      <c r="X37" s="722">
        <f t="shared" ref="X37:X39" si="8">(((E37*(1+O37)^P37*O37/((1+O37)^P37-1))+(J37*E37))/T37)*1000</f>
        <v>120.82094063911747</v>
      </c>
      <c r="Y37" s="2"/>
      <c r="Z37" s="23"/>
      <c r="AA37" s="164"/>
    </row>
    <row r="38" spans="1:27">
      <c r="A38" s="124" t="s">
        <v>362</v>
      </c>
      <c r="B38" s="125">
        <v>2040</v>
      </c>
      <c r="C38" s="495">
        <v>2347.1999999999998</v>
      </c>
      <c r="D38" s="545">
        <f>AVERAGE(C38,E38)</f>
        <v>2895.9231999999997</v>
      </c>
      <c r="E38" s="497">
        <v>3444.6463999999996</v>
      </c>
      <c r="F38" s="528">
        <v>2250</v>
      </c>
      <c r="G38" s="529"/>
      <c r="H38" s="527">
        <v>3302</v>
      </c>
      <c r="I38" s="23"/>
      <c r="J38" s="430">
        <v>4.4999999999999998E-2</v>
      </c>
      <c r="K38" s="441">
        <f t="shared" si="6"/>
        <v>130.31654399999999</v>
      </c>
      <c r="L38" s="208"/>
      <c r="M38" s="23"/>
      <c r="N38" s="23"/>
      <c r="O38" s="702">
        <v>7.0000000000000007E-2</v>
      </c>
      <c r="P38" s="23">
        <v>25</v>
      </c>
      <c r="Q38" s="23"/>
      <c r="R38" s="23"/>
      <c r="S38" s="2"/>
      <c r="T38" s="731">
        <v>3900</v>
      </c>
      <c r="U38" s="68"/>
      <c r="V38" s="723">
        <f t="shared" si="7"/>
        <v>78.72780667188367</v>
      </c>
      <c r="W38" s="734">
        <f t="shared" si="5"/>
        <v>97.13261836495515</v>
      </c>
      <c r="X38" s="722">
        <f t="shared" si="8"/>
        <v>115.53743005802662</v>
      </c>
      <c r="Y38" s="2"/>
      <c r="Z38" s="23"/>
      <c r="AA38" s="164"/>
    </row>
    <row r="39" spans="1:27" ht="16.5" thickBot="1">
      <c r="A39" s="205" t="s">
        <v>362</v>
      </c>
      <c r="B39" s="136">
        <v>2050</v>
      </c>
      <c r="C39" s="492">
        <v>2138.56</v>
      </c>
      <c r="D39" s="545">
        <f>AVERAGE(C39,E39)</f>
        <v>2706.5823999999998</v>
      </c>
      <c r="E39" s="494">
        <v>3274.6047999999996</v>
      </c>
      <c r="F39" s="530">
        <v>2050</v>
      </c>
      <c r="G39" s="531"/>
      <c r="H39" s="532">
        <v>3139</v>
      </c>
      <c r="I39" s="135"/>
      <c r="J39" s="431">
        <v>4.4999999999999998E-2</v>
      </c>
      <c r="K39" s="442">
        <f t="shared" si="6"/>
        <v>121.79620799999998</v>
      </c>
      <c r="L39" s="210"/>
      <c r="M39" s="135"/>
      <c r="N39" s="135"/>
      <c r="O39" s="702">
        <v>7.0000000000000007E-2</v>
      </c>
      <c r="P39" s="135">
        <v>25</v>
      </c>
      <c r="Q39" s="135"/>
      <c r="R39" s="135"/>
      <c r="S39" s="139"/>
      <c r="T39" s="730">
        <v>3900</v>
      </c>
      <c r="U39" s="69"/>
      <c r="V39" s="717">
        <f t="shared" si="7"/>
        <v>71.729779412160681</v>
      </c>
      <c r="W39" s="735">
        <f t="shared" si="5"/>
        <v>90.781908626756532</v>
      </c>
      <c r="X39" s="719">
        <f t="shared" si="8"/>
        <v>109.83403784135237</v>
      </c>
      <c r="Y39" s="139"/>
      <c r="Z39" s="135"/>
      <c r="AA39" s="166"/>
    </row>
    <row r="40" spans="1:27">
      <c r="A40" s="203" t="s">
        <v>343</v>
      </c>
      <c r="B40" s="128">
        <v>2010</v>
      </c>
      <c r="C40" s="489"/>
      <c r="D40" s="544">
        <v>3953.21</v>
      </c>
      <c r="E40" s="491"/>
      <c r="F40" s="185"/>
      <c r="G40" s="533">
        <v>3500</v>
      </c>
      <c r="H40" s="525"/>
      <c r="I40" s="64"/>
      <c r="J40" s="429">
        <v>5.5E-2</v>
      </c>
      <c r="K40" s="440">
        <v>217.42654999999999</v>
      </c>
      <c r="L40" s="130">
        <v>193</v>
      </c>
      <c r="M40" s="64"/>
      <c r="N40" s="64"/>
      <c r="O40" s="129">
        <v>0.06</v>
      </c>
      <c r="P40" s="64">
        <v>18</v>
      </c>
      <c r="Q40" s="64"/>
      <c r="R40" s="64"/>
      <c r="S40" s="131"/>
      <c r="T40" s="53">
        <v>3200</v>
      </c>
      <c r="U40" s="67"/>
      <c r="V40" s="132"/>
      <c r="W40" s="733">
        <f t="shared" si="5"/>
        <v>182.04104677469209</v>
      </c>
      <c r="X40" s="134"/>
      <c r="Y40" s="64" t="s">
        <v>188</v>
      </c>
      <c r="Z40" s="53"/>
      <c r="AA40" s="163"/>
    </row>
    <row r="41" spans="1:27">
      <c r="A41" s="124" t="s">
        <v>343</v>
      </c>
      <c r="B41" s="125">
        <v>2015</v>
      </c>
      <c r="C41" s="495"/>
      <c r="D41" s="545">
        <v>3162.6</v>
      </c>
      <c r="E41" s="497"/>
      <c r="F41" s="186"/>
      <c r="G41" s="529">
        <v>2800</v>
      </c>
      <c r="H41" s="527"/>
      <c r="I41" s="23"/>
      <c r="J41" s="430">
        <v>5.5E-2</v>
      </c>
      <c r="K41" s="441">
        <v>173.94299999999998</v>
      </c>
      <c r="L41" s="208">
        <v>154</v>
      </c>
      <c r="M41" s="23"/>
      <c r="N41" s="23"/>
      <c r="O41" s="207">
        <v>0.06</v>
      </c>
      <c r="P41" s="23">
        <v>18</v>
      </c>
      <c r="Q41" s="23"/>
      <c r="R41" s="23"/>
      <c r="S41" s="2"/>
      <c r="T41" s="3">
        <v>3500</v>
      </c>
      <c r="U41" s="68"/>
      <c r="V41" s="378"/>
      <c r="W41" s="734">
        <f t="shared" si="5"/>
        <v>133.15137004357413</v>
      </c>
      <c r="X41" s="383"/>
      <c r="Y41" s="23" t="s">
        <v>190</v>
      </c>
      <c r="Z41" s="3"/>
      <c r="AA41" s="164"/>
    </row>
    <row r="42" spans="1:27">
      <c r="A42" s="124" t="s">
        <v>343</v>
      </c>
      <c r="B42" s="125">
        <v>2020</v>
      </c>
      <c r="C42" s="495"/>
      <c r="D42" s="545">
        <v>2484.9</v>
      </c>
      <c r="E42" s="497"/>
      <c r="F42" s="528"/>
      <c r="G42" s="529">
        <v>2200</v>
      </c>
      <c r="H42" s="527"/>
      <c r="I42" s="23"/>
      <c r="J42" s="430">
        <v>5.5E-2</v>
      </c>
      <c r="K42" s="441">
        <v>136.6695</v>
      </c>
      <c r="L42" s="208">
        <v>121</v>
      </c>
      <c r="M42" s="23"/>
      <c r="N42" s="23"/>
      <c r="O42" s="207">
        <v>0.06</v>
      </c>
      <c r="P42" s="23">
        <v>18</v>
      </c>
      <c r="Q42" s="23"/>
      <c r="R42" s="23"/>
      <c r="S42" s="2"/>
      <c r="T42" s="3">
        <v>3700</v>
      </c>
      <c r="U42" s="68"/>
      <c r="V42" s="378"/>
      <c r="W42" s="734">
        <f t="shared" si="5"/>
        <v>98.963856113467273</v>
      </c>
      <c r="X42" s="383"/>
      <c r="Y42" s="23" t="s">
        <v>191</v>
      </c>
      <c r="Z42" s="3"/>
      <c r="AA42" s="164"/>
    </row>
    <row r="43" spans="1:27">
      <c r="A43" s="124" t="s">
        <v>343</v>
      </c>
      <c r="B43" s="125">
        <v>2030</v>
      </c>
      <c r="C43" s="495"/>
      <c r="D43" s="545">
        <v>2033.1</v>
      </c>
      <c r="E43" s="497"/>
      <c r="F43" s="528"/>
      <c r="G43" s="529">
        <v>1800</v>
      </c>
      <c r="H43" s="527"/>
      <c r="I43" s="23"/>
      <c r="J43" s="430">
        <v>5.5E-2</v>
      </c>
      <c r="K43" s="441">
        <v>111.8205</v>
      </c>
      <c r="L43" s="208">
        <v>99</v>
      </c>
      <c r="M43" s="23"/>
      <c r="N43" s="23"/>
      <c r="O43" s="207">
        <v>0.06</v>
      </c>
      <c r="P43" s="23">
        <v>18</v>
      </c>
      <c r="Q43" s="23"/>
      <c r="R43" s="23"/>
      <c r="S43" s="2"/>
      <c r="T43" s="3">
        <v>3800</v>
      </c>
      <c r="U43" s="68"/>
      <c r="V43" s="378"/>
      <c r="W43" s="734">
        <f t="shared" si="5"/>
        <v>78.839626999484679</v>
      </c>
      <c r="X43" s="383"/>
      <c r="Y43" s="23" t="s">
        <v>192</v>
      </c>
      <c r="Z43" s="3"/>
      <c r="AA43" s="164"/>
    </row>
    <row r="44" spans="1:27">
      <c r="A44" s="124" t="s">
        <v>343</v>
      </c>
      <c r="B44" s="125">
        <v>2040</v>
      </c>
      <c r="C44" s="495"/>
      <c r="D44" s="545">
        <v>1807.1999999999998</v>
      </c>
      <c r="E44" s="497"/>
      <c r="F44" s="528"/>
      <c r="G44" s="529">
        <v>1600</v>
      </c>
      <c r="H44" s="527"/>
      <c r="I44" s="23"/>
      <c r="J44" s="430">
        <v>5.5E-2</v>
      </c>
      <c r="K44" s="441">
        <v>99.395999999999987</v>
      </c>
      <c r="L44" s="208">
        <v>88</v>
      </c>
      <c r="M44" s="23"/>
      <c r="N44" s="23"/>
      <c r="O44" s="207">
        <v>0.06</v>
      </c>
      <c r="P44" s="23">
        <v>18</v>
      </c>
      <c r="Q44" s="23"/>
      <c r="R44" s="23"/>
      <c r="S44" s="2"/>
      <c r="T44" s="3">
        <v>3900</v>
      </c>
      <c r="U44" s="68"/>
      <c r="V44" s="378"/>
      <c r="W44" s="734">
        <f t="shared" si="5"/>
        <v>68.28275386849954</v>
      </c>
      <c r="X44" s="383"/>
      <c r="Y44" s="23" t="s">
        <v>193</v>
      </c>
      <c r="Z44" s="3"/>
      <c r="AA44" s="164"/>
    </row>
    <row r="45" spans="1:27">
      <c r="A45" s="124" t="s">
        <v>343</v>
      </c>
      <c r="B45" s="125">
        <v>2050</v>
      </c>
      <c r="C45" s="495"/>
      <c r="D45" s="545">
        <v>1694.25</v>
      </c>
      <c r="E45" s="497"/>
      <c r="F45" s="528"/>
      <c r="G45" s="529">
        <v>1500</v>
      </c>
      <c r="H45" s="527"/>
      <c r="I45" s="23"/>
      <c r="J45" s="430">
        <v>5.5E-2</v>
      </c>
      <c r="K45" s="441">
        <v>93.183750000000003</v>
      </c>
      <c r="L45" s="208">
        <v>83</v>
      </c>
      <c r="M45" s="23"/>
      <c r="N45" s="23"/>
      <c r="O45" s="207">
        <v>0.06</v>
      </c>
      <c r="P45" s="23">
        <v>18</v>
      </c>
      <c r="Q45" s="23"/>
      <c r="R45" s="23"/>
      <c r="S45" s="2"/>
      <c r="T45" s="3">
        <v>4000</v>
      </c>
      <c r="U45" s="68"/>
      <c r="V45" s="378"/>
      <c r="W45" s="734">
        <f t="shared" si="5"/>
        <v>62.414704707925381</v>
      </c>
      <c r="X45" s="383"/>
      <c r="Y45" s="23" t="s">
        <v>194</v>
      </c>
      <c r="Z45" s="3"/>
      <c r="AA45" s="164"/>
    </row>
    <row r="46" spans="1:27" ht="16.5" thickBot="1">
      <c r="A46" s="205" t="s">
        <v>343</v>
      </c>
      <c r="B46" s="136">
        <v>2060</v>
      </c>
      <c r="C46" s="492"/>
      <c r="D46" s="546">
        <v>1581.3</v>
      </c>
      <c r="E46" s="494"/>
      <c r="F46" s="530"/>
      <c r="G46" s="531">
        <v>1400</v>
      </c>
      <c r="H46" s="532"/>
      <c r="I46" s="135"/>
      <c r="J46" s="431">
        <v>5.5E-2</v>
      </c>
      <c r="K46" s="442">
        <v>86.971499999999992</v>
      </c>
      <c r="L46" s="210">
        <v>77</v>
      </c>
      <c r="M46" s="135"/>
      <c r="N46" s="135"/>
      <c r="O46" s="209">
        <v>0.06</v>
      </c>
      <c r="P46" s="135">
        <v>18</v>
      </c>
      <c r="Q46" s="135"/>
      <c r="R46" s="135"/>
      <c r="S46" s="139"/>
      <c r="T46" s="54">
        <v>4000</v>
      </c>
      <c r="U46" s="69"/>
      <c r="V46" s="379"/>
      <c r="W46" s="735">
        <f t="shared" si="5"/>
        <v>58.253724394063681</v>
      </c>
      <c r="X46" s="393"/>
      <c r="Y46" s="135" t="s">
        <v>195</v>
      </c>
      <c r="Z46" s="54"/>
      <c r="AA46" s="166"/>
    </row>
    <row r="47" spans="1:27">
      <c r="A47" s="203" t="s">
        <v>352</v>
      </c>
      <c r="B47" s="128">
        <v>2018</v>
      </c>
      <c r="C47" s="489"/>
      <c r="D47" s="544">
        <v>4243.59</v>
      </c>
      <c r="E47" s="491"/>
      <c r="F47" s="185"/>
      <c r="G47" s="533">
        <v>4170</v>
      </c>
      <c r="H47" s="525"/>
      <c r="I47" s="64"/>
      <c r="J47" s="429">
        <v>1.7497362110311752E-2</v>
      </c>
      <c r="K47" s="440">
        <v>74.251630877697849</v>
      </c>
      <c r="L47" s="130">
        <v>72.963999999999999</v>
      </c>
      <c r="M47" s="64">
        <v>1.7000000000000001E-2</v>
      </c>
      <c r="N47" s="64"/>
      <c r="O47" s="129">
        <v>7.0000000000000007E-2</v>
      </c>
      <c r="P47" s="64">
        <v>25</v>
      </c>
      <c r="Q47" s="64"/>
      <c r="R47" s="64"/>
      <c r="S47" s="131"/>
      <c r="T47" s="404">
        <v>4292</v>
      </c>
      <c r="U47" s="67"/>
      <c r="V47" s="132"/>
      <c r="W47" s="133">
        <v>119</v>
      </c>
      <c r="X47" s="134"/>
      <c r="Y47" s="131" t="s">
        <v>319</v>
      </c>
      <c r="Z47" s="64"/>
      <c r="AA47" s="172"/>
    </row>
    <row r="48" spans="1:27" ht="16.5" thickBot="1">
      <c r="A48" s="205" t="s">
        <v>352</v>
      </c>
      <c r="B48" s="136">
        <v>2040</v>
      </c>
      <c r="C48" s="492"/>
      <c r="D48" s="546">
        <v>2224.58</v>
      </c>
      <c r="E48" s="494"/>
      <c r="F48" s="184"/>
      <c r="G48" s="531">
        <v>2186</v>
      </c>
      <c r="H48" s="532"/>
      <c r="I48" s="135"/>
      <c r="J48" s="431">
        <v>1.8913083257090579E-2</v>
      </c>
      <c r="K48" s="442">
        <v>42.073666752058557</v>
      </c>
      <c r="L48" s="210">
        <v>41.344000000000001</v>
      </c>
      <c r="M48" s="135">
        <v>8.0000000000000002E-3</v>
      </c>
      <c r="N48" s="135"/>
      <c r="O48" s="209">
        <v>7.0000000000000007E-2</v>
      </c>
      <c r="P48" s="135">
        <v>25</v>
      </c>
      <c r="Q48" s="135"/>
      <c r="R48" s="135"/>
      <c r="S48" s="139"/>
      <c r="T48" s="218">
        <v>5168</v>
      </c>
      <c r="U48" s="69"/>
      <c r="V48" s="379"/>
      <c r="W48" s="392">
        <v>55</v>
      </c>
      <c r="X48" s="393"/>
      <c r="Y48" s="139" t="s">
        <v>319</v>
      </c>
      <c r="Z48" s="135"/>
      <c r="AA48" s="171"/>
    </row>
    <row r="49" spans="1:27">
      <c r="A49" s="203" t="s">
        <v>345</v>
      </c>
      <c r="B49" s="128">
        <v>2012</v>
      </c>
      <c r="C49" s="489"/>
      <c r="D49" s="544">
        <v>4412.59</v>
      </c>
      <c r="E49" s="491"/>
      <c r="F49" s="185"/>
      <c r="G49" s="524">
        <v>4047</v>
      </c>
      <c r="H49" s="534"/>
      <c r="I49" s="407">
        <v>0.06</v>
      </c>
      <c r="J49" s="432">
        <v>3.4840622683469234E-2</v>
      </c>
      <c r="K49" s="440">
        <v>153.7373832468495</v>
      </c>
      <c r="L49" s="64">
        <v>141</v>
      </c>
      <c r="M49" s="64"/>
      <c r="N49" s="64"/>
      <c r="O49" s="702">
        <v>7.0000000000000007E-2</v>
      </c>
      <c r="P49" s="706">
        <v>25</v>
      </c>
      <c r="Q49" s="64"/>
      <c r="R49" s="64"/>
      <c r="S49" s="131"/>
      <c r="T49" s="729">
        <v>3900</v>
      </c>
      <c r="U49" s="67"/>
      <c r="V49" s="132"/>
      <c r="W49" s="736">
        <f t="shared" ref="W49:W59" si="9">(((D49*(1+O49)^P49*O49/((1+O49)^P49-1))+(J49*D49))/T49)*1000</f>
        <v>136.50872139220166</v>
      </c>
      <c r="X49" s="134"/>
      <c r="Y49" s="64"/>
      <c r="Z49" s="380" t="s">
        <v>328</v>
      </c>
      <c r="AA49" s="172"/>
    </row>
    <row r="50" spans="1:27">
      <c r="A50" s="124" t="s">
        <v>345</v>
      </c>
      <c r="B50" s="125">
        <v>2020</v>
      </c>
      <c r="C50" s="495"/>
      <c r="D50" s="545">
        <v>3407.1875</v>
      </c>
      <c r="E50" s="497"/>
      <c r="F50" s="186"/>
      <c r="G50" s="526">
        <v>3125</v>
      </c>
      <c r="H50" s="535"/>
      <c r="I50" s="408">
        <v>0.06</v>
      </c>
      <c r="J50" s="433">
        <v>3.4880000000000001E-2</v>
      </c>
      <c r="K50" s="441">
        <v>118.84270000000001</v>
      </c>
      <c r="L50" s="23">
        <v>109</v>
      </c>
      <c r="M50" s="23"/>
      <c r="N50" s="23"/>
      <c r="O50" s="702">
        <v>7.0000000000000007E-2</v>
      </c>
      <c r="P50" s="706">
        <v>25</v>
      </c>
      <c r="Q50" s="23"/>
      <c r="R50" s="23"/>
      <c r="S50" s="2"/>
      <c r="T50" s="731">
        <v>3900</v>
      </c>
      <c r="U50" s="68"/>
      <c r="V50" s="378"/>
      <c r="W50" s="713">
        <f t="shared" si="9"/>
        <v>105.43980042122736</v>
      </c>
      <c r="X50" s="383"/>
      <c r="Y50" s="23"/>
      <c r="Z50" s="23" t="s">
        <v>328</v>
      </c>
      <c r="AA50" s="173"/>
    </row>
    <row r="51" spans="1:27">
      <c r="A51" s="124" t="s">
        <v>345</v>
      </c>
      <c r="B51" s="125">
        <v>2030</v>
      </c>
      <c r="C51" s="495"/>
      <c r="D51" s="545">
        <v>3015.7698</v>
      </c>
      <c r="E51" s="497"/>
      <c r="F51" s="186"/>
      <c r="G51" s="526">
        <v>2766</v>
      </c>
      <c r="H51" s="535"/>
      <c r="I51" s="408">
        <v>0.06</v>
      </c>
      <c r="J51" s="433">
        <v>3.5068691250903831E-2</v>
      </c>
      <c r="K51" s="441">
        <v>105.7591</v>
      </c>
      <c r="L51" s="23">
        <v>97</v>
      </c>
      <c r="M51" s="23"/>
      <c r="N51" s="23"/>
      <c r="O51" s="702">
        <v>7.0000000000000007E-2</v>
      </c>
      <c r="P51" s="706">
        <v>25</v>
      </c>
      <c r="Q51" s="23"/>
      <c r="R51" s="23"/>
      <c r="S51" s="2"/>
      <c r="T51" s="731">
        <v>3900</v>
      </c>
      <c r="U51" s="68"/>
      <c r="V51" s="378"/>
      <c r="W51" s="713">
        <f t="shared" si="9"/>
        <v>93.472786245247008</v>
      </c>
      <c r="X51" s="383"/>
      <c r="Y51" s="23"/>
      <c r="Z51" s="23" t="s">
        <v>328</v>
      </c>
      <c r="AA51" s="173"/>
    </row>
    <row r="52" spans="1:27">
      <c r="A52" s="124" t="s">
        <v>345</v>
      </c>
      <c r="B52" s="125">
        <v>2040</v>
      </c>
      <c r="C52" s="495"/>
      <c r="D52" s="545">
        <v>2640.7066</v>
      </c>
      <c r="E52" s="497"/>
      <c r="F52" s="186"/>
      <c r="G52" s="526">
        <v>2422</v>
      </c>
      <c r="H52" s="535"/>
      <c r="I52" s="408">
        <v>0.06</v>
      </c>
      <c r="J52" s="433">
        <v>3.4682080924855488E-2</v>
      </c>
      <c r="K52" s="441">
        <v>91.585199999999986</v>
      </c>
      <c r="L52" s="23">
        <v>84</v>
      </c>
      <c r="M52" s="23"/>
      <c r="N52" s="23"/>
      <c r="O52" s="702">
        <v>7.0000000000000007E-2</v>
      </c>
      <c r="P52" s="706">
        <v>25</v>
      </c>
      <c r="Q52" s="23"/>
      <c r="R52" s="23"/>
      <c r="S52" s="2"/>
      <c r="T52" s="731">
        <v>3900</v>
      </c>
      <c r="U52" s="68"/>
      <c r="V52" s="378"/>
      <c r="W52" s="713">
        <f t="shared" si="9"/>
        <v>81.586051070262911</v>
      </c>
      <c r="X52" s="383"/>
      <c r="Y52" s="23"/>
      <c r="Z52" s="23" t="s">
        <v>328</v>
      </c>
      <c r="AA52" s="173"/>
    </row>
    <row r="53" spans="1:27" ht="16.5" thickBot="1">
      <c r="A53" s="205" t="s">
        <v>345</v>
      </c>
      <c r="B53" s="136">
        <v>2050</v>
      </c>
      <c r="C53" s="492"/>
      <c r="D53" s="545">
        <v>2341.9644000000003</v>
      </c>
      <c r="E53" s="494"/>
      <c r="F53" s="184"/>
      <c r="G53" s="536">
        <v>2148</v>
      </c>
      <c r="H53" s="537"/>
      <c r="I53" s="409">
        <v>0.06</v>
      </c>
      <c r="J53" s="434">
        <v>3.4916201117318434E-2</v>
      </c>
      <c r="K53" s="442">
        <v>81.772500000000008</v>
      </c>
      <c r="L53" s="135">
        <v>75</v>
      </c>
      <c r="M53" s="135"/>
      <c r="N53" s="135"/>
      <c r="O53" s="702">
        <v>7.0000000000000007E-2</v>
      </c>
      <c r="P53" s="706">
        <v>25</v>
      </c>
      <c r="Q53" s="135"/>
      <c r="R53" s="135"/>
      <c r="S53" s="139"/>
      <c r="T53" s="730">
        <v>3900</v>
      </c>
      <c r="U53" s="69"/>
      <c r="V53" s="379"/>
      <c r="W53" s="714">
        <f t="shared" si="9"/>
        <v>72.496840122150232</v>
      </c>
      <c r="X53" s="393"/>
      <c r="Y53" s="135"/>
      <c r="Z53" s="135" t="s">
        <v>328</v>
      </c>
      <c r="AA53" s="171"/>
    </row>
    <row r="54" spans="1:27">
      <c r="A54" s="394" t="s">
        <v>367</v>
      </c>
      <c r="B54" s="128">
        <v>2015</v>
      </c>
      <c r="C54" s="489"/>
      <c r="D54" s="544">
        <v>3227.3109999999997</v>
      </c>
      <c r="E54" s="491"/>
      <c r="F54" s="185"/>
      <c r="G54" s="524">
        <v>3019</v>
      </c>
      <c r="H54" s="534"/>
      <c r="I54" s="64"/>
      <c r="J54" s="429">
        <v>1.4999999999999999E-2</v>
      </c>
      <c r="K54" s="440">
        <v>48.409664999999997</v>
      </c>
      <c r="L54" s="130">
        <v>45.284999999999997</v>
      </c>
      <c r="M54" s="64"/>
      <c r="N54" s="64"/>
      <c r="O54" s="129">
        <v>7.0000000000000007E-2</v>
      </c>
      <c r="P54" s="64">
        <v>20</v>
      </c>
      <c r="Q54" s="64"/>
      <c r="R54" s="64"/>
      <c r="S54" s="131"/>
      <c r="T54" s="729">
        <v>3900</v>
      </c>
      <c r="U54" s="67"/>
      <c r="V54" s="132"/>
      <c r="W54" s="712">
        <f t="shared" si="9"/>
        <v>90.524357070100578</v>
      </c>
      <c r="X54" s="134"/>
      <c r="Y54" s="64"/>
      <c r="Z54" s="64"/>
      <c r="AA54" s="172"/>
    </row>
    <row r="55" spans="1:27">
      <c r="A55" s="340" t="s">
        <v>367</v>
      </c>
      <c r="B55" s="125">
        <v>2020</v>
      </c>
      <c r="C55" s="495"/>
      <c r="D55" s="545">
        <v>2993.2</v>
      </c>
      <c r="E55" s="497"/>
      <c r="F55" s="186"/>
      <c r="G55" s="526">
        <v>2800</v>
      </c>
      <c r="H55" s="535"/>
      <c r="I55" s="23"/>
      <c r="J55" s="430">
        <v>1.4999999999999999E-2</v>
      </c>
      <c r="K55" s="441">
        <v>44.897999999999996</v>
      </c>
      <c r="L55" s="208">
        <v>42</v>
      </c>
      <c r="M55" s="23"/>
      <c r="N55" s="23"/>
      <c r="O55" s="207">
        <v>7.0000000000000007E-2</v>
      </c>
      <c r="P55" s="23">
        <v>20</v>
      </c>
      <c r="Q55" s="23"/>
      <c r="R55" s="23"/>
      <c r="S55" s="2"/>
      <c r="T55" s="731">
        <v>3900</v>
      </c>
      <c r="U55" s="68"/>
      <c r="V55" s="378"/>
      <c r="W55" s="713">
        <f t="shared" si="9"/>
        <v>83.957668034541797</v>
      </c>
      <c r="X55" s="383"/>
      <c r="Y55" s="23"/>
      <c r="Z55" s="23"/>
      <c r="AA55" s="173"/>
    </row>
    <row r="56" spans="1:27">
      <c r="A56" s="340" t="s">
        <v>367</v>
      </c>
      <c r="B56" s="125">
        <v>2025</v>
      </c>
      <c r="C56" s="495"/>
      <c r="D56" s="545">
        <v>2807.194</v>
      </c>
      <c r="E56" s="497"/>
      <c r="F56" s="186"/>
      <c r="G56" s="526">
        <v>2626</v>
      </c>
      <c r="H56" s="535"/>
      <c r="I56" s="23"/>
      <c r="J56" s="430">
        <v>1.4999999999999999E-2</v>
      </c>
      <c r="K56" s="441">
        <v>42.107909999999997</v>
      </c>
      <c r="L56" s="208">
        <v>39.39</v>
      </c>
      <c r="M56" s="23"/>
      <c r="N56" s="23"/>
      <c r="O56" s="207">
        <v>7.0000000000000007E-2</v>
      </c>
      <c r="P56" s="23">
        <v>20</v>
      </c>
      <c r="Q56" s="23"/>
      <c r="R56" s="23"/>
      <c r="S56" s="2"/>
      <c r="T56" s="731">
        <v>3900</v>
      </c>
      <c r="U56" s="68"/>
      <c r="V56" s="378"/>
      <c r="W56" s="713">
        <f t="shared" si="9"/>
        <v>78.740298663823822</v>
      </c>
      <c r="X56" s="383"/>
      <c r="Y56" s="23"/>
      <c r="Z56" s="23"/>
      <c r="AA56" s="173"/>
    </row>
    <row r="57" spans="1:27">
      <c r="A57" s="340" t="s">
        <v>367</v>
      </c>
      <c r="B57" s="125">
        <v>2030</v>
      </c>
      <c r="C57" s="495"/>
      <c r="D57" s="545">
        <v>2666.0859999999998</v>
      </c>
      <c r="E57" s="497"/>
      <c r="F57" s="186"/>
      <c r="G57" s="526">
        <v>2494</v>
      </c>
      <c r="H57" s="535"/>
      <c r="I57" s="23"/>
      <c r="J57" s="430">
        <v>1.4999999999999999E-2</v>
      </c>
      <c r="K57" s="441">
        <v>39.991289999999992</v>
      </c>
      <c r="L57" s="208">
        <v>37.409999999999997</v>
      </c>
      <c r="M57" s="23"/>
      <c r="N57" s="23"/>
      <c r="O57" s="207">
        <v>7.0000000000000007E-2</v>
      </c>
      <c r="P57" s="23">
        <v>20</v>
      </c>
      <c r="Q57" s="23"/>
      <c r="R57" s="23"/>
      <c r="S57" s="2"/>
      <c r="T57" s="731">
        <v>3900</v>
      </c>
      <c r="U57" s="68"/>
      <c r="V57" s="378"/>
      <c r="W57" s="713">
        <f t="shared" si="9"/>
        <v>74.782294313624007</v>
      </c>
      <c r="X57" s="383"/>
      <c r="Y57" s="23"/>
      <c r="Z57" s="23"/>
      <c r="AA57" s="173"/>
    </row>
    <row r="58" spans="1:27">
      <c r="A58" s="340" t="s">
        <v>367</v>
      </c>
      <c r="B58" s="125">
        <v>2035</v>
      </c>
      <c r="C58" s="495"/>
      <c r="D58" s="545">
        <v>2574.152</v>
      </c>
      <c r="E58" s="497"/>
      <c r="F58" s="186"/>
      <c r="G58" s="526">
        <v>2408</v>
      </c>
      <c r="H58" s="535"/>
      <c r="I58" s="23"/>
      <c r="J58" s="430">
        <v>1.4999999999999999E-2</v>
      </c>
      <c r="K58" s="441">
        <v>38.612279999999998</v>
      </c>
      <c r="L58" s="208">
        <v>36.119999999999997</v>
      </c>
      <c r="M58" s="23"/>
      <c r="N58" s="23"/>
      <c r="O58" s="207">
        <v>7.0000000000000007E-2</v>
      </c>
      <c r="P58" s="23">
        <v>20</v>
      </c>
      <c r="Q58" s="23"/>
      <c r="R58" s="23"/>
      <c r="S58" s="2"/>
      <c r="T58" s="731">
        <v>3900</v>
      </c>
      <c r="U58" s="68"/>
      <c r="V58" s="378"/>
      <c r="W58" s="713">
        <f t="shared" si="9"/>
        <v>72.203594509705937</v>
      </c>
      <c r="X58" s="383"/>
      <c r="Y58" s="23"/>
      <c r="Z58" s="23"/>
      <c r="AA58" s="173"/>
    </row>
    <row r="59" spans="1:27" ht="16.5" thickBot="1">
      <c r="A59" s="341" t="s">
        <v>367</v>
      </c>
      <c r="B59" s="136">
        <v>2040</v>
      </c>
      <c r="C59" s="492"/>
      <c r="D59" s="546">
        <v>2514.288</v>
      </c>
      <c r="E59" s="494"/>
      <c r="F59" s="184"/>
      <c r="G59" s="536">
        <v>2352</v>
      </c>
      <c r="H59" s="537"/>
      <c r="I59" s="135"/>
      <c r="J59" s="431">
        <v>1.4999999999999999E-2</v>
      </c>
      <c r="K59" s="442">
        <v>37.714320000000001</v>
      </c>
      <c r="L59" s="210">
        <v>35.28</v>
      </c>
      <c r="M59" s="135"/>
      <c r="N59" s="135"/>
      <c r="O59" s="209">
        <v>7.0000000000000007E-2</v>
      </c>
      <c r="P59" s="135">
        <v>20</v>
      </c>
      <c r="Q59" s="135"/>
      <c r="R59" s="135"/>
      <c r="S59" s="139"/>
      <c r="T59" s="730">
        <v>3900</v>
      </c>
      <c r="U59" s="69"/>
      <c r="V59" s="379"/>
      <c r="W59" s="714">
        <f t="shared" si="9"/>
        <v>70.52444114901509</v>
      </c>
      <c r="X59" s="393"/>
      <c r="Y59" s="135"/>
      <c r="Z59" s="135"/>
      <c r="AA59" s="171"/>
    </row>
    <row r="60" spans="1:27">
      <c r="J60" s="619"/>
    </row>
    <row r="61" spans="1:27">
      <c r="J61" s="619"/>
    </row>
    <row r="62" spans="1:27">
      <c r="I62" s="16"/>
      <c r="K62"/>
      <c r="L62"/>
      <c r="M62" s="18"/>
      <c r="O62"/>
    </row>
    <row r="63" spans="1:27">
      <c r="I63" s="16"/>
      <c r="K63"/>
      <c r="L63"/>
      <c r="M63" s="18"/>
      <c r="O63"/>
    </row>
    <row r="64" spans="1:27">
      <c r="I64" s="16"/>
      <c r="K64"/>
      <c r="L64"/>
      <c r="M64" s="18"/>
      <c r="O64"/>
    </row>
    <row r="65" spans="2:15">
      <c r="I65" s="16"/>
      <c r="K65"/>
      <c r="L65"/>
      <c r="M65" s="18"/>
      <c r="O65"/>
    </row>
    <row r="66" spans="2:15">
      <c r="I66" s="16"/>
      <c r="K66"/>
      <c r="L66"/>
      <c r="M66" s="18"/>
      <c r="O66"/>
    </row>
    <row r="67" spans="2:15">
      <c r="I67" s="16"/>
      <c r="K67"/>
      <c r="L67"/>
      <c r="M67" s="18"/>
      <c r="O67"/>
    </row>
    <row r="68" spans="2:15">
      <c r="I68" s="16"/>
      <c r="K68"/>
      <c r="L68"/>
      <c r="M68" s="18"/>
      <c r="O68"/>
    </row>
    <row r="69" spans="2:15">
      <c r="I69" s="16"/>
      <c r="K69"/>
      <c r="L69"/>
      <c r="M69" s="18"/>
      <c r="O69"/>
    </row>
    <row r="70" spans="2:15">
      <c r="I70" s="16"/>
      <c r="K70"/>
      <c r="L70"/>
      <c r="M70" s="18"/>
      <c r="O70"/>
    </row>
    <row r="71" spans="2:15">
      <c r="I71" s="16"/>
      <c r="K71"/>
      <c r="L71"/>
      <c r="M71" s="18"/>
      <c r="O71"/>
    </row>
    <row r="72" spans="2:15">
      <c r="I72" s="16"/>
      <c r="K72"/>
      <c r="L72"/>
      <c r="M72" s="18"/>
      <c r="O72"/>
    </row>
    <row r="73" spans="2:15">
      <c r="I73" s="16"/>
      <c r="K73"/>
      <c r="L73"/>
      <c r="M73" s="18"/>
      <c r="O73"/>
    </row>
    <row r="74" spans="2:15">
      <c r="B74" s="425"/>
    </row>
    <row r="75" spans="2:15">
      <c r="B75" s="425"/>
    </row>
  </sheetData>
  <phoneticPr fontId="13" type="noConversion"/>
  <hyperlinks>
    <hyperlink ref="E2" location="Inhalt!A1" display="Zurück zur Inhaltsübersicht" xr:uid="{6D0456AB-40CF-4C4B-8B01-DA1D6C787B47}"/>
  </hyperlinks>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D315-5B18-4793-8A44-EE9E9084F364}">
  <sheetPr codeName="Tabelle7"/>
  <dimension ref="A1:S98"/>
  <sheetViews>
    <sheetView zoomScaleNormal="100" workbookViewId="0">
      <selection activeCell="L13" sqref="L13"/>
    </sheetView>
  </sheetViews>
  <sheetFormatPr baseColWidth="10" defaultRowHeight="15.75"/>
  <sheetData>
    <row r="1" spans="1:16">
      <c r="A1" s="612" t="s">
        <v>485</v>
      </c>
      <c r="F1" s="648" t="s">
        <v>492</v>
      </c>
    </row>
    <row r="2" spans="1:16">
      <c r="A2" s="616"/>
      <c r="B2" s="616" t="s">
        <v>520</v>
      </c>
      <c r="C2" s="616" t="s">
        <v>342</v>
      </c>
      <c r="D2" s="616" t="s">
        <v>362</v>
      </c>
      <c r="E2" s="616" t="s">
        <v>530</v>
      </c>
      <c r="F2" s="616" t="s">
        <v>343</v>
      </c>
      <c r="G2" s="616" t="s">
        <v>363</v>
      </c>
      <c r="H2" s="616" t="s">
        <v>365</v>
      </c>
      <c r="I2" s="616" t="s">
        <v>361</v>
      </c>
      <c r="J2" s="616" t="s">
        <v>345</v>
      </c>
      <c r="K2" s="616" t="s">
        <v>352</v>
      </c>
      <c r="L2" s="616" t="s">
        <v>532</v>
      </c>
      <c r="M2" s="616" t="s">
        <v>367</v>
      </c>
      <c r="N2" s="662" t="s">
        <v>397</v>
      </c>
      <c r="O2" s="662" t="s">
        <v>483</v>
      </c>
      <c r="P2" s="660" t="s">
        <v>484</v>
      </c>
    </row>
    <row r="3" spans="1:16">
      <c r="A3" s="617" t="s">
        <v>341</v>
      </c>
      <c r="B3" s="618"/>
      <c r="C3" s="618">
        <v>4081.6255999999998</v>
      </c>
      <c r="D3" s="618">
        <v>4349.1007999999993</v>
      </c>
      <c r="E3" s="618">
        <v>3303.1350000000002</v>
      </c>
      <c r="F3" s="618">
        <v>3557.9049999999997</v>
      </c>
      <c r="G3" s="618">
        <v>4252.49</v>
      </c>
      <c r="H3" s="618">
        <v>3968.75</v>
      </c>
      <c r="I3" s="618">
        <v>4038.81</v>
      </c>
      <c r="J3" s="618">
        <v>4412.59</v>
      </c>
      <c r="K3" s="618">
        <v>4243.59</v>
      </c>
      <c r="L3" s="618"/>
      <c r="M3" s="618">
        <v>3227.3109999999997</v>
      </c>
      <c r="N3" s="615">
        <f t="shared" ref="N3:N10" si="0">AVERAGE(B3:M3)</f>
        <v>3943.5307400000006</v>
      </c>
      <c r="O3" s="615">
        <f t="shared" ref="O3:O10" si="1">MEDIAN(B3:M3)</f>
        <v>4060.2177999999999</v>
      </c>
      <c r="P3" s="661">
        <v>4081.6255999999998</v>
      </c>
    </row>
    <row r="4" spans="1:16">
      <c r="A4" s="617">
        <v>2020</v>
      </c>
      <c r="B4" s="618"/>
      <c r="C4" s="618"/>
      <c r="D4" s="618">
        <v>3678.3231999999998</v>
      </c>
      <c r="E4" s="618">
        <v>3086.98</v>
      </c>
      <c r="F4" s="618">
        <v>2484.9</v>
      </c>
      <c r="G4" s="618"/>
      <c r="H4" s="618">
        <v>3725.7371430893545</v>
      </c>
      <c r="I4" s="618"/>
      <c r="J4" s="618">
        <v>3407.1875</v>
      </c>
      <c r="K4" s="618"/>
      <c r="L4" s="618">
        <v>3274.2779999999998</v>
      </c>
      <c r="M4" s="618">
        <v>2993.2</v>
      </c>
      <c r="N4" s="615">
        <f t="shared" si="0"/>
        <v>3235.8008347270506</v>
      </c>
      <c r="O4" s="615">
        <f t="shared" si="1"/>
        <v>3274.2779999999998</v>
      </c>
      <c r="P4" s="661">
        <v>3430.1959999999999</v>
      </c>
    </row>
    <row r="5" spans="1:16">
      <c r="A5" s="617">
        <v>2025</v>
      </c>
      <c r="B5" s="618"/>
      <c r="C5" s="618"/>
      <c r="D5" s="618"/>
      <c r="E5" s="618">
        <v>2950.76</v>
      </c>
      <c r="F5" s="618"/>
      <c r="G5" s="618"/>
      <c r="H5" s="618">
        <v>3674.9692919131917</v>
      </c>
      <c r="I5" s="618"/>
      <c r="J5" s="618"/>
      <c r="K5" s="618"/>
      <c r="L5" s="618">
        <v>2923.4624999999996</v>
      </c>
      <c r="M5" s="618">
        <v>2807.194</v>
      </c>
      <c r="N5" s="615">
        <f t="shared" si="0"/>
        <v>3089.0964479782979</v>
      </c>
      <c r="O5" s="615">
        <f t="shared" si="1"/>
        <v>2937.1112499999999</v>
      </c>
      <c r="P5" s="661">
        <v>3005.4639506710409</v>
      </c>
    </row>
    <row r="6" spans="1:16">
      <c r="A6" s="617">
        <v>2030</v>
      </c>
      <c r="B6" s="618"/>
      <c r="C6" s="618">
        <v>3359.6983999999998</v>
      </c>
      <c r="D6" s="618">
        <v>3183.3247999999994</v>
      </c>
      <c r="E6" s="618">
        <v>2821.29</v>
      </c>
      <c r="F6" s="618">
        <v>2033.1</v>
      </c>
      <c r="G6" s="618"/>
      <c r="H6" s="618">
        <v>3499.3043398294753</v>
      </c>
      <c r="I6" s="618">
        <v>3350.2849999999999</v>
      </c>
      <c r="J6" s="618">
        <v>3015.7698</v>
      </c>
      <c r="K6" s="618"/>
      <c r="L6" s="618">
        <v>2748.0547499999998</v>
      </c>
      <c r="M6" s="618">
        <v>2666.0859999999998</v>
      </c>
      <c r="N6" s="615">
        <f t="shared" si="0"/>
        <v>2964.1014544254972</v>
      </c>
      <c r="O6" s="615">
        <f t="shared" si="1"/>
        <v>3015.7698</v>
      </c>
      <c r="P6" s="661">
        <v>2821.29</v>
      </c>
    </row>
    <row r="7" spans="1:16">
      <c r="A7" s="617">
        <v>2035</v>
      </c>
      <c r="B7" s="618"/>
      <c r="C7" s="618"/>
      <c r="D7" s="618"/>
      <c r="E7" s="618">
        <v>2697.45</v>
      </c>
      <c r="F7" s="618"/>
      <c r="G7" s="618"/>
      <c r="H7" s="618">
        <v>3252.1765061417573</v>
      </c>
      <c r="I7" s="618"/>
      <c r="J7" s="618"/>
      <c r="K7" s="618"/>
      <c r="L7" s="618"/>
      <c r="M7" s="618">
        <v>2574.152</v>
      </c>
      <c r="N7" s="615">
        <f t="shared" si="0"/>
        <v>2841.2595020472522</v>
      </c>
      <c r="O7" s="615">
        <f t="shared" si="1"/>
        <v>2697.45</v>
      </c>
      <c r="P7" s="661">
        <v>2697.45</v>
      </c>
    </row>
    <row r="8" spans="1:16">
      <c r="A8" s="617">
        <v>2040</v>
      </c>
      <c r="B8" s="618"/>
      <c r="C8" s="618"/>
      <c r="D8" s="618">
        <v>2895.9231999999997</v>
      </c>
      <c r="E8" s="618">
        <v>2578.11</v>
      </c>
      <c r="F8" s="618">
        <v>1807.1999999999998</v>
      </c>
      <c r="G8" s="618"/>
      <c r="H8" s="618"/>
      <c r="I8" s="618"/>
      <c r="J8" s="618">
        <v>2640.7066</v>
      </c>
      <c r="K8" s="618">
        <v>2224.58</v>
      </c>
      <c r="L8" s="618">
        <v>2572.6469999999999</v>
      </c>
      <c r="M8" s="618">
        <v>2514.288</v>
      </c>
      <c r="N8" s="615">
        <f t="shared" si="0"/>
        <v>2461.9221142857141</v>
      </c>
      <c r="O8" s="615">
        <f t="shared" si="1"/>
        <v>2572.6469999999999</v>
      </c>
      <c r="P8" s="618">
        <v>2578.11</v>
      </c>
    </row>
    <row r="9" spans="1:16">
      <c r="A9" s="617">
        <v>2045</v>
      </c>
      <c r="B9" s="618"/>
      <c r="C9" s="618"/>
      <c r="D9" s="618"/>
      <c r="E9" s="618">
        <v>2464.41</v>
      </c>
      <c r="F9" s="618"/>
      <c r="G9" s="618"/>
      <c r="H9" s="618"/>
      <c r="I9" s="618"/>
      <c r="J9" s="618"/>
      <c r="K9" s="618"/>
      <c r="L9" s="618"/>
      <c r="M9" s="618"/>
      <c r="N9" s="615">
        <f t="shared" si="0"/>
        <v>2464.41</v>
      </c>
      <c r="O9" s="615">
        <f t="shared" si="1"/>
        <v>2464.41</v>
      </c>
      <c r="P9" s="618"/>
    </row>
    <row r="10" spans="1:16" ht="16.5" thickBot="1">
      <c r="A10" s="617">
        <v>2050</v>
      </c>
      <c r="B10" s="618">
        <v>3374.8049999999998</v>
      </c>
      <c r="C10" s="618">
        <v>3035.3991999999998</v>
      </c>
      <c r="D10" s="618">
        <v>2706.5823999999998</v>
      </c>
      <c r="E10" s="618">
        <v>2356.33</v>
      </c>
      <c r="F10" s="618">
        <v>1694.25</v>
      </c>
      <c r="G10" s="618">
        <v>2406.3200000000002</v>
      </c>
      <c r="H10" s="618"/>
      <c r="I10" s="618"/>
      <c r="J10" s="618">
        <v>2341.9644000000003</v>
      </c>
      <c r="K10" s="618"/>
      <c r="L10" s="618">
        <v>2455.7084999999997</v>
      </c>
      <c r="M10" s="618"/>
      <c r="N10" s="615">
        <f t="shared" si="0"/>
        <v>2546.4199374999998</v>
      </c>
      <c r="O10" s="615">
        <f t="shared" si="1"/>
        <v>2431.0142500000002</v>
      </c>
      <c r="P10" s="618">
        <v>2356.33</v>
      </c>
    </row>
    <row r="11" spans="1:16">
      <c r="A11" s="643" t="s">
        <v>441</v>
      </c>
      <c r="B11" s="644"/>
      <c r="C11" s="645">
        <f>(C3-C10)/C3</f>
        <v>0.25632591093117413</v>
      </c>
      <c r="D11" s="645">
        <f t="shared" ref="D11:J11" si="2">(D3-D10)/D3</f>
        <v>0.37766850563684329</v>
      </c>
      <c r="E11" s="645">
        <f t="shared" si="2"/>
        <v>0.28663829967591403</v>
      </c>
      <c r="F11" s="645">
        <f t="shared" si="2"/>
        <v>0.52380684700687619</v>
      </c>
      <c r="G11" s="645">
        <f t="shared" si="2"/>
        <v>0.43413858703959318</v>
      </c>
      <c r="H11" s="645">
        <f>(H3-H7)/H3</f>
        <v>0.18055395120837611</v>
      </c>
      <c r="I11" s="645">
        <f>(I3-I6)/I3</f>
        <v>0.17047719501536346</v>
      </c>
      <c r="J11" s="645">
        <f t="shared" si="2"/>
        <v>0.46925402088116047</v>
      </c>
      <c r="K11" s="645">
        <f>(K3-K8)/K3</f>
        <v>0.47577876279282405</v>
      </c>
      <c r="L11" s="645">
        <f>(L4-L10)/L4</f>
        <v>0.25000000000000006</v>
      </c>
      <c r="M11" s="645">
        <f>(M3-M8)/M3</f>
        <v>0.22093408413381907</v>
      </c>
      <c r="N11" s="645">
        <f>(N3-N10)/N3</f>
        <v>0.3542791712839547</v>
      </c>
      <c r="O11" s="645">
        <f>(O3-O10)/O3</f>
        <v>0.40126013683305356</v>
      </c>
      <c r="P11" s="692">
        <f>(P3-P10)/P3</f>
        <v>0.42269815242240738</v>
      </c>
    </row>
    <row r="13" spans="1:16">
      <c r="L13" t="s">
        <v>442</v>
      </c>
    </row>
    <row r="14" spans="1:16">
      <c r="L14" s="693"/>
    </row>
    <row r="46" spans="1:19">
      <c r="A46" s="612" t="s">
        <v>393</v>
      </c>
    </row>
    <row r="47" spans="1:19">
      <c r="A47" s="613"/>
      <c r="B47" s="613" t="s">
        <v>520</v>
      </c>
      <c r="C47" s="613" t="s">
        <v>520</v>
      </c>
      <c r="D47" s="613" t="s">
        <v>342</v>
      </c>
      <c r="E47" s="613" t="s">
        <v>362</v>
      </c>
      <c r="F47" s="613" t="s">
        <v>362</v>
      </c>
      <c r="G47" s="613" t="s">
        <v>530</v>
      </c>
      <c r="H47" s="613" t="s">
        <v>343</v>
      </c>
      <c r="I47" s="613" t="s">
        <v>363</v>
      </c>
      <c r="J47" s="613" t="s">
        <v>365</v>
      </c>
      <c r="K47" s="613" t="s">
        <v>365</v>
      </c>
      <c r="L47" s="613" t="s">
        <v>361</v>
      </c>
      <c r="M47" s="613"/>
      <c r="N47" s="613" t="s">
        <v>345</v>
      </c>
      <c r="O47" s="613" t="s">
        <v>352</v>
      </c>
      <c r="P47" s="613" t="s">
        <v>532</v>
      </c>
      <c r="Q47" s="613"/>
      <c r="R47" s="613" t="s">
        <v>367</v>
      </c>
      <c r="S47" s="662" t="s">
        <v>396</v>
      </c>
    </row>
    <row r="48" spans="1:19">
      <c r="A48" s="613"/>
      <c r="B48" s="613" t="s">
        <v>6</v>
      </c>
      <c r="C48" s="613" t="s">
        <v>7</v>
      </c>
      <c r="D48" s="613" t="s">
        <v>189</v>
      </c>
      <c r="E48" s="613" t="s">
        <v>6</v>
      </c>
      <c r="F48" s="613" t="s">
        <v>7</v>
      </c>
      <c r="G48" s="613" t="s">
        <v>189</v>
      </c>
      <c r="H48" s="613" t="s">
        <v>189</v>
      </c>
      <c r="I48" s="613" t="s">
        <v>189</v>
      </c>
      <c r="J48" s="613" t="s">
        <v>6</v>
      </c>
      <c r="K48" s="613" t="s">
        <v>7</v>
      </c>
      <c r="L48" s="613" t="s">
        <v>6</v>
      </c>
      <c r="M48" s="613" t="s">
        <v>7</v>
      </c>
      <c r="N48" s="613" t="s">
        <v>189</v>
      </c>
      <c r="O48" s="613" t="s">
        <v>189</v>
      </c>
      <c r="P48" s="613" t="s">
        <v>6</v>
      </c>
      <c r="Q48" s="613" t="s">
        <v>7</v>
      </c>
      <c r="R48" s="613" t="s">
        <v>189</v>
      </c>
      <c r="S48" s="662"/>
    </row>
    <row r="49" spans="1:19">
      <c r="A49" s="614" t="s">
        <v>389</v>
      </c>
      <c r="B49" s="615"/>
      <c r="C49" s="615"/>
      <c r="D49" s="615">
        <v>4081.6255999999998</v>
      </c>
      <c r="E49" s="615"/>
      <c r="F49" s="615"/>
      <c r="G49" s="615">
        <v>3303.1350000000002</v>
      </c>
      <c r="H49" s="615">
        <v>3557.9049999999997</v>
      </c>
      <c r="I49" s="615">
        <v>4252.49</v>
      </c>
      <c r="J49" s="615">
        <v>3154.5600000000004</v>
      </c>
      <c r="K49" s="615">
        <v>4782.9399999999996</v>
      </c>
      <c r="L49" s="615">
        <v>3261.09</v>
      </c>
      <c r="M49" s="615">
        <v>4816.53</v>
      </c>
      <c r="N49" s="615">
        <v>4412.59</v>
      </c>
      <c r="O49" s="615">
        <v>4243.59</v>
      </c>
      <c r="P49" s="615"/>
      <c r="Q49" s="615"/>
      <c r="R49" s="615">
        <v>3227.3109999999997</v>
      </c>
      <c r="S49" s="615">
        <f t="shared" ref="S49:S55" si="3">MEDIAN(B49:R49)</f>
        <v>4081.6255999999998</v>
      </c>
    </row>
    <row r="50" spans="1:19">
      <c r="A50" s="614">
        <v>2020</v>
      </c>
      <c r="B50" s="615"/>
      <c r="C50" s="615"/>
      <c r="D50" s="615">
        <v>3725.944785508892</v>
      </c>
      <c r="E50" s="615">
        <v>3614.6879999999996</v>
      </c>
      <c r="F50" s="615">
        <v>3741.9583999999995</v>
      </c>
      <c r="G50" s="615">
        <v>3086.98</v>
      </c>
      <c r="H50" s="615">
        <v>2484.9</v>
      </c>
      <c r="I50" s="615">
        <v>3637.1239330988806</v>
      </c>
      <c r="J50" s="615">
        <v>2961.4833701479488</v>
      </c>
      <c r="K50" s="615">
        <v>4489.9909160307607</v>
      </c>
      <c r="L50" s="615"/>
      <c r="M50" s="615"/>
      <c r="N50" s="615">
        <v>3407.1875</v>
      </c>
      <c r="O50" s="615">
        <v>3462.4231275089419</v>
      </c>
      <c r="P50" s="615">
        <v>3118.3599999999997</v>
      </c>
      <c r="Q50" s="615">
        <v>3430.1959999999999</v>
      </c>
      <c r="R50" s="615">
        <v>2993.2</v>
      </c>
      <c r="S50" s="615">
        <f t="shared" si="3"/>
        <v>3430.1959999999999</v>
      </c>
    </row>
    <row r="51" spans="1:19">
      <c r="A51" s="614">
        <v>2025</v>
      </c>
      <c r="B51" s="615"/>
      <c r="C51" s="615"/>
      <c r="D51" s="615">
        <v>3520.9416268494037</v>
      </c>
      <c r="E51" s="615"/>
      <c r="F51" s="615"/>
      <c r="G51" s="615">
        <v>2950.76</v>
      </c>
      <c r="H51" s="615"/>
      <c r="I51" s="615">
        <v>3277.1520101204524</v>
      </c>
      <c r="J51" s="615">
        <v>2921.1294371617678</v>
      </c>
      <c r="K51" s="615">
        <v>4428.8091466646156</v>
      </c>
      <c r="L51" s="615"/>
      <c r="M51" s="615"/>
      <c r="N51" s="615"/>
      <c r="O51" s="615">
        <v>3005.4639506710409</v>
      </c>
      <c r="P51" s="615">
        <v>2784.25</v>
      </c>
      <c r="Q51" s="615">
        <v>3062.6749999999997</v>
      </c>
      <c r="R51" s="615">
        <v>2807.194</v>
      </c>
      <c r="S51" s="615">
        <f t="shared" si="3"/>
        <v>3005.4639506710409</v>
      </c>
    </row>
    <row r="52" spans="1:19">
      <c r="A52" s="614">
        <v>2030</v>
      </c>
      <c r="B52" s="615"/>
      <c r="C52" s="615"/>
      <c r="D52" s="615">
        <v>3359.6983999999998</v>
      </c>
      <c r="E52" s="615">
        <v>2764.4799999999996</v>
      </c>
      <c r="F52" s="615">
        <v>3602.1695999999997</v>
      </c>
      <c r="G52" s="615">
        <v>2821.29</v>
      </c>
      <c r="H52" s="615">
        <v>2033.1</v>
      </c>
      <c r="I52" s="615">
        <v>3021.7478661977611</v>
      </c>
      <c r="J52" s="615">
        <v>2781.4983214029162</v>
      </c>
      <c r="K52" s="615">
        <v>4217.1103582560345</v>
      </c>
      <c r="L52" s="615">
        <v>2414</v>
      </c>
      <c r="M52" s="615">
        <v>4286.57</v>
      </c>
      <c r="N52" s="615">
        <v>3015.7698</v>
      </c>
      <c r="O52" s="615">
        <v>2681.2462550178834</v>
      </c>
      <c r="P52" s="615">
        <v>2617.1949999999997</v>
      </c>
      <c r="Q52" s="615">
        <v>2878.9144999999999</v>
      </c>
      <c r="R52" s="615">
        <v>2666.0859999999998</v>
      </c>
      <c r="S52" s="615">
        <f t="shared" si="3"/>
        <v>2821.29</v>
      </c>
    </row>
    <row r="53" spans="1:19">
      <c r="A53" s="614">
        <v>2035</v>
      </c>
      <c r="B53" s="615"/>
      <c r="C53" s="615"/>
      <c r="D53" s="615">
        <v>3170.4864123582956</v>
      </c>
      <c r="E53" s="615"/>
      <c r="F53" s="615"/>
      <c r="G53" s="615">
        <v>2697.45</v>
      </c>
      <c r="H53" s="615"/>
      <c r="I53" s="615">
        <v>2823.6410213410059</v>
      </c>
      <c r="J53" s="615">
        <v>2585.0633766767814</v>
      </c>
      <c r="K53" s="615">
        <v>3919.2896356067331</v>
      </c>
      <c r="L53" s="615"/>
      <c r="M53" s="615"/>
      <c r="N53" s="615"/>
      <c r="O53" s="615">
        <v>2429.7634726867691</v>
      </c>
      <c r="P53" s="615"/>
      <c r="Q53" s="615"/>
      <c r="R53" s="615">
        <v>2574.152</v>
      </c>
      <c r="S53" s="615">
        <f t="shared" si="3"/>
        <v>2697.45</v>
      </c>
    </row>
    <row r="54" spans="1:19">
      <c r="A54" s="614">
        <v>2040</v>
      </c>
      <c r="B54" s="615"/>
      <c r="C54" s="615"/>
      <c r="D54" s="615">
        <v>3262.668191473319</v>
      </c>
      <c r="E54" s="615">
        <v>2347.1999999999998</v>
      </c>
      <c r="F54" s="615">
        <v>3444.6463999999996</v>
      </c>
      <c r="G54" s="615">
        <v>2578.11</v>
      </c>
      <c r="H54" s="615">
        <v>1807.1999999999998</v>
      </c>
      <c r="I54" s="615">
        <v>2661.7759432193329</v>
      </c>
      <c r="J54" s="615"/>
      <c r="K54" s="615"/>
      <c r="L54" s="615"/>
      <c r="M54" s="615"/>
      <c r="N54" s="615">
        <v>2640.7066</v>
      </c>
      <c r="O54" s="615">
        <v>2224.58</v>
      </c>
      <c r="P54" s="615">
        <v>2450.14</v>
      </c>
      <c r="Q54" s="615">
        <v>2695.154</v>
      </c>
      <c r="R54" s="615">
        <v>2514.288</v>
      </c>
      <c r="S54" s="615">
        <f t="shared" si="3"/>
        <v>2578.11</v>
      </c>
    </row>
    <row r="55" spans="1:19">
      <c r="A55" s="614">
        <v>2050</v>
      </c>
      <c r="B55" s="615">
        <v>1742.17</v>
      </c>
      <c r="C55" s="615">
        <v>5007.4399999999996</v>
      </c>
      <c r="D55" s="615">
        <v>3035.3991999999998</v>
      </c>
      <c r="E55" s="615">
        <v>2138.56</v>
      </c>
      <c r="F55" s="615">
        <v>3274.6047999999996</v>
      </c>
      <c r="G55" s="615">
        <v>2356.33</v>
      </c>
      <c r="H55" s="615">
        <v>1694.25</v>
      </c>
      <c r="I55" s="615">
        <v>2406.3200000000002</v>
      </c>
      <c r="J55" s="615"/>
      <c r="K55" s="615"/>
      <c r="L55" s="615"/>
      <c r="M55" s="615"/>
      <c r="N55" s="615">
        <v>2341.9644000000003</v>
      </c>
      <c r="O55" s="615"/>
      <c r="P55" s="615">
        <v>2338.77</v>
      </c>
      <c r="Q55" s="615">
        <v>2572.6469999999999</v>
      </c>
      <c r="R55" s="615"/>
      <c r="S55" s="615">
        <f t="shared" si="3"/>
        <v>2356.33</v>
      </c>
    </row>
    <row r="57" spans="1:19">
      <c r="L57" s="693"/>
    </row>
    <row r="77" spans="1:15">
      <c r="A77" s="612" t="s">
        <v>399</v>
      </c>
      <c r="H77" s="612" t="s">
        <v>400</v>
      </c>
      <c r="M77" s="612" t="s">
        <v>403</v>
      </c>
    </row>
    <row r="78" spans="1:15">
      <c r="A78" s="612"/>
    </row>
    <row r="79" spans="1:15">
      <c r="A79" s="5"/>
      <c r="B79" s="5" t="s">
        <v>398</v>
      </c>
      <c r="C79" s="5" t="s">
        <v>39</v>
      </c>
      <c r="H79" s="5"/>
      <c r="I79" s="5" t="s">
        <v>398</v>
      </c>
      <c r="J79" s="5" t="s">
        <v>39</v>
      </c>
      <c r="K79" s="85"/>
      <c r="M79" s="5"/>
      <c r="N79" s="5" t="s">
        <v>398</v>
      </c>
      <c r="O79" s="5" t="s">
        <v>39</v>
      </c>
    </row>
    <row r="80" spans="1:15">
      <c r="A80" s="5" t="s">
        <v>394</v>
      </c>
      <c r="B80" s="11">
        <v>1.4999999999999999E-2</v>
      </c>
      <c r="C80" s="5" t="s">
        <v>367</v>
      </c>
      <c r="H80" s="5" t="s">
        <v>394</v>
      </c>
      <c r="I80" s="11">
        <v>4.5999999999999999E-2</v>
      </c>
      <c r="J80" s="219" t="s">
        <v>342</v>
      </c>
      <c r="K80" s="85"/>
      <c r="M80" s="5" t="s">
        <v>394</v>
      </c>
      <c r="N80" s="620">
        <v>18</v>
      </c>
      <c r="O80" s="5" t="s">
        <v>343</v>
      </c>
    </row>
    <row r="81" spans="1:15">
      <c r="A81" s="5" t="s">
        <v>395</v>
      </c>
      <c r="B81" s="11">
        <v>5.5E-2</v>
      </c>
      <c r="C81" s="5" t="s">
        <v>343</v>
      </c>
      <c r="H81" s="5" t="s">
        <v>395</v>
      </c>
      <c r="I81" s="11">
        <v>0.09</v>
      </c>
      <c r="J81" s="3" t="s">
        <v>530</v>
      </c>
      <c r="K81" s="85"/>
      <c r="M81" s="5" t="s">
        <v>395</v>
      </c>
      <c r="N81" s="620">
        <v>25</v>
      </c>
      <c r="O81" s="124" t="s">
        <v>402</v>
      </c>
    </row>
    <row r="82" spans="1:15">
      <c r="A82" s="5" t="s">
        <v>396</v>
      </c>
      <c r="B82" s="11">
        <v>3.1E-2</v>
      </c>
      <c r="C82" s="5"/>
      <c r="H82" s="5" t="s">
        <v>396</v>
      </c>
      <c r="I82" s="11">
        <v>7.0000000000000007E-2</v>
      </c>
      <c r="J82" s="5"/>
      <c r="K82" s="85"/>
      <c r="M82" s="5" t="s">
        <v>396</v>
      </c>
      <c r="N82" s="620">
        <v>25</v>
      </c>
      <c r="O82" s="5"/>
    </row>
    <row r="83" spans="1:15">
      <c r="A83" s="5" t="s">
        <v>397</v>
      </c>
      <c r="B83" s="11">
        <v>3.2000000000000001E-2</v>
      </c>
      <c r="C83" s="5"/>
      <c r="H83" s="5" t="s">
        <v>397</v>
      </c>
      <c r="I83" s="11">
        <v>6.6000000000000003E-2</v>
      </c>
      <c r="J83" s="5"/>
      <c r="K83" s="85"/>
      <c r="M83" s="5" t="s">
        <v>397</v>
      </c>
      <c r="N83" s="620">
        <v>22.5</v>
      </c>
      <c r="O83" s="5"/>
    </row>
    <row r="84" spans="1:15">
      <c r="K84" s="85"/>
    </row>
    <row r="85" spans="1:15">
      <c r="H85" s="612" t="s">
        <v>1</v>
      </c>
      <c r="J85" s="85"/>
    </row>
    <row r="86" spans="1:15">
      <c r="J86" s="85"/>
    </row>
    <row r="87" spans="1:15">
      <c r="H87" s="5"/>
      <c r="I87" s="5" t="s">
        <v>398</v>
      </c>
      <c r="J87" s="5" t="s">
        <v>39</v>
      </c>
    </row>
    <row r="88" spans="1:15">
      <c r="H88" s="5" t="s">
        <v>394</v>
      </c>
      <c r="I88" s="621">
        <v>3000</v>
      </c>
      <c r="J88" s="111" t="s">
        <v>342</v>
      </c>
    </row>
    <row r="89" spans="1:15">
      <c r="H89" s="5" t="s">
        <v>395</v>
      </c>
      <c r="I89" s="621">
        <v>5500</v>
      </c>
      <c r="J89" s="65" t="s">
        <v>520</v>
      </c>
    </row>
    <row r="90" spans="1:15">
      <c r="H90" s="5" t="s">
        <v>396</v>
      </c>
      <c r="I90" s="620">
        <v>3621.2736210892604</v>
      </c>
      <c r="J90" s="5"/>
    </row>
    <row r="91" spans="1:15">
      <c r="H91" s="5" t="s">
        <v>397</v>
      </c>
      <c r="I91" s="620">
        <v>3891</v>
      </c>
      <c r="J91" s="5"/>
    </row>
    <row r="92" spans="1:15">
      <c r="J92" s="85"/>
    </row>
    <row r="93" spans="1:15">
      <c r="H93" s="16"/>
      <c r="K93" s="85"/>
    </row>
    <row r="94" spans="1:15">
      <c r="K94" s="85"/>
    </row>
    <row r="95" spans="1:15">
      <c r="J95" s="85"/>
    </row>
    <row r="96" spans="1:15">
      <c r="J96" s="85"/>
    </row>
    <row r="97" spans="10:10">
      <c r="J97" s="85"/>
    </row>
    <row r="98" spans="10:10">
      <c r="J98" s="85"/>
    </row>
  </sheetData>
  <hyperlinks>
    <hyperlink ref="F1" location="Inhalt!A1" display="Zurück zur Inhaltsübersicht" xr:uid="{165B6E79-61F7-423E-85A3-2ACE2F396418}"/>
  </hyperlinks>
  <pageMargins left="0.7" right="0.7" top="0.78740157499999996" bottom="0.78740157499999996" header="0.3" footer="0.3"/>
  <ignoredErrors>
    <ignoredError sqref="H11 L11 K11" formula="1"/>
    <ignoredError sqref="N4:O10 S50:S55" formulaRange="1"/>
  </ignoredErrors>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ED11B-4172-48EB-BB8D-57639776B07B}">
  <dimension ref="A1:AA60"/>
  <sheetViews>
    <sheetView zoomScale="80" zoomScaleNormal="80" workbookViewId="0">
      <pane xSplit="2" ySplit="6" topLeftCell="C7" activePane="bottomRight" state="frozen"/>
      <selection pane="topRight" activeCell="C1" sqref="C1"/>
      <selection pane="bottomLeft" activeCell="A7" sqref="A7"/>
      <selection pane="bottomRight" activeCell="E2" sqref="E2"/>
    </sheetView>
  </sheetViews>
  <sheetFormatPr baseColWidth="10" defaultRowHeight="15.75"/>
  <cols>
    <col min="1" max="1" width="40.625" customWidth="1"/>
    <col min="2" max="2" width="9.625" customWidth="1"/>
    <col min="3" max="8" width="18.125" customWidth="1"/>
    <col min="9" max="9" width="13" style="85" customWidth="1"/>
    <col min="10" max="10" width="15.125" style="76" bestFit="1" customWidth="1"/>
    <col min="11" max="11" width="15" style="76" customWidth="1"/>
    <col min="12" max="12" width="16" style="199" customWidth="1"/>
    <col min="13" max="13" width="16.125" customWidth="1"/>
    <col min="14" max="14" width="16.625" customWidth="1"/>
    <col min="15" max="15" width="11" style="76"/>
    <col min="16" max="16" width="13.375" customWidth="1"/>
    <col min="17" max="17" width="13.875" customWidth="1"/>
    <col min="25" max="25" width="40.5" customWidth="1"/>
    <col min="26" max="26" width="108.875" bestFit="1" customWidth="1"/>
    <col min="27" max="27" width="118" bestFit="1" customWidth="1"/>
  </cols>
  <sheetData>
    <row r="1" spans="1:27">
      <c r="A1" s="198"/>
      <c r="B1" s="198"/>
      <c r="C1" s="198"/>
      <c r="D1" s="198"/>
      <c r="E1" s="198"/>
      <c r="F1" s="198"/>
      <c r="G1" s="198"/>
    </row>
    <row r="2" spans="1:27" ht="18.75">
      <c r="A2" s="211" t="s">
        <v>464</v>
      </c>
      <c r="E2" s="648" t="s">
        <v>492</v>
      </c>
    </row>
    <row r="3" spans="1:27" ht="47.25">
      <c r="A3" s="724" t="s">
        <v>537</v>
      </c>
      <c r="C3" s="3"/>
      <c r="D3" s="3"/>
      <c r="E3" s="3"/>
      <c r="F3" s="14"/>
      <c r="G3" s="3"/>
      <c r="H3" s="3"/>
      <c r="I3" s="86"/>
      <c r="V3" s="696" t="s">
        <v>538</v>
      </c>
    </row>
    <row r="4" spans="1:27" ht="64.5">
      <c r="A4" t="s">
        <v>10</v>
      </c>
      <c r="B4" s="15" t="s">
        <v>29</v>
      </c>
      <c r="C4" s="483" t="s">
        <v>390</v>
      </c>
      <c r="D4" s="484" t="s">
        <v>392</v>
      </c>
      <c r="E4" s="485" t="s">
        <v>391</v>
      </c>
      <c r="F4" s="509" t="s">
        <v>390</v>
      </c>
      <c r="G4" s="510" t="s">
        <v>392</v>
      </c>
      <c r="H4" s="511" t="s">
        <v>405</v>
      </c>
      <c r="I4" s="87" t="s">
        <v>0</v>
      </c>
      <c r="J4" s="473" t="s">
        <v>17</v>
      </c>
      <c r="K4" s="470" t="s">
        <v>17</v>
      </c>
      <c r="L4" s="200" t="s">
        <v>17</v>
      </c>
      <c r="M4" s="4" t="s">
        <v>18</v>
      </c>
      <c r="N4" s="4" t="s">
        <v>20</v>
      </c>
      <c r="O4" s="9" t="s">
        <v>2</v>
      </c>
      <c r="P4" s="4" t="s">
        <v>3</v>
      </c>
      <c r="Q4" s="4" t="s">
        <v>248</v>
      </c>
      <c r="R4" s="4" t="s">
        <v>4</v>
      </c>
      <c r="S4" s="4" t="s">
        <v>43</v>
      </c>
      <c r="T4" s="4" t="s">
        <v>43</v>
      </c>
      <c r="U4" s="4" t="s">
        <v>43</v>
      </c>
      <c r="V4" s="27" t="s">
        <v>5</v>
      </c>
      <c r="W4" s="27" t="s">
        <v>5</v>
      </c>
      <c r="X4" s="27" t="s">
        <v>5</v>
      </c>
      <c r="Y4" s="5" t="s">
        <v>15</v>
      </c>
      <c r="Z4" s="5" t="s">
        <v>56</v>
      </c>
      <c r="AA4" s="5" t="s">
        <v>27</v>
      </c>
    </row>
    <row r="5" spans="1:27" ht="19.5">
      <c r="A5" t="s">
        <v>9</v>
      </c>
      <c r="B5" s="12"/>
      <c r="C5" s="486" t="s">
        <v>179</v>
      </c>
      <c r="D5" s="487" t="s">
        <v>179</v>
      </c>
      <c r="E5" s="488" t="s">
        <v>179</v>
      </c>
      <c r="F5" s="512" t="s">
        <v>179</v>
      </c>
      <c r="G5" s="513" t="s">
        <v>179</v>
      </c>
      <c r="H5" s="514" t="s">
        <v>179</v>
      </c>
      <c r="I5" s="88" t="s">
        <v>21</v>
      </c>
      <c r="J5" s="474" t="s">
        <v>178</v>
      </c>
      <c r="K5" s="471" t="s">
        <v>180</v>
      </c>
      <c r="L5" s="201" t="s">
        <v>180</v>
      </c>
      <c r="M5" s="60" t="s">
        <v>11</v>
      </c>
      <c r="N5" s="60" t="s">
        <v>23</v>
      </c>
      <c r="O5" s="77" t="s">
        <v>21</v>
      </c>
      <c r="P5" s="649" t="s">
        <v>19</v>
      </c>
      <c r="Q5" s="649" t="s">
        <v>246</v>
      </c>
      <c r="R5" s="4" t="s">
        <v>13</v>
      </c>
      <c r="S5" s="4" t="s">
        <v>12</v>
      </c>
      <c r="T5" s="4" t="s">
        <v>12</v>
      </c>
      <c r="U5" s="4" t="s">
        <v>12</v>
      </c>
      <c r="V5" s="27" t="s">
        <v>11</v>
      </c>
      <c r="W5" s="27" t="s">
        <v>11</v>
      </c>
      <c r="X5" s="27" t="s">
        <v>11</v>
      </c>
      <c r="Y5" s="5"/>
      <c r="Z5" s="5"/>
      <c r="AA5" s="5"/>
    </row>
    <row r="6" spans="1:27" ht="32.25" thickBot="1">
      <c r="B6" s="28"/>
      <c r="C6" s="622" t="s">
        <v>404</v>
      </c>
      <c r="D6" s="623" t="s">
        <v>404</v>
      </c>
      <c r="E6" s="622" t="s">
        <v>404</v>
      </c>
      <c r="F6" s="515"/>
      <c r="G6" s="516"/>
      <c r="H6" s="517"/>
      <c r="I6" s="89"/>
      <c r="J6" s="475"/>
      <c r="K6" s="472" t="s">
        <v>358</v>
      </c>
      <c r="L6" s="202"/>
      <c r="M6" s="30"/>
      <c r="N6" s="30"/>
      <c r="O6" s="78"/>
      <c r="P6" s="30"/>
      <c r="Q6" s="30"/>
      <c r="R6" s="30"/>
      <c r="S6" s="30" t="s">
        <v>6</v>
      </c>
      <c r="T6" s="30" t="s">
        <v>189</v>
      </c>
      <c r="U6" s="30" t="s">
        <v>7</v>
      </c>
      <c r="V6" s="55" t="s">
        <v>6</v>
      </c>
      <c r="W6" s="55" t="s">
        <v>189</v>
      </c>
      <c r="X6" s="55" t="s">
        <v>7</v>
      </c>
      <c r="Y6" s="30"/>
      <c r="Z6" s="30"/>
      <c r="AA6" s="30"/>
    </row>
    <row r="7" spans="1:27">
      <c r="A7" s="53" t="s">
        <v>361</v>
      </c>
      <c r="B7" s="128">
        <v>2017</v>
      </c>
      <c r="C7" s="489">
        <v>711.47</v>
      </c>
      <c r="D7" s="490">
        <v>1073</v>
      </c>
      <c r="E7" s="491">
        <v>1534.3275789473682</v>
      </c>
      <c r="F7" s="252">
        <v>682.12365591397838</v>
      </c>
      <c r="G7" s="518"/>
      <c r="H7" s="519">
        <v>1470.7894736842104</v>
      </c>
      <c r="I7" s="292"/>
      <c r="J7" s="459">
        <v>0.01</v>
      </c>
      <c r="K7" s="443"/>
      <c r="L7" s="369"/>
      <c r="M7" s="64">
        <v>0</v>
      </c>
      <c r="N7" s="368">
        <v>0.05</v>
      </c>
      <c r="O7" s="129">
        <v>7.0000000000000007E-2</v>
      </c>
      <c r="P7" s="64">
        <v>25</v>
      </c>
      <c r="Q7" s="64" t="s">
        <v>16</v>
      </c>
      <c r="R7" s="64">
        <v>1.5</v>
      </c>
      <c r="S7" s="61">
        <v>909.11529524633511</v>
      </c>
      <c r="T7" s="62">
        <v>1034.6512633321947</v>
      </c>
      <c r="U7" s="63">
        <v>1251.85227125098</v>
      </c>
      <c r="V7" s="370">
        <v>87.398240646493562</v>
      </c>
      <c r="W7" s="371">
        <v>105.4233210697216</v>
      </c>
      <c r="X7" s="372">
        <v>159.77488876443775</v>
      </c>
      <c r="Y7" s="64" t="s">
        <v>465</v>
      </c>
      <c r="Z7" s="64"/>
      <c r="AA7" s="64" t="s">
        <v>364</v>
      </c>
    </row>
    <row r="8" spans="1:27" ht="16.5" thickBot="1">
      <c r="A8" s="54" t="s">
        <v>361</v>
      </c>
      <c r="B8" s="136">
        <v>2030</v>
      </c>
      <c r="C8" s="492">
        <v>413.11</v>
      </c>
      <c r="D8" s="493">
        <v>814.75</v>
      </c>
      <c r="E8" s="494">
        <v>1209.2774399999996</v>
      </c>
      <c r="F8" s="245">
        <v>396</v>
      </c>
      <c r="G8" s="520"/>
      <c r="H8" s="521">
        <v>1159.1999999999998</v>
      </c>
      <c r="I8" s="294"/>
      <c r="J8" s="461">
        <v>1.4999999999999999E-2</v>
      </c>
      <c r="K8" s="445"/>
      <c r="L8" s="374"/>
      <c r="M8" s="135">
        <v>0</v>
      </c>
      <c r="N8" s="373">
        <v>0.05</v>
      </c>
      <c r="O8" s="209">
        <v>7.0000000000000007E-2</v>
      </c>
      <c r="P8" s="381">
        <v>30</v>
      </c>
      <c r="Q8" s="135" t="s">
        <v>16</v>
      </c>
      <c r="R8" s="135">
        <v>1.5</v>
      </c>
      <c r="S8" s="248">
        <v>909.11529524633511</v>
      </c>
      <c r="T8" s="246">
        <v>1034.6512633321947</v>
      </c>
      <c r="U8" s="247">
        <v>1251.85227125098</v>
      </c>
      <c r="V8" s="112">
        <v>65.565307980095724</v>
      </c>
      <c r="W8" s="113">
        <v>79.007071155256938</v>
      </c>
      <c r="X8" s="114">
        <v>125.54059487847911</v>
      </c>
      <c r="Y8" s="135" t="s">
        <v>465</v>
      </c>
      <c r="Z8" s="135"/>
      <c r="AA8" s="135" t="s">
        <v>364</v>
      </c>
    </row>
    <row r="9" spans="1:27">
      <c r="A9" s="68" t="s">
        <v>532</v>
      </c>
      <c r="B9" s="128">
        <v>2011</v>
      </c>
      <c r="C9" s="489">
        <v>1670.55</v>
      </c>
      <c r="D9" s="490">
        <v>1726.2349999999999</v>
      </c>
      <c r="E9" s="491">
        <v>1781.9199999999998</v>
      </c>
      <c r="F9" s="518">
        <v>1500</v>
      </c>
      <c r="G9" s="518"/>
      <c r="H9" s="518">
        <v>1600</v>
      </c>
      <c r="I9" s="292"/>
      <c r="J9" s="737">
        <v>1.4999999999999999E-2</v>
      </c>
      <c r="K9" s="443"/>
      <c r="L9" s="369"/>
      <c r="M9" s="64"/>
      <c r="N9" s="368"/>
      <c r="O9" s="701">
        <v>0.06</v>
      </c>
      <c r="P9" s="705">
        <v>25</v>
      </c>
      <c r="Q9" s="64"/>
      <c r="R9" s="64"/>
      <c r="S9" s="61"/>
      <c r="T9" s="709">
        <v>988</v>
      </c>
      <c r="U9" s="63"/>
      <c r="V9" s="716">
        <f>(((C9*(1+O9)^P9*O9/((1+O9)^P9-1))+(J9*C9))/T9)*1000</f>
        <v>157.6314717707634</v>
      </c>
      <c r="W9" s="712">
        <f t="shared" ref="W9:W14" si="0">(((D9*(1+O9)^P9*O9/((1+O9)^P9-1))+(J9*D9))/T9)*1000</f>
        <v>162.88585416312222</v>
      </c>
      <c r="X9" s="718">
        <f>(((E9*(1+O9)^P9*O9/((1+O9)^P9-1))+(J9*E9))/T9)*1000</f>
        <v>168.14023655548095</v>
      </c>
      <c r="Y9" s="64"/>
      <c r="Z9" s="64"/>
      <c r="AA9" s="64"/>
    </row>
    <row r="10" spans="1:27">
      <c r="A10" s="68" t="s">
        <v>532</v>
      </c>
      <c r="B10" s="125">
        <v>2020</v>
      </c>
      <c r="C10" s="495">
        <v>1236.2069999999999</v>
      </c>
      <c r="D10" s="496">
        <v>1319.7345</v>
      </c>
      <c r="E10" s="497">
        <v>1403.2619999999999</v>
      </c>
      <c r="F10" s="522">
        <v>1110</v>
      </c>
      <c r="G10" s="522"/>
      <c r="H10" s="522">
        <v>1260</v>
      </c>
      <c r="I10" s="293"/>
      <c r="J10" s="738">
        <v>1.4999999999999999E-2</v>
      </c>
      <c r="K10" s="444"/>
      <c r="L10" s="364"/>
      <c r="M10" s="23"/>
      <c r="N10" s="363"/>
      <c r="O10" s="702">
        <v>0.06</v>
      </c>
      <c r="P10" s="706">
        <v>25</v>
      </c>
      <c r="Q10" s="23"/>
      <c r="R10" s="23"/>
      <c r="S10" s="260"/>
      <c r="T10" s="258">
        <v>988</v>
      </c>
      <c r="U10" s="259"/>
      <c r="V10" s="723">
        <f t="shared" ref="V10:V14" si="1">(((C10*(1+O10)^P10*O10/((1+O10)^P10-1))+(J10*C10))/T10)*1000</f>
        <v>116.64728911036491</v>
      </c>
      <c r="W10" s="713">
        <f t="shared" si="0"/>
        <v>124.5288626989031</v>
      </c>
      <c r="X10" s="722">
        <f t="shared" ref="X10:X14" si="2">(((E10*(1+O10)^P10*O10/((1+O10)^P10-1))+(J10*E10))/T10)*1000</f>
        <v>132.41043628744126</v>
      </c>
      <c r="Y10" s="23"/>
      <c r="Z10" s="23"/>
      <c r="AA10" s="23"/>
    </row>
    <row r="11" spans="1:27">
      <c r="A11" s="68" t="s">
        <v>532</v>
      </c>
      <c r="B11" s="125">
        <v>2025</v>
      </c>
      <c r="C11" s="495">
        <v>1021.2628999999999</v>
      </c>
      <c r="D11" s="496">
        <v>1104.7903999999999</v>
      </c>
      <c r="E11" s="497">
        <v>1188.3179</v>
      </c>
      <c r="F11" s="522">
        <v>917</v>
      </c>
      <c r="G11" s="522"/>
      <c r="H11" s="522">
        <v>1067</v>
      </c>
      <c r="I11" s="293"/>
      <c r="J11" s="738">
        <v>1.4999999999999999E-2</v>
      </c>
      <c r="K11" s="444"/>
      <c r="L11" s="364"/>
      <c r="M11" s="23"/>
      <c r="N11" s="363"/>
      <c r="O11" s="702">
        <v>0.06</v>
      </c>
      <c r="P11" s="706">
        <v>25</v>
      </c>
      <c r="Q11" s="23"/>
      <c r="R11" s="23"/>
      <c r="S11" s="260"/>
      <c r="T11" s="258">
        <v>990</v>
      </c>
      <c r="U11" s="259"/>
      <c r="V11" s="723">
        <f t="shared" si="1"/>
        <v>96.170695554494642</v>
      </c>
      <c r="W11" s="713">
        <f t="shared" si="0"/>
        <v>104.03634677214689</v>
      </c>
      <c r="X11" s="722">
        <f t="shared" si="2"/>
        <v>111.90199798979913</v>
      </c>
      <c r="Y11" s="23"/>
      <c r="Z11" s="23"/>
      <c r="AA11" s="23"/>
    </row>
    <row r="12" spans="1:27">
      <c r="A12" s="68" t="s">
        <v>532</v>
      </c>
      <c r="B12" s="125">
        <v>2030</v>
      </c>
      <c r="C12" s="495">
        <v>874.25449999999989</v>
      </c>
      <c r="D12" s="496">
        <v>957.78199999999993</v>
      </c>
      <c r="E12" s="497">
        <v>1041.3094999999998</v>
      </c>
      <c r="F12" s="522">
        <v>785</v>
      </c>
      <c r="G12" s="522"/>
      <c r="H12" s="522">
        <v>935</v>
      </c>
      <c r="I12" s="293"/>
      <c r="J12" s="738">
        <v>1.4999999999999999E-2</v>
      </c>
      <c r="K12" s="444"/>
      <c r="L12" s="364"/>
      <c r="M12" s="23"/>
      <c r="N12" s="363"/>
      <c r="O12" s="702">
        <v>0.06</v>
      </c>
      <c r="P12" s="706">
        <v>25</v>
      </c>
      <c r="Q12" s="23"/>
      <c r="R12" s="23"/>
      <c r="S12" s="260"/>
      <c r="T12" s="258">
        <v>993</v>
      </c>
      <c r="U12" s="259"/>
      <c r="V12" s="723">
        <f t="shared" si="1"/>
        <v>82.078426905652009</v>
      </c>
      <c r="W12" s="713">
        <f t="shared" si="0"/>
        <v>89.920314826574185</v>
      </c>
      <c r="X12" s="722">
        <f t="shared" si="2"/>
        <v>97.762202747496318</v>
      </c>
      <c r="Y12" s="23"/>
      <c r="Z12" s="23"/>
      <c r="AA12" s="23"/>
    </row>
    <row r="13" spans="1:27">
      <c r="A13" s="68" t="s">
        <v>532</v>
      </c>
      <c r="B13" s="125">
        <v>2040</v>
      </c>
      <c r="C13" s="495">
        <v>723.90499999999997</v>
      </c>
      <c r="D13" s="496">
        <v>807.43249999999989</v>
      </c>
      <c r="E13" s="497">
        <v>890.95999999999992</v>
      </c>
      <c r="F13" s="522">
        <v>650</v>
      </c>
      <c r="G13" s="522"/>
      <c r="H13" s="522">
        <v>800</v>
      </c>
      <c r="I13" s="293"/>
      <c r="J13" s="738">
        <v>1.4999999999999999E-2</v>
      </c>
      <c r="K13" s="444"/>
      <c r="L13" s="364"/>
      <c r="M13" s="23"/>
      <c r="N13" s="363"/>
      <c r="O13" s="702">
        <v>0.06</v>
      </c>
      <c r="P13" s="706">
        <v>25</v>
      </c>
      <c r="Q13" s="23"/>
      <c r="R13" s="23"/>
      <c r="S13" s="260"/>
      <c r="T13" s="258">
        <v>999</v>
      </c>
      <c r="U13" s="259"/>
      <c r="V13" s="723">
        <f t="shared" si="1"/>
        <v>67.554842289745906</v>
      </c>
      <c r="W13" s="713">
        <f t="shared" si="0"/>
        <v>75.349631784716593</v>
      </c>
      <c r="X13" s="722">
        <f t="shared" si="2"/>
        <v>83.144421279687279</v>
      </c>
      <c r="Y13" s="23"/>
      <c r="Z13" s="23"/>
      <c r="AA13" s="23"/>
    </row>
    <row r="14" spans="1:27" ht="16.5" thickBot="1">
      <c r="A14" s="69" t="s">
        <v>532</v>
      </c>
      <c r="B14" s="136">
        <v>2050</v>
      </c>
      <c r="C14" s="492">
        <v>650.4008</v>
      </c>
      <c r="D14" s="493">
        <v>733.92830000000004</v>
      </c>
      <c r="E14" s="494">
        <v>817.45579999999995</v>
      </c>
      <c r="F14" s="520">
        <v>584</v>
      </c>
      <c r="G14" s="520"/>
      <c r="H14" s="520">
        <v>734</v>
      </c>
      <c r="I14" s="294"/>
      <c r="J14" s="739">
        <v>1.4999999999999999E-2</v>
      </c>
      <c r="K14" s="445"/>
      <c r="L14" s="374"/>
      <c r="M14" s="135"/>
      <c r="N14" s="373"/>
      <c r="O14" s="703">
        <v>0.06</v>
      </c>
      <c r="P14" s="707">
        <v>25</v>
      </c>
      <c r="Q14" s="135"/>
      <c r="R14" s="135"/>
      <c r="S14" s="248"/>
      <c r="T14" s="246">
        <v>975</v>
      </c>
      <c r="U14" s="247"/>
      <c r="V14" s="717">
        <f t="shared" si="1"/>
        <v>62.189468827320567</v>
      </c>
      <c r="W14" s="714">
        <f t="shared" si="0"/>
        <v>70.176130063705898</v>
      </c>
      <c r="X14" s="719">
        <f t="shared" si="2"/>
        <v>78.162791300091243</v>
      </c>
      <c r="Y14" s="135"/>
      <c r="Z14" s="135"/>
      <c r="AA14" s="135"/>
    </row>
    <row r="15" spans="1:27" ht="19.5" thickBot="1">
      <c r="A15" s="54" t="s">
        <v>520</v>
      </c>
      <c r="B15" s="40">
        <v>2050</v>
      </c>
      <c r="C15" s="506">
        <v>308</v>
      </c>
      <c r="D15" s="507">
        <v>541.25</v>
      </c>
      <c r="E15" s="508">
        <v>745.9</v>
      </c>
      <c r="F15" s="538">
        <v>295</v>
      </c>
      <c r="G15" s="539"/>
      <c r="H15" s="540">
        <v>715</v>
      </c>
      <c r="I15" s="58"/>
      <c r="J15" s="740">
        <v>1.4999999999999999E-2</v>
      </c>
      <c r="K15" s="450"/>
      <c r="L15" s="56"/>
      <c r="M15" s="43"/>
      <c r="N15" s="45"/>
      <c r="O15" s="42"/>
      <c r="P15" s="741"/>
      <c r="Q15" s="43"/>
      <c r="R15" s="43"/>
      <c r="S15" s="46"/>
      <c r="T15" s="47"/>
      <c r="U15" s="48"/>
      <c r="V15" s="49">
        <v>35</v>
      </c>
      <c r="W15" s="50"/>
      <c r="X15" s="51">
        <v>80</v>
      </c>
      <c r="Y15" s="43"/>
      <c r="Z15" s="43" t="s">
        <v>57</v>
      </c>
      <c r="AA15" s="43"/>
    </row>
    <row r="16" spans="1:27">
      <c r="A16" s="380" t="s">
        <v>342</v>
      </c>
      <c r="B16" s="128">
        <v>2017</v>
      </c>
      <c r="C16" s="498"/>
      <c r="D16" s="490">
        <v>1503.7567999999999</v>
      </c>
      <c r="E16" s="502"/>
      <c r="F16" s="541"/>
      <c r="G16" s="533">
        <v>1456</v>
      </c>
      <c r="H16" s="525"/>
      <c r="I16" s="313">
        <v>0.2</v>
      </c>
      <c r="J16" s="458">
        <v>1.2999999999999999E-2</v>
      </c>
      <c r="K16" s="440">
        <v>19.548838399999998</v>
      </c>
      <c r="L16" s="369">
        <v>18.928000000000001</v>
      </c>
      <c r="M16" s="64">
        <v>3</v>
      </c>
      <c r="N16" s="313"/>
      <c r="O16" s="129">
        <v>4.5999999999999999E-2</v>
      </c>
      <c r="P16" s="64">
        <v>25</v>
      </c>
      <c r="Q16" s="64"/>
      <c r="R16" s="64"/>
      <c r="S16" s="131"/>
      <c r="T16" s="53">
        <v>1000</v>
      </c>
      <c r="U16" s="67"/>
      <c r="V16" s="370"/>
      <c r="W16" s="371">
        <v>120</v>
      </c>
      <c r="X16" s="372"/>
      <c r="Y16" s="64"/>
      <c r="Z16" s="64"/>
      <c r="AA16" s="172" t="s">
        <v>386</v>
      </c>
    </row>
    <row r="17" spans="1:27">
      <c r="A17" s="219" t="s">
        <v>342</v>
      </c>
      <c r="B17" s="125">
        <v>2030</v>
      </c>
      <c r="C17" s="500"/>
      <c r="D17" s="496">
        <v>854.12559999999996</v>
      </c>
      <c r="E17" s="503"/>
      <c r="F17" s="528"/>
      <c r="G17" s="529">
        <v>827</v>
      </c>
      <c r="H17" s="527"/>
      <c r="I17" s="314">
        <v>0.2</v>
      </c>
      <c r="J17" s="456">
        <v>1.2999999999999999E-2</v>
      </c>
      <c r="K17" s="441">
        <v>11.1036328</v>
      </c>
      <c r="L17" s="364">
        <v>10.750999999999999</v>
      </c>
      <c r="M17" s="23">
        <v>3</v>
      </c>
      <c r="N17" s="314"/>
      <c r="O17" s="207">
        <v>4.5999999999999999E-2</v>
      </c>
      <c r="P17" s="23">
        <v>25</v>
      </c>
      <c r="Q17" s="23"/>
      <c r="R17" s="23"/>
      <c r="S17" s="2"/>
      <c r="T17" s="3">
        <v>1000</v>
      </c>
      <c r="U17" s="68"/>
      <c r="V17" s="365"/>
      <c r="W17" s="366">
        <v>81</v>
      </c>
      <c r="X17" s="367"/>
      <c r="Y17" s="23"/>
      <c r="Z17" s="23"/>
      <c r="AA17" s="173" t="s">
        <v>386</v>
      </c>
    </row>
    <row r="18" spans="1:27" ht="16.5" thickBot="1">
      <c r="A18" s="381" t="s">
        <v>342</v>
      </c>
      <c r="B18" s="136">
        <v>2050</v>
      </c>
      <c r="C18" s="504"/>
      <c r="D18" s="493">
        <v>586.63040000000001</v>
      </c>
      <c r="E18" s="505"/>
      <c r="F18" s="530"/>
      <c r="G18" s="531">
        <v>568</v>
      </c>
      <c r="H18" s="532"/>
      <c r="I18" s="315">
        <v>0.2</v>
      </c>
      <c r="J18" s="457">
        <v>1.2999999999999999E-2</v>
      </c>
      <c r="K18" s="442">
        <v>7.6261951999999997</v>
      </c>
      <c r="L18" s="374">
        <v>7.3839999999999995</v>
      </c>
      <c r="M18" s="135">
        <v>3</v>
      </c>
      <c r="N18" s="315"/>
      <c r="O18" s="209">
        <v>4.5999999999999999E-2</v>
      </c>
      <c r="P18" s="135">
        <v>25</v>
      </c>
      <c r="Q18" s="135"/>
      <c r="R18" s="135"/>
      <c r="S18" s="139"/>
      <c r="T18" s="54">
        <v>1000</v>
      </c>
      <c r="U18" s="69"/>
      <c r="V18" s="112"/>
      <c r="W18" s="113">
        <v>62</v>
      </c>
      <c r="X18" s="114"/>
      <c r="Y18" s="135"/>
      <c r="Z18" s="135"/>
      <c r="AA18" s="171" t="s">
        <v>386</v>
      </c>
    </row>
    <row r="19" spans="1:27">
      <c r="A19" s="203" t="s">
        <v>362</v>
      </c>
      <c r="B19" s="128">
        <v>2010</v>
      </c>
      <c r="C19" s="498"/>
      <c r="D19" s="499"/>
      <c r="E19" s="491">
        <v>2745.7023999999997</v>
      </c>
      <c r="F19" s="185"/>
      <c r="G19" s="524"/>
      <c r="H19" s="525">
        <v>2632</v>
      </c>
      <c r="I19" s="64"/>
      <c r="J19" s="458">
        <v>1.1398176291793313E-2</v>
      </c>
      <c r="K19" s="440">
        <v>31.295999999999996</v>
      </c>
      <c r="L19" s="130">
        <v>30</v>
      </c>
      <c r="M19" s="64"/>
      <c r="N19" s="64"/>
      <c r="O19" s="702">
        <v>0.06</v>
      </c>
      <c r="P19" s="64">
        <v>25</v>
      </c>
      <c r="Q19" s="64"/>
      <c r="R19" s="64"/>
      <c r="S19" s="131"/>
      <c r="T19" s="729">
        <v>1070</v>
      </c>
      <c r="U19" s="67"/>
      <c r="V19" s="716"/>
      <c r="W19" s="712"/>
      <c r="X19" s="722">
        <f t="shared" ref="X19:X20" si="3">(((E19*(1+O19)^P19*O19/((1+O19)^P19-1))+(J19*E19))/T19)*1000</f>
        <v>229.98438125192919</v>
      </c>
      <c r="Y19" s="64"/>
      <c r="Z19" s="53"/>
      <c r="AA19" s="163"/>
    </row>
    <row r="20" spans="1:27">
      <c r="A20" s="124" t="s">
        <v>362</v>
      </c>
      <c r="B20" s="125">
        <v>2012</v>
      </c>
      <c r="C20" s="500"/>
      <c r="D20" s="501"/>
      <c r="E20" s="497">
        <v>1531.4175999999998</v>
      </c>
      <c r="F20" s="186"/>
      <c r="G20" s="526"/>
      <c r="H20" s="527">
        <v>1468</v>
      </c>
      <c r="I20" s="23"/>
      <c r="J20" s="456">
        <v>2.0435967302452316E-2</v>
      </c>
      <c r="K20" s="441">
        <v>31.295999999999996</v>
      </c>
      <c r="L20" s="208">
        <v>30</v>
      </c>
      <c r="M20" s="23"/>
      <c r="N20" s="23"/>
      <c r="O20" s="702">
        <v>0.06</v>
      </c>
      <c r="P20" s="23">
        <v>25</v>
      </c>
      <c r="Q20" s="23"/>
      <c r="R20" s="23"/>
      <c r="S20" s="2"/>
      <c r="T20" s="731">
        <v>1070</v>
      </c>
      <c r="U20" s="68"/>
      <c r="V20" s="723"/>
      <c r="W20" s="713"/>
      <c r="X20" s="722">
        <f t="shared" si="3"/>
        <v>141.20913370141761</v>
      </c>
      <c r="Y20" s="23"/>
      <c r="Z20" s="3"/>
      <c r="AA20" s="164"/>
    </row>
    <row r="21" spans="1:27">
      <c r="A21" s="124" t="s">
        <v>362</v>
      </c>
      <c r="B21" s="125">
        <v>2020</v>
      </c>
      <c r="C21" s="495">
        <v>1095.3599999999999</v>
      </c>
      <c r="D21" s="496">
        <v>1113.0944</v>
      </c>
      <c r="E21" s="497">
        <v>1130.8288</v>
      </c>
      <c r="F21" s="528">
        <v>1050</v>
      </c>
      <c r="G21" s="529"/>
      <c r="H21" s="527">
        <v>1084</v>
      </c>
      <c r="I21" s="23"/>
      <c r="J21" s="456">
        <v>2.7675276752767528E-2</v>
      </c>
      <c r="K21" s="441">
        <v>31.295999999999996</v>
      </c>
      <c r="L21" s="208">
        <v>30</v>
      </c>
      <c r="M21" s="23"/>
      <c r="N21" s="23"/>
      <c r="O21" s="702">
        <v>0.06</v>
      </c>
      <c r="P21" s="23">
        <v>25</v>
      </c>
      <c r="Q21" s="23"/>
      <c r="R21" s="23"/>
      <c r="S21" s="2"/>
      <c r="T21" s="731">
        <v>1070</v>
      </c>
      <c r="U21" s="68"/>
      <c r="V21" s="723">
        <f>(((C21*(1+O21)^P21*O21/((1+O21)^P21-1))+(J21*C21))/T21)*1000</f>
        <v>108.41197121954004</v>
      </c>
      <c r="W21" s="713">
        <f t="shared" ref="W21:W51" si="4">(((D21*(1+O21)^P21*O21/((1+O21)^P21-1))+(J21*D21))/T21)*1000</f>
        <v>110.16721265833257</v>
      </c>
      <c r="X21" s="722">
        <f>(((E21*(1+O21)^P21*O21/((1+O21)^P21-1))+(J21*E21))/T21)*1000</f>
        <v>111.92245409712513</v>
      </c>
      <c r="Y21" s="23"/>
      <c r="Z21" s="3"/>
      <c r="AA21" s="164"/>
    </row>
    <row r="22" spans="1:27">
      <c r="A22" s="124" t="s">
        <v>362</v>
      </c>
      <c r="B22" s="125">
        <v>2030</v>
      </c>
      <c r="C22" s="495">
        <v>1001.4719999999999</v>
      </c>
      <c r="D22" s="496">
        <v>1047.3727999999999</v>
      </c>
      <c r="E22" s="497">
        <v>1093.2736</v>
      </c>
      <c r="F22" s="528">
        <v>960</v>
      </c>
      <c r="G22" s="529"/>
      <c r="H22" s="527">
        <v>1048</v>
      </c>
      <c r="I22" s="23"/>
      <c r="J22" s="456">
        <v>2.8625954198473282E-2</v>
      </c>
      <c r="K22" s="441">
        <v>31.295999999999996</v>
      </c>
      <c r="L22" s="208">
        <v>30</v>
      </c>
      <c r="M22" s="23"/>
      <c r="N22" s="23"/>
      <c r="O22" s="702">
        <v>0.06</v>
      </c>
      <c r="P22" s="23">
        <v>25</v>
      </c>
      <c r="Q22" s="23"/>
      <c r="R22" s="23"/>
      <c r="S22" s="2"/>
      <c r="T22" s="731">
        <v>1070</v>
      </c>
      <c r="U22" s="68"/>
      <c r="V22" s="723">
        <f t="shared" ref="V22:V24" si="5">(((C22*(1+O22)^P22*O22/((1+O22)^P22-1))+(J22*C22))/T22)*1000</f>
        <v>100.00930798554751</v>
      </c>
      <c r="W22" s="713">
        <f t="shared" si="4"/>
        <v>104.59306793488511</v>
      </c>
      <c r="X22" s="722">
        <f t="shared" ref="X22:X24" si="6">(((E22*(1+O22)^P22*O22/((1+O22)^P22-1))+(J22*E22))/T22)*1000</f>
        <v>109.17682788422272</v>
      </c>
      <c r="Y22" s="23"/>
      <c r="Z22" s="3"/>
      <c r="AA22" s="164"/>
    </row>
    <row r="23" spans="1:27">
      <c r="A23" s="124" t="s">
        <v>362</v>
      </c>
      <c r="B23" s="125">
        <v>2040</v>
      </c>
      <c r="C23" s="495">
        <v>959.74399999999991</v>
      </c>
      <c r="D23" s="496">
        <v>1018.1632</v>
      </c>
      <c r="E23" s="497">
        <v>1076.5824</v>
      </c>
      <c r="F23" s="528">
        <v>920</v>
      </c>
      <c r="G23" s="529"/>
      <c r="H23" s="527">
        <v>1032</v>
      </c>
      <c r="I23" s="23"/>
      <c r="J23" s="456">
        <v>2.9069767441860465E-2</v>
      </c>
      <c r="K23" s="441">
        <v>31.295999999999996</v>
      </c>
      <c r="L23" s="208">
        <v>30</v>
      </c>
      <c r="M23" s="23"/>
      <c r="N23" s="23"/>
      <c r="O23" s="702">
        <v>0.06</v>
      </c>
      <c r="P23" s="23">
        <v>25</v>
      </c>
      <c r="Q23" s="23"/>
      <c r="R23" s="23"/>
      <c r="S23" s="2"/>
      <c r="T23" s="731">
        <v>1070</v>
      </c>
      <c r="U23" s="68"/>
      <c r="V23" s="723">
        <f t="shared" si="5"/>
        <v>96.24033488564632</v>
      </c>
      <c r="W23" s="713">
        <f t="shared" si="4"/>
        <v>102.09844222651175</v>
      </c>
      <c r="X23" s="722">
        <f t="shared" si="6"/>
        <v>107.95654956737719</v>
      </c>
      <c r="Y23" s="23"/>
      <c r="Z23" s="3"/>
      <c r="AA23" s="164"/>
    </row>
    <row r="24" spans="1:27" ht="16.5" thickBot="1">
      <c r="A24" s="205" t="s">
        <v>362</v>
      </c>
      <c r="B24" s="136">
        <v>2050</v>
      </c>
      <c r="C24" s="495">
        <v>918.01599999999996</v>
      </c>
      <c r="D24" s="493">
        <v>987.91039999999998</v>
      </c>
      <c r="E24" s="494">
        <v>1057.8047999999999</v>
      </c>
      <c r="F24" s="530">
        <v>880</v>
      </c>
      <c r="G24" s="531"/>
      <c r="H24" s="532">
        <v>1014</v>
      </c>
      <c r="I24" s="135"/>
      <c r="J24" s="457">
        <v>2.9585798816568046E-2</v>
      </c>
      <c r="K24" s="442">
        <v>31.295999999999996</v>
      </c>
      <c r="L24" s="210">
        <v>30</v>
      </c>
      <c r="M24" s="135"/>
      <c r="N24" s="135"/>
      <c r="O24" s="702">
        <v>0.06</v>
      </c>
      <c r="P24" s="135">
        <v>25</v>
      </c>
      <c r="Q24" s="135"/>
      <c r="R24" s="135"/>
      <c r="S24" s="139"/>
      <c r="T24" s="730">
        <v>1070</v>
      </c>
      <c r="U24" s="69"/>
      <c r="V24" s="717">
        <f t="shared" si="5"/>
        <v>92.498706198831229</v>
      </c>
      <c r="W24" s="714">
        <f t="shared" si="4"/>
        <v>99.54122132987861</v>
      </c>
      <c r="X24" s="719">
        <f t="shared" si="6"/>
        <v>106.58373646092595</v>
      </c>
      <c r="Y24" s="135"/>
      <c r="Z24" s="54"/>
      <c r="AA24" s="166"/>
    </row>
    <row r="25" spans="1:27">
      <c r="A25" s="203" t="s">
        <v>343</v>
      </c>
      <c r="B25" s="128">
        <v>2010</v>
      </c>
      <c r="C25" s="498"/>
      <c r="D25" s="490">
        <v>2936.7</v>
      </c>
      <c r="E25" s="502"/>
      <c r="F25" s="185"/>
      <c r="G25" s="533">
        <v>2600</v>
      </c>
      <c r="H25" s="525"/>
      <c r="I25" s="64"/>
      <c r="J25" s="458">
        <v>0.01</v>
      </c>
      <c r="K25" s="440">
        <f>J25*D25</f>
        <v>29.366999999999997</v>
      </c>
      <c r="L25" s="130">
        <v>26</v>
      </c>
      <c r="M25" s="64"/>
      <c r="N25" s="64"/>
      <c r="O25" s="129">
        <v>0.06</v>
      </c>
      <c r="P25" s="64">
        <v>20</v>
      </c>
      <c r="Q25" s="64"/>
      <c r="R25" s="64"/>
      <c r="S25" s="131"/>
      <c r="T25" s="729">
        <v>1070</v>
      </c>
      <c r="U25" s="67"/>
      <c r="V25" s="132"/>
      <c r="W25" s="712">
        <f t="shared" si="4"/>
        <v>266.73073689151357</v>
      </c>
      <c r="X25" s="134"/>
      <c r="Y25" s="64" t="s">
        <v>171</v>
      </c>
      <c r="Z25" s="53"/>
      <c r="AA25" s="163"/>
    </row>
    <row r="26" spans="1:27">
      <c r="A26" s="124" t="s">
        <v>343</v>
      </c>
      <c r="B26" s="125">
        <v>2015</v>
      </c>
      <c r="C26" s="500"/>
      <c r="D26" s="496">
        <v>1852.3799999999999</v>
      </c>
      <c r="E26" s="503"/>
      <c r="F26" s="186"/>
      <c r="G26" s="529">
        <v>1640</v>
      </c>
      <c r="H26" s="527"/>
      <c r="I26" s="23"/>
      <c r="J26" s="456">
        <v>0.01</v>
      </c>
      <c r="K26" s="441">
        <f t="shared" ref="K26:K31" si="7">J26*D26</f>
        <v>18.523799999999998</v>
      </c>
      <c r="L26" s="208">
        <v>16</v>
      </c>
      <c r="M26" s="23"/>
      <c r="N26" s="23"/>
      <c r="O26" s="207">
        <v>0.06</v>
      </c>
      <c r="P26" s="23">
        <v>20</v>
      </c>
      <c r="Q26" s="23"/>
      <c r="R26" s="23"/>
      <c r="S26" s="2"/>
      <c r="T26" s="731">
        <v>1070</v>
      </c>
      <c r="U26" s="68"/>
      <c r="V26" s="378"/>
      <c r="W26" s="713">
        <f t="shared" si="4"/>
        <v>168.24554173157009</v>
      </c>
      <c r="X26" s="383"/>
      <c r="Y26" s="23" t="s">
        <v>172</v>
      </c>
      <c r="Z26" s="3"/>
      <c r="AA26" s="164"/>
    </row>
    <row r="27" spans="1:27">
      <c r="A27" s="124" t="s">
        <v>343</v>
      </c>
      <c r="B27" s="125">
        <v>2020</v>
      </c>
      <c r="C27" s="500"/>
      <c r="D27" s="496">
        <v>1344.105</v>
      </c>
      <c r="E27" s="503"/>
      <c r="F27" s="528"/>
      <c r="G27" s="529">
        <v>1190</v>
      </c>
      <c r="H27" s="527"/>
      <c r="I27" s="23"/>
      <c r="J27" s="456">
        <v>0.01</v>
      </c>
      <c r="K27" s="441">
        <f t="shared" si="7"/>
        <v>13.441050000000001</v>
      </c>
      <c r="L27" s="208">
        <v>12</v>
      </c>
      <c r="M27" s="23"/>
      <c r="N27" s="23"/>
      <c r="O27" s="207">
        <v>0.06</v>
      </c>
      <c r="P27" s="23">
        <v>20</v>
      </c>
      <c r="Q27" s="23"/>
      <c r="R27" s="23"/>
      <c r="S27" s="2"/>
      <c r="T27" s="731">
        <v>1070</v>
      </c>
      <c r="U27" s="68"/>
      <c r="V27" s="378"/>
      <c r="W27" s="713">
        <f t="shared" si="4"/>
        <v>122.0806065003466</v>
      </c>
      <c r="X27" s="383"/>
      <c r="Y27" s="23" t="s">
        <v>173</v>
      </c>
      <c r="Z27" s="3"/>
      <c r="AA27" s="164"/>
    </row>
    <row r="28" spans="1:27">
      <c r="A28" s="124" t="s">
        <v>343</v>
      </c>
      <c r="B28" s="125">
        <v>2030</v>
      </c>
      <c r="C28" s="500"/>
      <c r="D28" s="496">
        <v>1106.9099999999999</v>
      </c>
      <c r="E28" s="503"/>
      <c r="F28" s="528"/>
      <c r="G28" s="529">
        <v>980</v>
      </c>
      <c r="H28" s="527"/>
      <c r="I28" s="23"/>
      <c r="J28" s="456">
        <v>0.01</v>
      </c>
      <c r="K28" s="441">
        <f t="shared" si="7"/>
        <v>11.069099999999999</v>
      </c>
      <c r="L28" s="208">
        <v>10</v>
      </c>
      <c r="M28" s="23"/>
      <c r="N28" s="23"/>
      <c r="O28" s="207">
        <v>0.06</v>
      </c>
      <c r="P28" s="23">
        <v>20</v>
      </c>
      <c r="Q28" s="23"/>
      <c r="R28" s="23"/>
      <c r="S28" s="2"/>
      <c r="T28" s="731">
        <v>1070</v>
      </c>
      <c r="U28" s="68"/>
      <c r="V28" s="378"/>
      <c r="W28" s="713">
        <f t="shared" si="4"/>
        <v>100.53697005910894</v>
      </c>
      <c r="X28" s="383"/>
      <c r="Y28" s="23" t="s">
        <v>174</v>
      </c>
      <c r="Z28" s="3"/>
      <c r="AA28" s="164"/>
    </row>
    <row r="29" spans="1:27">
      <c r="A29" s="124" t="s">
        <v>343</v>
      </c>
      <c r="B29" s="125">
        <v>2040</v>
      </c>
      <c r="C29" s="500"/>
      <c r="D29" s="496">
        <v>1039.1399999999999</v>
      </c>
      <c r="E29" s="503"/>
      <c r="F29" s="528"/>
      <c r="G29" s="529">
        <v>920</v>
      </c>
      <c r="H29" s="527"/>
      <c r="I29" s="23"/>
      <c r="J29" s="456">
        <v>0.01</v>
      </c>
      <c r="K29" s="441">
        <f t="shared" si="7"/>
        <v>10.391399999999999</v>
      </c>
      <c r="L29" s="208">
        <v>9</v>
      </c>
      <c r="M29" s="23"/>
      <c r="N29" s="23"/>
      <c r="O29" s="207">
        <v>0.06</v>
      </c>
      <c r="P29" s="23">
        <v>20</v>
      </c>
      <c r="Q29" s="23"/>
      <c r="R29" s="23"/>
      <c r="S29" s="2"/>
      <c r="T29" s="731">
        <v>1070</v>
      </c>
      <c r="U29" s="68"/>
      <c r="V29" s="378"/>
      <c r="W29" s="713">
        <f t="shared" si="4"/>
        <v>94.38164536161247</v>
      </c>
      <c r="X29" s="383"/>
      <c r="Y29" s="23" t="s">
        <v>175</v>
      </c>
      <c r="Z29" s="3"/>
      <c r="AA29" s="164"/>
    </row>
    <row r="30" spans="1:27">
      <c r="A30" s="124" t="s">
        <v>343</v>
      </c>
      <c r="B30" s="125">
        <v>2050</v>
      </c>
      <c r="C30" s="500"/>
      <c r="D30" s="496">
        <v>993.95999999999992</v>
      </c>
      <c r="E30" s="503"/>
      <c r="F30" s="528"/>
      <c r="G30" s="529">
        <v>880</v>
      </c>
      <c r="H30" s="527"/>
      <c r="I30" s="23"/>
      <c r="J30" s="456">
        <v>0.01</v>
      </c>
      <c r="K30" s="441">
        <f t="shared" si="7"/>
        <v>9.9395999999999987</v>
      </c>
      <c r="L30" s="208">
        <v>9</v>
      </c>
      <c r="M30" s="23"/>
      <c r="N30" s="23"/>
      <c r="O30" s="207">
        <v>0.06</v>
      </c>
      <c r="P30" s="23">
        <v>20</v>
      </c>
      <c r="Q30" s="23"/>
      <c r="R30" s="23"/>
      <c r="S30" s="2"/>
      <c r="T30" s="731">
        <v>1070</v>
      </c>
      <c r="U30" s="68"/>
      <c r="V30" s="378"/>
      <c r="W30" s="713">
        <f t="shared" si="4"/>
        <v>90.278095563281511</v>
      </c>
      <c r="X30" s="383"/>
      <c r="Y30" s="23" t="s">
        <v>176</v>
      </c>
      <c r="Z30" s="3"/>
      <c r="AA30" s="164"/>
    </row>
    <row r="31" spans="1:27" ht="16.5" thickBot="1">
      <c r="A31" s="205" t="s">
        <v>343</v>
      </c>
      <c r="B31" s="136">
        <v>2060</v>
      </c>
      <c r="C31" s="504"/>
      <c r="D31" s="493">
        <v>960.07499999999993</v>
      </c>
      <c r="E31" s="505"/>
      <c r="F31" s="530"/>
      <c r="G31" s="531">
        <v>850</v>
      </c>
      <c r="H31" s="532"/>
      <c r="I31" s="135"/>
      <c r="J31" s="457">
        <v>0.01</v>
      </c>
      <c r="K31" s="442">
        <f t="shared" si="7"/>
        <v>9.6007499999999997</v>
      </c>
      <c r="L31" s="210">
        <v>9</v>
      </c>
      <c r="M31" s="135"/>
      <c r="N31" s="135"/>
      <c r="O31" s="209">
        <v>0.06</v>
      </c>
      <c r="P31" s="135">
        <v>20</v>
      </c>
      <c r="Q31" s="135"/>
      <c r="R31" s="135"/>
      <c r="S31" s="139"/>
      <c r="T31" s="730">
        <v>1070</v>
      </c>
      <c r="U31" s="69"/>
      <c r="V31" s="379"/>
      <c r="W31" s="714">
        <f t="shared" si="4"/>
        <v>87.200433214533277</v>
      </c>
      <c r="X31" s="393"/>
      <c r="Y31" s="135" t="s">
        <v>177</v>
      </c>
      <c r="Z31" s="54"/>
      <c r="AA31" s="166"/>
    </row>
    <row r="32" spans="1:27" ht="19.5">
      <c r="A32" s="36" t="s">
        <v>365</v>
      </c>
      <c r="B32" s="128">
        <v>2018</v>
      </c>
      <c r="C32" s="495">
        <v>589.6</v>
      </c>
      <c r="D32" s="490">
        <v>1063.5</v>
      </c>
      <c r="E32" s="491">
        <v>1424.64</v>
      </c>
      <c r="F32" s="257">
        <v>600</v>
      </c>
      <c r="G32" s="518"/>
      <c r="H32" s="519">
        <v>1400</v>
      </c>
      <c r="I32" s="368">
        <v>0.15</v>
      </c>
      <c r="J32" s="458">
        <v>2.5000000000000001E-2</v>
      </c>
      <c r="K32" s="440">
        <v>26.587500000000002</v>
      </c>
      <c r="L32" s="130"/>
      <c r="M32" s="64"/>
      <c r="N32" s="462"/>
      <c r="O32" s="129">
        <v>1.95E-2</v>
      </c>
      <c r="P32" s="64">
        <v>25</v>
      </c>
      <c r="Q32" s="64"/>
      <c r="R32" s="64"/>
      <c r="S32" s="61">
        <v>935</v>
      </c>
      <c r="T32" s="62">
        <v>1105</v>
      </c>
      <c r="U32" s="63">
        <v>1280</v>
      </c>
      <c r="V32" s="365">
        <v>37.090000000000003</v>
      </c>
      <c r="W32" s="371"/>
      <c r="X32" s="372">
        <v>115</v>
      </c>
      <c r="Y32" s="64" t="s">
        <v>467</v>
      </c>
      <c r="Z32" s="130" t="s">
        <v>249</v>
      </c>
      <c r="AA32" s="172" t="s">
        <v>366</v>
      </c>
    </row>
    <row r="33" spans="1:27">
      <c r="A33" s="37" t="s">
        <v>365</v>
      </c>
      <c r="B33" s="125">
        <v>2020</v>
      </c>
      <c r="C33" s="495">
        <v>556.21117984314105</v>
      </c>
      <c r="D33" s="496">
        <v>973.25</v>
      </c>
      <c r="E33" s="497">
        <v>1297.8260863006631</v>
      </c>
      <c r="F33" s="257">
        <v>546.59117516031961</v>
      </c>
      <c r="G33" s="522"/>
      <c r="H33" s="523">
        <v>1275.3794087074125</v>
      </c>
      <c r="I33" s="363">
        <v>0.15</v>
      </c>
      <c r="J33" s="456">
        <v>2.5000000000000001E-2</v>
      </c>
      <c r="K33" s="441">
        <v>24.331250000000001</v>
      </c>
      <c r="L33" s="208"/>
      <c r="M33" s="23"/>
      <c r="N33" s="463"/>
      <c r="O33" s="207">
        <v>1.95E-2</v>
      </c>
      <c r="P33" s="23">
        <v>25</v>
      </c>
      <c r="Q33" s="23"/>
      <c r="R33" s="23"/>
      <c r="S33" s="260">
        <v>935</v>
      </c>
      <c r="T33" s="258">
        <v>1105</v>
      </c>
      <c r="U33" s="259">
        <v>1280</v>
      </c>
      <c r="V33" s="365">
        <v>33</v>
      </c>
      <c r="W33" s="366"/>
      <c r="X33" s="367">
        <v>105</v>
      </c>
      <c r="Y33" s="23" t="s">
        <v>468</v>
      </c>
      <c r="Z33" s="464" t="s">
        <v>240</v>
      </c>
      <c r="AA33" s="173" t="s">
        <v>366</v>
      </c>
    </row>
    <row r="34" spans="1:27">
      <c r="A34" s="37" t="s">
        <v>365</v>
      </c>
      <c r="B34" s="125">
        <v>2025</v>
      </c>
      <c r="C34" s="495">
        <v>458.06593892459688</v>
      </c>
      <c r="D34" s="496">
        <v>801.5</v>
      </c>
      <c r="E34" s="497">
        <v>1068.8205241573928</v>
      </c>
      <c r="F34" s="257">
        <v>450.14341482369974</v>
      </c>
      <c r="G34" s="522"/>
      <c r="H34" s="523">
        <v>1050.3346345886328</v>
      </c>
      <c r="I34" s="363">
        <v>0.15</v>
      </c>
      <c r="J34" s="456">
        <v>2.5000000000000001E-2</v>
      </c>
      <c r="K34" s="441">
        <v>20.037500000000001</v>
      </c>
      <c r="L34" s="208"/>
      <c r="M34" s="23"/>
      <c r="N34" s="463"/>
      <c r="O34" s="207">
        <v>1.95E-2</v>
      </c>
      <c r="P34" s="23">
        <v>25</v>
      </c>
      <c r="Q34" s="23"/>
      <c r="R34" s="23"/>
      <c r="S34" s="260">
        <v>935</v>
      </c>
      <c r="T34" s="258">
        <v>1105</v>
      </c>
      <c r="U34" s="259">
        <v>1280</v>
      </c>
      <c r="V34" s="365">
        <v>28</v>
      </c>
      <c r="W34" s="366"/>
      <c r="X34" s="367">
        <v>87</v>
      </c>
      <c r="Y34" s="23" t="s">
        <v>468</v>
      </c>
      <c r="Z34" s="464" t="s">
        <v>241</v>
      </c>
      <c r="AA34" s="173" t="s">
        <v>366</v>
      </c>
    </row>
    <row r="35" spans="1:27">
      <c r="A35" s="37" t="s">
        <v>365</v>
      </c>
      <c r="B35" s="125">
        <v>2030</v>
      </c>
      <c r="C35" s="495">
        <v>396.95474862743316</v>
      </c>
      <c r="D35" s="496">
        <v>694.75</v>
      </c>
      <c r="E35" s="497">
        <v>926.22774679734403</v>
      </c>
      <c r="F35" s="257">
        <v>390.08917907570083</v>
      </c>
      <c r="G35" s="522"/>
      <c r="H35" s="523">
        <v>910.20808450996856</v>
      </c>
      <c r="I35" s="363">
        <v>0.15</v>
      </c>
      <c r="J35" s="456">
        <v>2.5000000000000001E-2</v>
      </c>
      <c r="K35" s="441">
        <v>17.368750000000002</v>
      </c>
      <c r="L35" s="208"/>
      <c r="M35" s="23"/>
      <c r="N35" s="463"/>
      <c r="O35" s="207">
        <v>1.95E-2</v>
      </c>
      <c r="P35" s="23">
        <v>25</v>
      </c>
      <c r="Q35" s="23"/>
      <c r="R35" s="23"/>
      <c r="S35" s="260">
        <v>935</v>
      </c>
      <c r="T35" s="258">
        <v>1105</v>
      </c>
      <c r="U35" s="259">
        <v>1280</v>
      </c>
      <c r="V35" s="365">
        <v>24</v>
      </c>
      <c r="W35" s="366"/>
      <c r="X35" s="367">
        <v>75</v>
      </c>
      <c r="Y35" s="23" t="s">
        <v>468</v>
      </c>
      <c r="Z35" s="464" t="s">
        <v>242</v>
      </c>
      <c r="AA35" s="173" t="s">
        <v>366</v>
      </c>
    </row>
    <row r="36" spans="1:27" ht="16.5" thickBot="1">
      <c r="A36" s="39" t="s">
        <v>365</v>
      </c>
      <c r="B36" s="136">
        <v>2035</v>
      </c>
      <c r="C36" s="495">
        <v>354.97254371326551</v>
      </c>
      <c r="D36" s="493">
        <v>621.25</v>
      </c>
      <c r="E36" s="494">
        <v>828.26926866428607</v>
      </c>
      <c r="F36" s="245">
        <v>348.833081479231</v>
      </c>
      <c r="G36" s="520"/>
      <c r="H36" s="521">
        <v>813.94385678487231</v>
      </c>
      <c r="I36" s="373">
        <v>0.15</v>
      </c>
      <c r="J36" s="457">
        <v>2.5000000000000001E-2</v>
      </c>
      <c r="K36" s="442">
        <v>15.53125</v>
      </c>
      <c r="L36" s="210"/>
      <c r="M36" s="135"/>
      <c r="N36" s="465"/>
      <c r="O36" s="209">
        <v>1.95E-2</v>
      </c>
      <c r="P36" s="135">
        <v>25</v>
      </c>
      <c r="Q36" s="135"/>
      <c r="R36" s="135"/>
      <c r="S36" s="248">
        <v>935</v>
      </c>
      <c r="T36" s="246">
        <v>1105</v>
      </c>
      <c r="U36" s="247">
        <v>1280</v>
      </c>
      <c r="V36" s="112">
        <v>22</v>
      </c>
      <c r="W36" s="113"/>
      <c r="X36" s="114">
        <v>67</v>
      </c>
      <c r="Y36" s="135" t="s">
        <v>468</v>
      </c>
      <c r="Z36" s="466" t="s">
        <v>243</v>
      </c>
      <c r="AA36" s="171" t="s">
        <v>366</v>
      </c>
    </row>
    <row r="37" spans="1:27">
      <c r="A37" s="394" t="s">
        <v>367</v>
      </c>
      <c r="B37" s="128">
        <v>2015</v>
      </c>
      <c r="C37" s="650">
        <v>1029.4469999999999</v>
      </c>
      <c r="D37" s="490">
        <v>1216.5219999999999</v>
      </c>
      <c r="E37" s="650">
        <v>1403.597</v>
      </c>
      <c r="F37" s="524">
        <v>963</v>
      </c>
      <c r="G37" s="524"/>
      <c r="H37" s="524">
        <v>1313</v>
      </c>
      <c r="I37" s="64"/>
      <c r="J37" s="458">
        <v>1.4999999999999999E-2</v>
      </c>
      <c r="K37" s="440">
        <f>J37*D37</f>
        <v>18.247829999999997</v>
      </c>
      <c r="L37" s="130"/>
      <c r="M37" s="64"/>
      <c r="N37" s="64"/>
      <c r="O37" s="129">
        <v>7.0000000000000007E-2</v>
      </c>
      <c r="P37" s="64">
        <v>25</v>
      </c>
      <c r="Q37" s="64"/>
      <c r="R37" s="64"/>
      <c r="S37" s="131"/>
      <c r="T37" s="729">
        <v>1070</v>
      </c>
      <c r="U37" s="67"/>
      <c r="V37" s="716">
        <f>(((C37*(1+O37)^P37*O37/((1+O37)^P37-1))+(J37*C37))/T37)*1000</f>
        <v>96.989798618002368</v>
      </c>
      <c r="W37" s="712">
        <f t="shared" si="4"/>
        <v>114.61515143020428</v>
      </c>
      <c r="X37" s="718">
        <f>(((E37*(1+O37)^P37*O37/((1+O37)^P37-1))+(J37*E37))/T37)*1000</f>
        <v>132.24050424240616</v>
      </c>
      <c r="Y37" s="64"/>
      <c r="Z37" s="64"/>
      <c r="AA37" s="172"/>
    </row>
    <row r="38" spans="1:27">
      <c r="A38" s="340" t="s">
        <v>367</v>
      </c>
      <c r="B38" s="125">
        <v>2020</v>
      </c>
      <c r="C38" s="651">
        <v>866.95899999999995</v>
      </c>
      <c r="D38" s="496">
        <v>1024.6364999999998</v>
      </c>
      <c r="E38" s="651">
        <v>1182.3139999999999</v>
      </c>
      <c r="F38" s="526">
        <v>811</v>
      </c>
      <c r="G38" s="526"/>
      <c r="H38" s="526">
        <v>1106</v>
      </c>
      <c r="I38" s="23"/>
      <c r="J38" s="456">
        <v>1.4999999999999999E-2</v>
      </c>
      <c r="K38" s="441">
        <f t="shared" ref="K38:K42" si="8">J38*D38</f>
        <v>15.369547499999998</v>
      </c>
      <c r="L38" s="208"/>
      <c r="M38" s="23"/>
      <c r="N38" s="23"/>
      <c r="O38" s="207">
        <v>7.0000000000000007E-2</v>
      </c>
      <c r="P38" s="23">
        <v>25</v>
      </c>
      <c r="Q38" s="23"/>
      <c r="R38" s="23"/>
      <c r="S38" s="2"/>
      <c r="T38" s="731">
        <v>1070</v>
      </c>
      <c r="U38" s="68"/>
      <c r="V38" s="723">
        <f t="shared" ref="V38:V42" si="9">(((C38*(1+O38)^P38*O38/((1+O38)^P38-1))+(J38*C38))/T38)*1000</f>
        <v>81.680920746832768</v>
      </c>
      <c r="W38" s="713">
        <f t="shared" si="4"/>
        <v>96.536575259974327</v>
      </c>
      <c r="X38" s="722">
        <f t="shared" ref="X38:X42" si="10">(((E38*(1+O38)^P38*O38/((1+O38)^P38-1))+(J38*E38))/T38)*1000</f>
        <v>111.39222977311593</v>
      </c>
      <c r="Y38" s="23"/>
      <c r="Z38" s="23"/>
      <c r="AA38" s="173"/>
    </row>
    <row r="39" spans="1:27">
      <c r="A39" s="340" t="s">
        <v>367</v>
      </c>
      <c r="B39" s="125">
        <v>2025</v>
      </c>
      <c r="C39" s="651">
        <v>770.74899999999991</v>
      </c>
      <c r="D39" s="496">
        <v>910.78800000000001</v>
      </c>
      <c r="E39" s="651">
        <v>1050.827</v>
      </c>
      <c r="F39" s="526">
        <v>721</v>
      </c>
      <c r="G39" s="526"/>
      <c r="H39" s="526">
        <v>983</v>
      </c>
      <c r="I39" s="23"/>
      <c r="J39" s="456">
        <v>1.4999999999999999E-2</v>
      </c>
      <c r="K39" s="441">
        <f t="shared" si="8"/>
        <v>13.661820000000001</v>
      </c>
      <c r="L39" s="208"/>
      <c r="M39" s="23"/>
      <c r="N39" s="23"/>
      <c r="O39" s="207">
        <v>7.0000000000000007E-2</v>
      </c>
      <c r="P39" s="23">
        <v>25</v>
      </c>
      <c r="R39" s="23"/>
      <c r="S39" s="2"/>
      <c r="T39" s="731">
        <v>1070</v>
      </c>
      <c r="U39" s="68"/>
      <c r="V39" s="723">
        <f t="shared" si="9"/>
        <v>72.61645358627176</v>
      </c>
      <c r="W39" s="713">
        <f t="shared" si="4"/>
        <v>85.810289119977213</v>
      </c>
      <c r="X39" s="722">
        <f t="shared" si="10"/>
        <v>99.004124653682624</v>
      </c>
      <c r="Y39" s="23"/>
      <c r="Z39" s="23"/>
      <c r="AA39" s="173"/>
    </row>
    <row r="40" spans="1:27">
      <c r="A40" s="340" t="s">
        <v>367</v>
      </c>
      <c r="B40" s="125">
        <v>2030</v>
      </c>
      <c r="C40" s="651">
        <v>700.19499999999994</v>
      </c>
      <c r="D40" s="496">
        <v>827.40599999999995</v>
      </c>
      <c r="E40" s="651">
        <v>954.61699999999996</v>
      </c>
      <c r="F40" s="526">
        <v>655</v>
      </c>
      <c r="G40" s="526"/>
      <c r="H40" s="526">
        <v>893</v>
      </c>
      <c r="I40" s="23"/>
      <c r="J40" s="456">
        <v>1.4999999999999999E-2</v>
      </c>
      <c r="K40" s="441">
        <f t="shared" si="8"/>
        <v>12.411089999999998</v>
      </c>
      <c r="L40" s="208"/>
      <c r="M40" s="23"/>
      <c r="N40" s="23"/>
      <c r="O40" s="207">
        <v>7.0000000000000007E-2</v>
      </c>
      <c r="P40" s="23">
        <v>25</v>
      </c>
      <c r="Q40" s="23"/>
      <c r="R40" s="23"/>
      <c r="S40" s="2"/>
      <c r="T40" s="731">
        <v>1070</v>
      </c>
      <c r="U40" s="68"/>
      <c r="V40" s="723">
        <f t="shared" si="9"/>
        <v>65.969177668527053</v>
      </c>
      <c r="W40" s="713">
        <f t="shared" si="4"/>
        <v>77.954417580824355</v>
      </c>
      <c r="X40" s="722">
        <f t="shared" si="10"/>
        <v>89.939657493121643</v>
      </c>
      <c r="Y40" s="23"/>
      <c r="Z40" s="23"/>
      <c r="AA40" s="173"/>
    </row>
    <row r="41" spans="1:27">
      <c r="A41" s="340" t="s">
        <v>367</v>
      </c>
      <c r="B41" s="125">
        <v>2035</v>
      </c>
      <c r="C41" s="651">
        <v>652.08999999999992</v>
      </c>
      <c r="D41" s="496">
        <v>770.74899999999991</v>
      </c>
      <c r="E41" s="651">
        <v>889.4079999999999</v>
      </c>
      <c r="F41" s="526">
        <v>610</v>
      </c>
      <c r="G41" s="526"/>
      <c r="H41" s="526">
        <v>832</v>
      </c>
      <c r="I41" s="23"/>
      <c r="J41" s="456">
        <v>1.4999999999999999E-2</v>
      </c>
      <c r="K41" s="441">
        <f t="shared" si="8"/>
        <v>11.561234999999998</v>
      </c>
      <c r="L41" s="208"/>
      <c r="M41" s="23"/>
      <c r="N41" s="23"/>
      <c r="O41" s="207">
        <v>7.0000000000000007E-2</v>
      </c>
      <c r="P41" s="23">
        <v>25</v>
      </c>
      <c r="Q41" s="23"/>
      <c r="R41" s="23"/>
      <c r="S41" s="2"/>
      <c r="T41" s="731">
        <v>1070</v>
      </c>
      <c r="U41" s="68"/>
      <c r="V41" s="723">
        <f t="shared" si="9"/>
        <v>61.436944088246577</v>
      </c>
      <c r="W41" s="713">
        <f t="shared" si="4"/>
        <v>72.61645358627176</v>
      </c>
      <c r="X41" s="722">
        <f t="shared" si="10"/>
        <v>83.795963084296986</v>
      </c>
      <c r="Y41" s="23"/>
      <c r="Z41" s="23"/>
      <c r="AA41" s="173"/>
    </row>
    <row r="42" spans="1:27" ht="16.5" thickBot="1">
      <c r="A42" s="341" t="s">
        <v>367</v>
      </c>
      <c r="B42" s="136">
        <v>2040</v>
      </c>
      <c r="C42" s="652">
        <v>617.88199999999995</v>
      </c>
      <c r="D42" s="493">
        <v>730.12699999999995</v>
      </c>
      <c r="E42" s="652">
        <v>842.37199999999996</v>
      </c>
      <c r="F42" s="536">
        <v>578</v>
      </c>
      <c r="G42" s="536"/>
      <c r="H42" s="536">
        <v>788</v>
      </c>
      <c r="I42" s="135"/>
      <c r="J42" s="457">
        <v>1.4999999999999999E-2</v>
      </c>
      <c r="K42" s="442">
        <f t="shared" si="8"/>
        <v>10.951904999999998</v>
      </c>
      <c r="L42" s="210"/>
      <c r="M42" s="135"/>
      <c r="N42" s="135"/>
      <c r="O42" s="209">
        <v>7.0000000000000007E-2</v>
      </c>
      <c r="P42" s="135">
        <v>25</v>
      </c>
      <c r="Q42" s="135"/>
      <c r="R42" s="135"/>
      <c r="S42" s="139"/>
      <c r="T42" s="730">
        <v>1070</v>
      </c>
      <c r="U42" s="69"/>
      <c r="V42" s="717">
        <f t="shared" si="9"/>
        <v>58.214022431158234</v>
      </c>
      <c r="W42" s="714">
        <f t="shared" si="4"/>
        <v>68.789234118479357</v>
      </c>
      <c r="X42" s="719">
        <f t="shared" si="10"/>
        <v>79.364445805800514</v>
      </c>
      <c r="Y42" s="135"/>
      <c r="Z42" s="135"/>
      <c r="AA42" s="171"/>
    </row>
    <row r="43" spans="1:27">
      <c r="A43" s="3" t="s">
        <v>530</v>
      </c>
      <c r="B43" s="125">
        <v>2010</v>
      </c>
      <c r="C43" s="495"/>
      <c r="D43" s="496">
        <v>1756.2479999999998</v>
      </c>
      <c r="E43" s="497"/>
      <c r="F43" s="257"/>
      <c r="G43" s="522">
        <v>1560</v>
      </c>
      <c r="H43" s="523"/>
      <c r="I43" s="363"/>
      <c r="J43" s="467">
        <f>L43/G43</f>
        <v>1.6025641025641024E-2</v>
      </c>
      <c r="K43" s="444">
        <v>28.144999999999996</v>
      </c>
      <c r="L43" s="364">
        <v>25</v>
      </c>
      <c r="M43" s="23">
        <v>0</v>
      </c>
      <c r="N43" s="376"/>
      <c r="O43" s="207">
        <v>0.09</v>
      </c>
      <c r="P43" s="23">
        <v>25</v>
      </c>
      <c r="Q43" s="23"/>
      <c r="R43" s="23"/>
      <c r="S43" s="260"/>
      <c r="T43" s="710">
        <v>1070</v>
      </c>
      <c r="U43" s="259"/>
      <c r="V43" s="365"/>
      <c r="W43" s="713">
        <f t="shared" si="4"/>
        <v>193.40376061751465</v>
      </c>
      <c r="X43" s="367"/>
      <c r="Y43" s="23"/>
      <c r="Z43" s="23"/>
      <c r="AA43" s="23"/>
    </row>
    <row r="44" spans="1:27">
      <c r="A44" s="3" t="s">
        <v>530</v>
      </c>
      <c r="B44" s="125">
        <v>2015</v>
      </c>
      <c r="C44" s="495"/>
      <c r="D44" s="496">
        <v>1069.51</v>
      </c>
      <c r="E44" s="497"/>
      <c r="F44" s="257"/>
      <c r="G44" s="522">
        <v>950</v>
      </c>
      <c r="H44" s="523"/>
      <c r="I44" s="363"/>
      <c r="J44" s="467">
        <f t="shared" ref="J44:J51" si="11">L44/G44</f>
        <v>2.6315789473684209E-2</v>
      </c>
      <c r="K44" s="444">
        <v>28.144999999999996</v>
      </c>
      <c r="L44" s="364">
        <v>25</v>
      </c>
      <c r="M44" s="23">
        <v>0</v>
      </c>
      <c r="N44" s="376"/>
      <c r="O44" s="207">
        <v>0.09</v>
      </c>
      <c r="P44" s="23">
        <v>25</v>
      </c>
      <c r="Q44" s="23"/>
      <c r="R44" s="23"/>
      <c r="S44" s="260"/>
      <c r="T44" s="710">
        <v>1070</v>
      </c>
      <c r="U44" s="259"/>
      <c r="V44" s="365"/>
      <c r="W44" s="713">
        <f t="shared" si="4"/>
        <v>128.06336728235303</v>
      </c>
      <c r="X44" s="367"/>
      <c r="Y44" s="23"/>
      <c r="Z44" s="23"/>
      <c r="AA44" s="23"/>
    </row>
    <row r="45" spans="1:27">
      <c r="A45" s="3" t="s">
        <v>530</v>
      </c>
      <c r="B45" s="125">
        <v>2020</v>
      </c>
      <c r="C45" s="495"/>
      <c r="D45" s="496">
        <v>844.34999999999991</v>
      </c>
      <c r="E45" s="497"/>
      <c r="F45" s="257"/>
      <c r="G45" s="522">
        <v>750</v>
      </c>
      <c r="H45" s="523"/>
      <c r="I45" s="363"/>
      <c r="J45" s="467">
        <f t="shared" si="11"/>
        <v>3.3333333333333333E-2</v>
      </c>
      <c r="K45" s="444">
        <v>28.144999999999996</v>
      </c>
      <c r="L45" s="364">
        <v>25</v>
      </c>
      <c r="M45" s="23">
        <v>0</v>
      </c>
      <c r="N45" s="376"/>
      <c r="O45" s="207">
        <v>0.09</v>
      </c>
      <c r="P45" s="23">
        <v>25</v>
      </c>
      <c r="Q45" s="23"/>
      <c r="R45" s="23"/>
      <c r="S45" s="260"/>
      <c r="T45" s="710">
        <v>1070</v>
      </c>
      <c r="U45" s="259"/>
      <c r="V45" s="365"/>
      <c r="W45" s="713">
        <f t="shared" si="4"/>
        <v>106.6402875003328</v>
      </c>
      <c r="X45" s="367"/>
      <c r="Y45" s="23"/>
      <c r="Z45" s="23"/>
      <c r="AA45" s="23"/>
    </row>
    <row r="46" spans="1:27">
      <c r="A46" s="3" t="s">
        <v>530</v>
      </c>
      <c r="B46" s="125">
        <v>2025</v>
      </c>
      <c r="C46" s="495"/>
      <c r="D46" s="496">
        <v>759.91499999999996</v>
      </c>
      <c r="E46" s="497"/>
      <c r="F46" s="257"/>
      <c r="G46" s="522">
        <v>675</v>
      </c>
      <c r="H46" s="523"/>
      <c r="I46" s="363"/>
      <c r="J46" s="467">
        <f t="shared" si="11"/>
        <v>3.7037037037037035E-2</v>
      </c>
      <c r="K46" s="444">
        <v>28.144999999999996</v>
      </c>
      <c r="L46" s="364">
        <v>25</v>
      </c>
      <c r="M46" s="23">
        <v>0</v>
      </c>
      <c r="N46" s="376"/>
      <c r="O46" s="207">
        <v>0.09</v>
      </c>
      <c r="P46" s="23">
        <v>25</v>
      </c>
      <c r="Q46" s="23"/>
      <c r="R46" s="23"/>
      <c r="S46" s="260"/>
      <c r="T46" s="710">
        <v>1070</v>
      </c>
      <c r="U46" s="259"/>
      <c r="V46" s="365"/>
      <c r="W46" s="713">
        <f t="shared" si="4"/>
        <v>98.606632582075221</v>
      </c>
      <c r="X46" s="367"/>
      <c r="Y46" s="23"/>
      <c r="Z46" s="23"/>
      <c r="AA46" s="23"/>
    </row>
    <row r="47" spans="1:27">
      <c r="A47" s="3" t="s">
        <v>530</v>
      </c>
      <c r="B47" s="125">
        <v>2030</v>
      </c>
      <c r="C47" s="495"/>
      <c r="D47" s="496">
        <v>675.4799999999999</v>
      </c>
      <c r="E47" s="497"/>
      <c r="F47" s="257"/>
      <c r="G47" s="522">
        <v>600</v>
      </c>
      <c r="H47" s="523"/>
      <c r="I47" s="363"/>
      <c r="J47" s="467">
        <f t="shared" si="11"/>
        <v>4.1666666666666664E-2</v>
      </c>
      <c r="K47" s="444">
        <v>28.144999999999996</v>
      </c>
      <c r="L47" s="364">
        <v>25</v>
      </c>
      <c r="M47" s="23">
        <v>0</v>
      </c>
      <c r="N47" s="376"/>
      <c r="O47" s="207">
        <v>0.09</v>
      </c>
      <c r="P47" s="23">
        <v>25</v>
      </c>
      <c r="Q47" s="23"/>
      <c r="R47" s="23"/>
      <c r="S47" s="260"/>
      <c r="T47" s="710">
        <v>1070</v>
      </c>
      <c r="U47" s="259"/>
      <c r="V47" s="365"/>
      <c r="W47" s="713">
        <f t="shared" si="4"/>
        <v>90.572977663817639</v>
      </c>
      <c r="X47" s="367"/>
      <c r="Y47" s="23"/>
      <c r="Z47" s="23"/>
      <c r="AA47" s="23"/>
    </row>
    <row r="48" spans="1:27">
      <c r="A48" s="3" t="s">
        <v>530</v>
      </c>
      <c r="B48" s="125">
        <v>2035</v>
      </c>
      <c r="C48" s="495"/>
      <c r="D48" s="496">
        <v>624.81899999999996</v>
      </c>
      <c r="E48" s="497"/>
      <c r="F48" s="257"/>
      <c r="G48" s="522">
        <v>555</v>
      </c>
      <c r="H48" s="523"/>
      <c r="I48" s="363"/>
      <c r="J48" s="467">
        <f t="shared" si="11"/>
        <v>4.5045045045045043E-2</v>
      </c>
      <c r="K48" s="444">
        <v>28.144999999999996</v>
      </c>
      <c r="L48" s="364">
        <v>25</v>
      </c>
      <c r="M48" s="23">
        <v>0</v>
      </c>
      <c r="N48" s="376"/>
      <c r="O48" s="207">
        <v>0.09</v>
      </c>
      <c r="P48" s="23">
        <v>25</v>
      </c>
      <c r="Q48" s="23"/>
      <c r="R48" s="23"/>
      <c r="S48" s="260"/>
      <c r="T48" s="710">
        <v>1070</v>
      </c>
      <c r="U48" s="259"/>
      <c r="V48" s="365"/>
      <c r="W48" s="713">
        <f t="shared" si="4"/>
        <v>85.75278471286309</v>
      </c>
      <c r="X48" s="367"/>
      <c r="Y48" s="23"/>
      <c r="Z48" s="23"/>
      <c r="AA48" s="23"/>
    </row>
    <row r="49" spans="1:27">
      <c r="A49" s="3" t="s">
        <v>530</v>
      </c>
      <c r="B49" s="125">
        <v>2040</v>
      </c>
      <c r="C49" s="495"/>
      <c r="D49" s="496">
        <v>531.37759999999992</v>
      </c>
      <c r="E49" s="497"/>
      <c r="F49" s="257"/>
      <c r="G49" s="522">
        <v>472</v>
      </c>
      <c r="H49" s="523"/>
      <c r="I49" s="363"/>
      <c r="J49" s="467">
        <f t="shared" si="11"/>
        <v>5.2966101694915252E-2</v>
      </c>
      <c r="K49" s="444">
        <v>28.144999999999996</v>
      </c>
      <c r="L49" s="364">
        <v>25</v>
      </c>
      <c r="M49" s="23">
        <v>0</v>
      </c>
      <c r="N49" s="376"/>
      <c r="O49" s="207">
        <v>0.09</v>
      </c>
      <c r="P49" s="23">
        <v>25</v>
      </c>
      <c r="Q49" s="23"/>
      <c r="R49" s="23"/>
      <c r="S49" s="260"/>
      <c r="T49" s="710">
        <v>1070</v>
      </c>
      <c r="U49" s="259"/>
      <c r="V49" s="365"/>
      <c r="W49" s="713">
        <f t="shared" si="4"/>
        <v>76.862206603324708</v>
      </c>
      <c r="X49" s="367"/>
      <c r="Y49" s="23"/>
      <c r="Z49" s="23"/>
      <c r="AA49" s="23"/>
    </row>
    <row r="50" spans="1:27">
      <c r="A50" s="3" t="s">
        <v>530</v>
      </c>
      <c r="B50" s="125">
        <v>2045</v>
      </c>
      <c r="C50" s="495"/>
      <c r="D50" s="496">
        <v>504.35839999999996</v>
      </c>
      <c r="E50" s="497"/>
      <c r="F50" s="257"/>
      <c r="G50" s="522">
        <v>448</v>
      </c>
      <c r="H50" s="523"/>
      <c r="I50" s="363"/>
      <c r="J50" s="467">
        <f t="shared" si="11"/>
        <v>5.5803571428571432E-2</v>
      </c>
      <c r="K50" s="444">
        <v>28.144999999999996</v>
      </c>
      <c r="L50" s="364">
        <v>25</v>
      </c>
      <c r="M50" s="23">
        <v>0</v>
      </c>
      <c r="N50" s="376"/>
      <c r="O50" s="207">
        <v>0.09</v>
      </c>
      <c r="P50" s="23">
        <v>25</v>
      </c>
      <c r="Q50" s="23"/>
      <c r="R50" s="23"/>
      <c r="S50" s="260"/>
      <c r="T50" s="710">
        <v>1070</v>
      </c>
      <c r="U50" s="259"/>
      <c r="V50" s="365"/>
      <c r="W50" s="713">
        <f t="shared" si="4"/>
        <v>74.291437029482296</v>
      </c>
      <c r="X50" s="367"/>
      <c r="Y50" s="23"/>
      <c r="Z50" s="23"/>
      <c r="AA50" s="23"/>
    </row>
    <row r="51" spans="1:27" ht="16.5" thickBot="1">
      <c r="A51" s="54" t="s">
        <v>530</v>
      </c>
      <c r="B51" s="136">
        <v>2050</v>
      </c>
      <c r="C51" s="492"/>
      <c r="D51" s="493">
        <v>478.46499999999997</v>
      </c>
      <c r="E51" s="494"/>
      <c r="F51" s="245"/>
      <c r="G51" s="520">
        <v>425</v>
      </c>
      <c r="H51" s="521"/>
      <c r="I51" s="373"/>
      <c r="J51" s="468">
        <f t="shared" si="11"/>
        <v>5.8823529411764705E-2</v>
      </c>
      <c r="K51" s="444">
        <v>28.144999999999996</v>
      </c>
      <c r="L51" s="374">
        <v>25</v>
      </c>
      <c r="M51" s="135">
        <v>0</v>
      </c>
      <c r="N51" s="377"/>
      <c r="O51" s="209">
        <v>0.09</v>
      </c>
      <c r="P51" s="135">
        <v>25</v>
      </c>
      <c r="Q51" s="135"/>
      <c r="R51" s="135"/>
      <c r="S51" s="248"/>
      <c r="T51" s="711">
        <v>1070</v>
      </c>
      <c r="U51" s="247"/>
      <c r="V51" s="112"/>
      <c r="W51" s="714">
        <f t="shared" si="4"/>
        <v>71.827782854549966</v>
      </c>
      <c r="X51" s="114"/>
      <c r="Y51" s="135"/>
      <c r="Z51" s="135"/>
      <c r="AA51" s="135"/>
    </row>
    <row r="52" spans="1:27">
      <c r="A52" s="203" t="s">
        <v>352</v>
      </c>
      <c r="B52" s="128">
        <v>2018</v>
      </c>
      <c r="C52" s="498"/>
      <c r="D52" s="490">
        <v>940.31</v>
      </c>
      <c r="E52" s="502"/>
      <c r="F52" s="185"/>
      <c r="G52" s="533">
        <v>924</v>
      </c>
      <c r="H52" s="525"/>
      <c r="I52" s="64"/>
      <c r="J52" s="458">
        <v>1.6233766233766232E-2</v>
      </c>
      <c r="K52" s="440">
        <v>15</v>
      </c>
      <c r="L52" s="130">
        <v>15</v>
      </c>
      <c r="M52" s="64">
        <v>13</v>
      </c>
      <c r="N52" s="64"/>
      <c r="O52" s="129">
        <v>7.0000000000000007E-2</v>
      </c>
      <c r="P52" s="64">
        <v>25</v>
      </c>
      <c r="Q52" s="64"/>
      <c r="R52" s="64"/>
      <c r="S52" s="131"/>
      <c r="T52" s="404">
        <v>1139</v>
      </c>
      <c r="U52" s="67"/>
      <c r="V52" s="132"/>
      <c r="W52" s="133">
        <v>93</v>
      </c>
      <c r="X52" s="134"/>
      <c r="Y52" s="131"/>
      <c r="Z52" s="64"/>
      <c r="AA52" s="172"/>
    </row>
    <row r="53" spans="1:27" ht="16.5" thickBot="1">
      <c r="A53" s="205" t="s">
        <v>352</v>
      </c>
      <c r="B53" s="136">
        <v>2040</v>
      </c>
      <c r="C53" s="504"/>
      <c r="D53" s="493">
        <v>526.12</v>
      </c>
      <c r="E53" s="505"/>
      <c r="F53" s="184"/>
      <c r="G53" s="531">
        <v>517</v>
      </c>
      <c r="H53" s="532"/>
      <c r="I53" s="135"/>
      <c r="J53" s="457">
        <v>1.9342359767891684E-2</v>
      </c>
      <c r="K53" s="442">
        <v>10</v>
      </c>
      <c r="L53" s="210">
        <v>10</v>
      </c>
      <c r="M53" s="135">
        <v>8</v>
      </c>
      <c r="N53" s="135"/>
      <c r="O53" s="209">
        <v>7.0000000000000007E-2</v>
      </c>
      <c r="P53" s="135">
        <v>25</v>
      </c>
      <c r="Q53" s="135"/>
      <c r="R53" s="135"/>
      <c r="S53" s="139"/>
      <c r="T53" s="218">
        <v>1226</v>
      </c>
      <c r="U53" s="69"/>
      <c r="V53" s="379"/>
      <c r="W53" s="392">
        <v>55</v>
      </c>
      <c r="X53" s="393"/>
      <c r="Y53" s="139"/>
      <c r="Z53" s="135"/>
      <c r="AA53" s="171"/>
    </row>
    <row r="54" spans="1:27">
      <c r="A54" s="79" t="s">
        <v>363</v>
      </c>
      <c r="B54" s="128">
        <v>2013</v>
      </c>
      <c r="C54" s="498"/>
      <c r="D54" s="490">
        <v>1340.53</v>
      </c>
      <c r="E54" s="502"/>
      <c r="F54" s="185"/>
      <c r="G54" s="533">
        <v>1254</v>
      </c>
      <c r="H54" s="525"/>
      <c r="I54" s="313"/>
      <c r="J54" s="458">
        <v>1.9599999999999999E-2</v>
      </c>
      <c r="K54" s="440">
        <f>J54*D54</f>
        <v>26.274387999999998</v>
      </c>
      <c r="L54" s="130"/>
      <c r="M54" s="64"/>
      <c r="N54" s="313"/>
      <c r="O54" s="129">
        <v>7.0000000000000007E-2</v>
      </c>
      <c r="P54" s="130">
        <v>30</v>
      </c>
      <c r="Q54" s="64"/>
      <c r="R54" s="64"/>
      <c r="S54" s="131">
        <v>915</v>
      </c>
      <c r="T54" s="729"/>
      <c r="U54" s="67">
        <v>1100</v>
      </c>
      <c r="V54" s="716">
        <f>(((D54*(1+O54)^P54*O54/((1+O54)^P54-1))+(J54*D54))/U54)*1000</f>
        <v>122.09352681704536</v>
      </c>
      <c r="W54" s="712"/>
      <c r="X54" s="718">
        <f>(((D54*(1+O54)^P54*O54/((1+O54)^P54-1))+(J54*D54))/S54)*1000</f>
        <v>146.77910327732226</v>
      </c>
      <c r="Y54" s="398"/>
      <c r="Z54" s="64"/>
      <c r="AA54" s="172"/>
    </row>
    <row r="55" spans="1:27" ht="16.5" thickBot="1">
      <c r="A55" s="80" t="s">
        <v>363</v>
      </c>
      <c r="B55" s="136">
        <v>2050</v>
      </c>
      <c r="C55" s="504"/>
      <c r="D55" s="493">
        <v>610.4</v>
      </c>
      <c r="E55" s="505"/>
      <c r="F55" s="184"/>
      <c r="G55" s="531">
        <v>571</v>
      </c>
      <c r="H55" s="532"/>
      <c r="I55" s="315"/>
      <c r="J55" s="457">
        <v>1.9599999999999999E-2</v>
      </c>
      <c r="K55" s="442">
        <f>J55*D55</f>
        <v>11.963839999999999</v>
      </c>
      <c r="L55" s="210"/>
      <c r="M55" s="135"/>
      <c r="N55" s="315"/>
      <c r="O55" s="209">
        <v>7.0000000000000007E-2</v>
      </c>
      <c r="P55" s="210">
        <v>30</v>
      </c>
      <c r="Q55" s="135"/>
      <c r="R55" s="135"/>
      <c r="S55" s="139">
        <v>915</v>
      </c>
      <c r="T55" s="730"/>
      <c r="U55" s="69">
        <v>1100</v>
      </c>
      <c r="V55" s="717">
        <f>(((D55*(1+O55)^P55*O55/((1+O55)^P55-1))+(J55*D55))/U55)*1000</f>
        <v>55.594346093802066</v>
      </c>
      <c r="W55" s="113"/>
      <c r="X55" s="719">
        <f>(((D55*(1+O55)^P55*O55/((1+O55)^P55-1))+(J55*D55))/S55)*1000</f>
        <v>66.834733008942365</v>
      </c>
      <c r="Y55" s="135"/>
      <c r="Z55" s="135"/>
      <c r="AA55" s="171"/>
    </row>
    <row r="56" spans="1:27">
      <c r="A56" s="203" t="s">
        <v>345</v>
      </c>
      <c r="B56" s="128">
        <v>2012</v>
      </c>
      <c r="C56" s="498"/>
      <c r="D56" s="490">
        <v>2001.7908</v>
      </c>
      <c r="E56" s="502"/>
      <c r="F56" s="185"/>
      <c r="G56" s="524">
        <v>1836</v>
      </c>
      <c r="H56" s="534"/>
      <c r="I56" s="407">
        <v>0.2</v>
      </c>
      <c r="J56" s="459">
        <v>1.0348583877995643E-2</v>
      </c>
      <c r="K56" s="440">
        <v>20.766999999999999</v>
      </c>
      <c r="L56" s="64">
        <v>19</v>
      </c>
      <c r="M56" s="64"/>
      <c r="N56" s="64"/>
      <c r="O56" s="701">
        <v>0.06</v>
      </c>
      <c r="P56" s="380">
        <v>30</v>
      </c>
      <c r="Q56" s="64"/>
      <c r="R56" s="64"/>
      <c r="S56" s="131"/>
      <c r="T56" s="729">
        <v>1070</v>
      </c>
      <c r="U56" s="67"/>
      <c r="V56" s="132"/>
      <c r="W56" s="713">
        <f t="shared" ref="W56:W60" si="12">(((D56*(1+O56)^P56*O56/((1+O56)^P56-1))+(J56*D56))/T56)*1000</f>
        <v>155.27441369232784</v>
      </c>
      <c r="X56" s="134"/>
      <c r="Y56" s="64" t="s">
        <v>331</v>
      </c>
      <c r="Z56" s="406" t="s">
        <v>304</v>
      </c>
      <c r="AA56" s="172"/>
    </row>
    <row r="57" spans="1:27">
      <c r="A57" s="124" t="s">
        <v>345</v>
      </c>
      <c r="B57" s="125">
        <v>2020</v>
      </c>
      <c r="C57" s="500"/>
      <c r="D57" s="496">
        <v>1320.3533</v>
      </c>
      <c r="E57" s="503"/>
      <c r="F57" s="186"/>
      <c r="G57" s="526">
        <v>1211</v>
      </c>
      <c r="H57" s="535"/>
      <c r="I57" s="408">
        <v>0.2</v>
      </c>
      <c r="J57" s="460">
        <v>1.0734929810074319E-2</v>
      </c>
      <c r="K57" s="441">
        <v>14.209</v>
      </c>
      <c r="L57" s="23">
        <v>13</v>
      </c>
      <c r="M57" s="23"/>
      <c r="N57" s="23"/>
      <c r="O57" s="702">
        <v>0.06</v>
      </c>
      <c r="P57" s="219">
        <v>30</v>
      </c>
      <c r="Q57" s="23"/>
      <c r="R57" s="23"/>
      <c r="S57" s="2"/>
      <c r="T57" s="731">
        <v>1070</v>
      </c>
      <c r="U57" s="68"/>
      <c r="V57" s="378"/>
      <c r="W57" s="713">
        <f t="shared" si="12"/>
        <v>102.89357946475864</v>
      </c>
      <c r="X57" s="383"/>
      <c r="Y57" s="23"/>
      <c r="Z57" s="23" t="s">
        <v>304</v>
      </c>
      <c r="AA57" s="173"/>
    </row>
    <row r="58" spans="1:27">
      <c r="A58" s="124" t="s">
        <v>345</v>
      </c>
      <c r="B58" s="125">
        <v>2030</v>
      </c>
      <c r="C58" s="500"/>
      <c r="D58" s="496">
        <v>987.81180000000006</v>
      </c>
      <c r="E58" s="503"/>
      <c r="F58" s="186"/>
      <c r="G58" s="526">
        <v>906</v>
      </c>
      <c r="H58" s="535"/>
      <c r="I58" s="408">
        <v>0.2</v>
      </c>
      <c r="J58" s="460">
        <v>9.9337748344370865E-3</v>
      </c>
      <c r="K58" s="441">
        <v>9.8369999999999997</v>
      </c>
      <c r="L58" s="23">
        <v>9</v>
      </c>
      <c r="M58" s="23"/>
      <c r="N58" s="23"/>
      <c r="O58" s="702">
        <v>0.06</v>
      </c>
      <c r="P58" s="219">
        <v>30</v>
      </c>
      <c r="Q58" s="23"/>
      <c r="R58" s="23"/>
      <c r="S58" s="2"/>
      <c r="T58" s="731">
        <v>1070</v>
      </c>
      <c r="U58" s="68"/>
      <c r="V58" s="378"/>
      <c r="W58" s="713">
        <f t="shared" si="12"/>
        <v>76.23939441777965</v>
      </c>
      <c r="X58" s="383"/>
      <c r="Y58" s="23"/>
      <c r="Z58" s="23" t="s">
        <v>304</v>
      </c>
      <c r="AA58" s="173"/>
    </row>
    <row r="59" spans="1:27">
      <c r="A59" s="124" t="s">
        <v>345</v>
      </c>
      <c r="B59" s="125">
        <v>2040</v>
      </c>
      <c r="C59" s="500"/>
      <c r="D59" s="496">
        <v>783.92570000000001</v>
      </c>
      <c r="E59" s="503"/>
      <c r="F59" s="186"/>
      <c r="G59" s="526">
        <v>719</v>
      </c>
      <c r="H59" s="535"/>
      <c r="I59" s="408">
        <v>0.2</v>
      </c>
      <c r="J59" s="460">
        <v>9.7357440890125171E-3</v>
      </c>
      <c r="K59" s="441">
        <v>7.6509999999999998</v>
      </c>
      <c r="L59" s="23">
        <v>7</v>
      </c>
      <c r="M59" s="23"/>
      <c r="N59" s="23"/>
      <c r="O59" s="702">
        <v>0.06</v>
      </c>
      <c r="P59" s="219">
        <v>30</v>
      </c>
      <c r="Q59" s="23"/>
      <c r="R59" s="23"/>
      <c r="S59" s="2"/>
      <c r="T59" s="731">
        <v>1070</v>
      </c>
      <c r="U59" s="68"/>
      <c r="V59" s="378"/>
      <c r="W59" s="713">
        <f t="shared" si="12"/>
        <v>60.358363358947003</v>
      </c>
      <c r="X59" s="383"/>
      <c r="Y59" s="23"/>
      <c r="Z59" s="23" t="s">
        <v>304</v>
      </c>
      <c r="AA59" s="173"/>
    </row>
    <row r="60" spans="1:27" ht="16.5" thickBot="1">
      <c r="A60" s="205" t="s">
        <v>345</v>
      </c>
      <c r="B60" s="136">
        <v>2050</v>
      </c>
      <c r="C60" s="504"/>
      <c r="D60" s="493">
        <v>578.94929999999999</v>
      </c>
      <c r="E60" s="505"/>
      <c r="F60" s="184"/>
      <c r="G60" s="536">
        <v>531</v>
      </c>
      <c r="H60" s="537"/>
      <c r="I60" s="409">
        <v>0.2</v>
      </c>
      <c r="J60" s="461">
        <v>9.4161958568738224E-3</v>
      </c>
      <c r="K60" s="442">
        <v>5.4649999999999999</v>
      </c>
      <c r="L60" s="135">
        <v>5</v>
      </c>
      <c r="M60" s="135"/>
      <c r="N60" s="135"/>
      <c r="O60" s="703">
        <v>0.06</v>
      </c>
      <c r="P60" s="381">
        <v>30</v>
      </c>
      <c r="Q60" s="135"/>
      <c r="R60" s="135"/>
      <c r="S60" s="139"/>
      <c r="T60" s="730">
        <v>1070</v>
      </c>
      <c r="U60" s="69"/>
      <c r="V60" s="379"/>
      <c r="W60" s="714">
        <f t="shared" si="12"/>
        <v>44.403305096191389</v>
      </c>
      <c r="X60" s="393"/>
      <c r="Y60" s="135"/>
      <c r="Z60" s="135" t="s">
        <v>304</v>
      </c>
      <c r="AA60" s="171"/>
    </row>
  </sheetData>
  <phoneticPr fontId="13" type="noConversion"/>
  <hyperlinks>
    <hyperlink ref="E2" location="Inhalt!A1" display="Zurück zur Inhaltsübersicht" xr:uid="{E571BCB9-61D7-4CFC-A00F-9F044C708DFE}"/>
  </hyperlink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28</vt:i4>
      </vt:variant>
    </vt:vector>
  </HeadingPairs>
  <TitlesOfParts>
    <vt:vector size="28" baseType="lpstr">
      <vt:lpstr>Deckblatt</vt:lpstr>
      <vt:lpstr>Inhalt</vt:lpstr>
      <vt:lpstr>Studienübersicht</vt:lpstr>
      <vt:lpstr>Synthese der Kostenpfade</vt:lpstr>
      <vt:lpstr>Wind Onshore</vt:lpstr>
      <vt:lpstr>Wind Onshore Diagramme</vt:lpstr>
      <vt:lpstr>Wind Offshore</vt:lpstr>
      <vt:lpstr>Wind Offshore Diagramme</vt:lpstr>
      <vt:lpstr>PV Gesamt</vt:lpstr>
      <vt:lpstr>PV Gesamt Diagramme</vt:lpstr>
      <vt:lpstr>PV Dach</vt:lpstr>
      <vt:lpstr>PV Dach Diagramme</vt:lpstr>
      <vt:lpstr>PV Freifläche</vt:lpstr>
      <vt:lpstr>PV Freifläche Diagramme</vt:lpstr>
      <vt:lpstr>Biomasse</vt:lpstr>
      <vt:lpstr>Biomasse Diagramme</vt:lpstr>
      <vt:lpstr>Wasserkraft</vt:lpstr>
      <vt:lpstr>Wasserkraft Diagramme</vt:lpstr>
      <vt:lpstr>Geothermie</vt:lpstr>
      <vt:lpstr>Geothermie Diagramme</vt:lpstr>
      <vt:lpstr>Li-Io Batteriespeicher</vt:lpstr>
      <vt:lpstr>Li-Io Batterie Diagramme</vt:lpstr>
      <vt:lpstr>PSW</vt:lpstr>
      <vt:lpstr>PSW Diagramme</vt:lpstr>
      <vt:lpstr>Bruttostromerzg. EE bis 2050</vt:lpstr>
      <vt:lpstr>Bruttoleistung EE bis 2050</vt:lpstr>
      <vt:lpstr>LR Modell Berechnung</vt:lpstr>
      <vt:lpstr>LCOE Berechnung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Johannes Kochems</cp:lastModifiedBy>
  <cp:lastPrinted>2020-07-20T13:27:42Z</cp:lastPrinted>
  <dcterms:created xsi:type="dcterms:W3CDTF">2019-09-23T12:36:10Z</dcterms:created>
  <dcterms:modified xsi:type="dcterms:W3CDTF">2020-12-03T14:07:53Z</dcterms:modified>
</cp:coreProperties>
</file>