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chems\ER_Fundamental\Main\data\Inputlisten\powerplants_ER\"/>
    </mc:Choice>
  </mc:AlternateContent>
  <xr:revisionPtr revIDLastSave="0" documentId="8_{30182140-6765-4380-9765-AA0D0008CAF8}" xr6:coauthVersionLast="45" xr6:coauthVersionMax="45" xr10:uidLastSave="{00000000-0000-0000-0000-000000000000}"/>
  <bookViews>
    <workbookView xWindow="-120" yWindow="-120" windowWidth="29040" windowHeight="15840" activeTab="1" xr2:uid="{E1AB336D-2855-49EB-8D30-C83E9BC8A0BC}"/>
  </bookViews>
  <sheets>
    <sheet name="Kohlekommission BK Rückb. 2035" sheetId="1" r:id="rId1"/>
    <sheet name="Kohlekommission SK Rückb. 2035" sheetId="2" r:id="rId2"/>
  </sheets>
  <definedNames>
    <definedName name="_xlnm._FilterDatabase" localSheetId="0" hidden="1">'Kohlekommission BK Rückb. 2035'!$A$1:$M$1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6" i="2" l="1"/>
  <c r="W26" i="2"/>
  <c r="T26" i="2"/>
  <c r="X25" i="2"/>
  <c r="W25" i="2"/>
  <c r="T25" i="2"/>
  <c r="X24" i="2"/>
  <c r="W24" i="2"/>
  <c r="T24" i="2"/>
  <c r="X23" i="2"/>
  <c r="W23" i="2"/>
  <c r="T23" i="2"/>
  <c r="X22" i="2"/>
  <c r="W22" i="2"/>
  <c r="T22" i="2"/>
  <c r="X21" i="2"/>
  <c r="W21" i="2"/>
  <c r="T21" i="2"/>
  <c r="X20" i="2"/>
  <c r="W20" i="2"/>
  <c r="T20" i="2"/>
  <c r="X19" i="2"/>
  <c r="W19" i="2"/>
  <c r="T19" i="2"/>
  <c r="X18" i="2"/>
  <c r="W18" i="2"/>
  <c r="T18" i="2"/>
  <c r="X17" i="2"/>
  <c r="W17" i="2"/>
  <c r="T17" i="2"/>
  <c r="X16" i="2"/>
  <c r="W16" i="2"/>
  <c r="T16" i="2"/>
  <c r="X15" i="2"/>
  <c r="W15" i="2"/>
  <c r="T15" i="2"/>
  <c r="X14" i="2"/>
  <c r="W14" i="2"/>
  <c r="T14" i="2"/>
  <c r="X13" i="2"/>
  <c r="W13" i="2"/>
  <c r="T13" i="2"/>
  <c r="R13" i="2"/>
  <c r="X12" i="2"/>
  <c r="W12" i="2"/>
  <c r="R12" i="2"/>
  <c r="X11" i="2"/>
  <c r="W11" i="2"/>
  <c r="R11" i="2"/>
  <c r="X10" i="2"/>
  <c r="W10" i="2"/>
  <c r="R10" i="2"/>
  <c r="X9" i="2"/>
  <c r="W9" i="2"/>
  <c r="R9" i="2"/>
  <c r="X8" i="2"/>
  <c r="W8" i="2"/>
  <c r="R8" i="2"/>
  <c r="X7" i="2"/>
  <c r="W7" i="2"/>
  <c r="R7" i="2"/>
  <c r="X6" i="2"/>
  <c r="W6" i="2"/>
  <c r="S6" i="2"/>
  <c r="R6" i="2"/>
  <c r="X5" i="2"/>
  <c r="W5" i="2"/>
  <c r="S5" i="2"/>
  <c r="R5" i="2"/>
  <c r="X4" i="2"/>
  <c r="W4" i="2"/>
  <c r="S4" i="2"/>
  <c r="R4" i="2"/>
  <c r="X3" i="2"/>
  <c r="W3" i="2"/>
  <c r="R3" i="2"/>
  <c r="X2" i="2"/>
  <c r="W2" i="2"/>
  <c r="S2" i="2"/>
  <c r="Q2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R2" i="2"/>
  <c r="Q14" i="2" l="1"/>
  <c r="V13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X26" i="1"/>
  <c r="Q15" i="2" l="1"/>
  <c r="V14" i="2"/>
  <c r="T26" i="1"/>
  <c r="T25" i="1"/>
  <c r="J74" i="1"/>
  <c r="T24" i="1"/>
  <c r="J68" i="1"/>
  <c r="T23" i="1"/>
  <c r="J62" i="1"/>
  <c r="T22" i="1"/>
  <c r="J57" i="1"/>
  <c r="R13" i="1"/>
  <c r="T13" i="1"/>
  <c r="V15" i="2" l="1"/>
  <c r="Q16" i="2"/>
  <c r="T21" i="1"/>
  <c r="J53" i="1"/>
  <c r="T20" i="1"/>
  <c r="J54" i="1"/>
  <c r="T19" i="1"/>
  <c r="J47" i="1"/>
  <c r="T18" i="1"/>
  <c r="J51" i="1"/>
  <c r="T17" i="1"/>
  <c r="J46" i="1"/>
  <c r="T16" i="1"/>
  <c r="J43" i="1"/>
  <c r="T15" i="1"/>
  <c r="J44" i="1"/>
  <c r="T14" i="1"/>
  <c r="J41" i="1"/>
  <c r="J28" i="1"/>
  <c r="R4" i="1"/>
  <c r="R3" i="1"/>
  <c r="R11" i="1"/>
  <c r="Q17" i="2" l="1"/>
  <c r="V16" i="2"/>
  <c r="R2" i="1"/>
  <c r="Q2" i="1" s="1"/>
  <c r="S5" i="1"/>
  <c r="S4" i="1"/>
  <c r="R10" i="1"/>
  <c r="R9" i="1"/>
  <c r="R8" i="1"/>
  <c r="R7" i="1"/>
  <c r="R6" i="1"/>
  <c r="S3" i="1"/>
  <c r="Q18" i="2" l="1"/>
  <c r="V17" i="2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V13" i="1" s="1"/>
  <c r="V18" i="2" l="1"/>
  <c r="Q19" i="2"/>
  <c r="Q14" i="1"/>
  <c r="Q20" i="2" l="1"/>
  <c r="V19" i="2"/>
  <c r="V14" i="1"/>
  <c r="Q15" i="1"/>
  <c r="V20" i="2" l="1"/>
  <c r="Q21" i="2"/>
  <c r="V15" i="1"/>
  <c r="Q16" i="1"/>
  <c r="Q22" i="2" l="1"/>
  <c r="V21" i="2"/>
  <c r="Q17" i="1"/>
  <c r="V16" i="1"/>
  <c r="Q23" i="2" l="1"/>
  <c r="V22" i="2"/>
  <c r="V17" i="1"/>
  <c r="Q18" i="1"/>
  <c r="V23" i="2" l="1"/>
  <c r="Q24" i="2"/>
  <c r="V18" i="1"/>
  <c r="Q19" i="1"/>
  <c r="Q25" i="2" l="1"/>
  <c r="V24" i="2"/>
  <c r="Q20" i="1"/>
  <c r="V19" i="1"/>
  <c r="Q26" i="2" l="1"/>
  <c r="V26" i="2" s="1"/>
  <c r="V25" i="2"/>
  <c r="Q21" i="1"/>
  <c r="V20" i="1"/>
  <c r="Q22" i="1" l="1"/>
  <c r="V21" i="1"/>
  <c r="Q23" i="1" l="1"/>
  <c r="V22" i="1"/>
  <c r="Q24" i="1" l="1"/>
  <c r="Q25" i="1" s="1"/>
  <c r="Q26" i="1" s="1"/>
  <c r="V26" i="1" s="1"/>
  <c r="V23" i="1"/>
  <c r="V24" i="1" l="1"/>
  <c r="V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46B0671C-E709-45A1-B9E7-55394BFA2FE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E1" authorId="0" shapeId="0" xr:uid="{B7BC9CFF-CAB8-4DE9-BA70-687F07C69C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-aus OPSD-Liste</t>
        </r>
      </text>
    </comment>
    <comment ref="F1" authorId="0" shapeId="0" xr:uid="{099EE4DB-6E5F-4176-8756-2E64F36769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
Außnahmen gekennzeichnet</t>
        </r>
      </text>
    </comment>
    <comment ref="G1" authorId="0" shapeId="0" xr:uid="{EB524EDE-852B-48FF-87C4-9240F25C4A2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H1" authorId="0" shapeId="0" xr:uid="{E0ED29BE-13B8-43D9-B4D9-83CF6938D0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L1" authorId="0" shapeId="0" xr:uid="{98C4DFC1-967A-461B-828F-32CA1FD1860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-nur für Kraftwerke, die in der KWSAL vertreten sind verfügbar</t>
        </r>
      </text>
    </comment>
    <comment ref="H26" authorId="0" shapeId="0" xr:uid="{9E02951B-55BE-46B9-A83F-029B52FF76A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stimmt nicht mit OPSD-Liste überein</t>
        </r>
      </text>
    </comment>
    <comment ref="I26" authorId="0" shapeId="0" xr:uid="{A7BF69F5-34B0-4E11-8350-69AC85BE9BE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Auch hier laufen mehrere Blöcke unter einer BNA-Nummer,
nicht klar, welcher Block abgestellt wird</t>
        </r>
      </text>
    </comment>
    <comment ref="I27" authorId="0" shapeId="0" xr:uid="{2CE1DB61-455C-4920-B502-CC1CF10C1F8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-Teilstilllegung
-Mehrere Blöcke unter gleicher BNA-Nummer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Julien</author>
  </authors>
  <commentList>
    <comment ref="C1" authorId="0" shapeId="0" xr:uid="{532324A7-94E2-4069-9315-581B5B8772E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E1" authorId="0" shapeId="0" xr:uid="{AD43D8C5-42E2-4DA2-BDCD-46B2941AF24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-aus OPSD-Liste</t>
        </r>
      </text>
    </comment>
    <comment ref="G1" authorId="0" shapeId="0" xr:uid="{2A47FC8B-F6BE-4BDB-8614-4566BCC046A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H1" authorId="0" shapeId="0" xr:uid="{39AE389C-AFB9-4676-8A31-8040DB19F8A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-"Zu- und Rückbau"-Liste -&gt; Daten aus selbiger Liste
-KWSAL -&gt; Daten aus OPSD-Liste</t>
        </r>
      </text>
    </comment>
    <comment ref="L1" authorId="0" shapeId="0" xr:uid="{0BE89C46-46C5-4466-A012-A9A567B85B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-nur für Kraftwerke, die in der KWSAL vertreten sind verfügbar</t>
        </r>
      </text>
    </comment>
    <comment ref="E38" authorId="1" shapeId="0" xr:uid="{768E9C0B-F736-4331-B032-2A83EF7E4DC3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smard.de</t>
        </r>
      </text>
    </comment>
    <comment ref="E40" authorId="1" shapeId="0" xr:uid="{68047B25-EEA3-46B4-84BD-96DB8C47C00F}">
      <text>
        <r>
          <rPr>
            <b/>
            <sz val="9"/>
            <color indexed="81"/>
            <rFont val="Segoe UI"/>
            <family val="2"/>
          </rPr>
          <t>Julien:</t>
        </r>
        <r>
          <rPr>
            <sz val="9"/>
            <color indexed="81"/>
            <rFont val="Segoe UI"/>
            <family val="2"/>
          </rPr>
          <t xml:space="preserve">
smard.de</t>
        </r>
      </text>
    </comment>
    <comment ref="M51" authorId="0" shapeId="0" xr:uid="{7AAFB9E5-14F3-4C77-8B63-FCC84E47342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-aufgesplittet aus original Liste</t>
        </r>
      </text>
    </comment>
    <comment ref="A52" authorId="0" shapeId="0" xr:uid="{855F4A4D-BB4E-4D70-BA54-D74E0321E2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Mehrere Blöcke zusammengefasst</t>
        </r>
      </text>
    </comment>
    <comment ref="M52" authorId="0" shapeId="0" xr:uid="{C4EBA0A3-A89F-4BA8-87C3-FE66D6D2C4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-aufgesplittet aus original Liste</t>
        </r>
      </text>
    </comment>
    <comment ref="F53" authorId="0" shapeId="0" xr:uid="{20095E79-7E89-445D-8563-B88FF62A7A3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-https://www.bundesnetzagentur.de/SharedDocs/Downloads/DE/Sachgebiete/Energie/Unternehmen_Institutionen/Versorgungssicherheit/Erzeugungskapazitaeten/systemrelevante_KW/Bescheid_Transnet_05_07_2017.pdf?__blob=publicationFile&amp;v=1</t>
        </r>
      </text>
    </comment>
    <comment ref="M54" authorId="0" shapeId="0" xr:uid="{C11AD5CD-FD05-4CE5-9046-BE4F22BBF2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-aufgesplittet aus original Liste</t>
        </r>
      </text>
    </comment>
  </commentList>
</comments>
</file>

<file path=xl/sharedStrings.xml><?xml version="1.0" encoding="utf-8"?>
<sst xmlns="http://schemas.openxmlformats.org/spreadsheetml/2006/main" count="1306" uniqueCount="518">
  <si>
    <t>Kraftwerksnummer Bundesnetzagentur</t>
  </si>
  <si>
    <t>Unternehmen</t>
  </si>
  <si>
    <t>Kraftwerksname</t>
  </si>
  <si>
    <t>Blockname</t>
  </si>
  <si>
    <t>Aufnahme der kommerziellen Stromerzeugung der derzeit in Betrieb befindlichen Erzeugungseinheit
(Datum/Jahr)</t>
  </si>
  <si>
    <t>Geplante Ausserbetriebnahme</t>
  </si>
  <si>
    <t>Energieträger</t>
  </si>
  <si>
    <t>Netto-Nennleistung (elektrische Wirkleistung) in MW</t>
  </si>
  <si>
    <t>Geplante endgültige Aufgabe von Netto-Nennleistung (elektrisch) in MW</t>
  </si>
  <si>
    <t>Art der Stilllegung</t>
  </si>
  <si>
    <t>Netzreserve / Kapazitätsreserve / Sicherheitsbereitschaft / vorläufig stillgelegt</t>
  </si>
  <si>
    <t>Systemrelevanz</t>
  </si>
  <si>
    <t>Quelle</t>
  </si>
  <si>
    <t>BNA0115</t>
  </si>
  <si>
    <t>Lausitz Energie Kraftwerke AG</t>
  </si>
  <si>
    <t>Lippendorf</t>
  </si>
  <si>
    <t>R</t>
  </si>
  <si>
    <t>Braunkohle</t>
  </si>
  <si>
    <t>OPSD</t>
  </si>
  <si>
    <t>BNA0116</t>
  </si>
  <si>
    <t>EnBW Energie Baden-Württemberg AG</t>
  </si>
  <si>
    <t>Braunkohlekraftwerk Lippendorf</t>
  </si>
  <si>
    <t>LIP S</t>
  </si>
  <si>
    <t>BNA0122</t>
  </si>
  <si>
    <t>Boxberg</t>
  </si>
  <si>
    <t>N</t>
  </si>
  <si>
    <t>BNA0123</t>
  </si>
  <si>
    <t>P</t>
  </si>
  <si>
    <t>BNA0124</t>
  </si>
  <si>
    <t>Q</t>
  </si>
  <si>
    <t>BNA0177</t>
  </si>
  <si>
    <t>eins - energie in sachsen GmbH &amp; Co. KG</t>
  </si>
  <si>
    <t>HKW Chemnitz  Nord II</t>
  </si>
  <si>
    <t>Block B</t>
  </si>
  <si>
    <t>BNA0179</t>
  </si>
  <si>
    <t>Block C</t>
  </si>
  <si>
    <t>BNA0196</t>
  </si>
  <si>
    <t>Mitteldeutsche Braunkohlengesellschaft mbH</t>
  </si>
  <si>
    <t>Deuben</t>
  </si>
  <si>
    <t>BNA0284</t>
  </si>
  <si>
    <t>Stadtwerke Frankfurt (Oder) GmbH</t>
  </si>
  <si>
    <t>Heizkraftwerk FFO</t>
  </si>
  <si>
    <t>Block1-GuD-EK</t>
  </si>
  <si>
    <t>BNA0292</t>
  </si>
  <si>
    <t>RWE Power AG</t>
  </si>
  <si>
    <t>Frechen/Wachtberg</t>
  </si>
  <si>
    <t>BNA0491</t>
  </si>
  <si>
    <t>Ville/Berrenrath</t>
  </si>
  <si>
    <t>BNA0523</t>
  </si>
  <si>
    <t>Städtische Werke Energie + Wärme GmbH</t>
  </si>
  <si>
    <t>FKK</t>
  </si>
  <si>
    <t>BNA0543</t>
  </si>
  <si>
    <t>RheinEnergie AG</t>
  </si>
  <si>
    <t>HKW Merkenich</t>
  </si>
  <si>
    <t>Block 6</t>
  </si>
  <si>
    <t>BNA0696</t>
  </si>
  <si>
    <t>Neurath</t>
  </si>
  <si>
    <t>A</t>
  </si>
  <si>
    <t>BNA0697</t>
  </si>
  <si>
    <t>B</t>
  </si>
  <si>
    <t>BNA0699</t>
  </si>
  <si>
    <t>D</t>
  </si>
  <si>
    <t>BNA0700</t>
  </si>
  <si>
    <t>E</t>
  </si>
  <si>
    <t>BNA0705</t>
  </si>
  <si>
    <t>Niederaußem</t>
  </si>
  <si>
    <t>BNA0707</t>
  </si>
  <si>
    <t>H</t>
  </si>
  <si>
    <t>BNA0708</t>
  </si>
  <si>
    <t>G</t>
  </si>
  <si>
    <t>BNA0709</t>
  </si>
  <si>
    <t>K</t>
  </si>
  <si>
    <t>BNA0710</t>
  </si>
  <si>
    <t>Vorläufig stillgelegt</t>
  </si>
  <si>
    <t>BNA0711</t>
  </si>
  <si>
    <t>BNA0712</t>
  </si>
  <si>
    <t>C</t>
  </si>
  <si>
    <t>BNA0714</t>
  </si>
  <si>
    <t>Fortuna Nord</t>
  </si>
  <si>
    <t>BNA0785</t>
  </si>
  <si>
    <t>KW Jänschwalde</t>
  </si>
  <si>
    <t>BNA0786</t>
  </si>
  <si>
    <t>BNA0787</t>
  </si>
  <si>
    <t>BNA0788</t>
  </si>
  <si>
    <t>BNA0878</t>
  </si>
  <si>
    <t xml:space="preserve">Uniper Kraftwerke GmbH </t>
  </si>
  <si>
    <t>Schkopau</t>
  </si>
  <si>
    <t>BNA0879</t>
  </si>
  <si>
    <t>BNA0914</t>
  </si>
  <si>
    <t>Schwarze Pumpe</t>
  </si>
  <si>
    <t>BNA0915</t>
  </si>
  <si>
    <t>BNA1002</t>
  </si>
  <si>
    <t>Wählitz</t>
  </si>
  <si>
    <t>BNA1025</t>
  </si>
  <si>
    <t>Weisweiler</t>
  </si>
  <si>
    <t>BNA1026</t>
  </si>
  <si>
    <t>F</t>
  </si>
  <si>
    <t>BNA1027</t>
  </si>
  <si>
    <t>BNA1028</t>
  </si>
  <si>
    <t>BNA1097</t>
  </si>
  <si>
    <t>Smurfit Kappa Zülpich Papier GmbH</t>
  </si>
  <si>
    <t>Kohlekraftwerk</t>
  </si>
  <si>
    <t>K06</t>
  </si>
  <si>
    <t>BNA1141</t>
  </si>
  <si>
    <t>Pfeifer &amp; Langen GmbH &amp; Co. KG</t>
  </si>
  <si>
    <t>P&amp;L Werk Euskirchen</t>
  </si>
  <si>
    <t>Kessel 4 / 6</t>
  </si>
  <si>
    <t>BNA1164</t>
  </si>
  <si>
    <t>P&amp;L Werk Jülich</t>
  </si>
  <si>
    <t>Kessel 5</t>
  </si>
  <si>
    <t>BNA1185</t>
  </si>
  <si>
    <t>P&amp;L Werk Könnern</t>
  </si>
  <si>
    <t>Kessel 1 und 2</t>
  </si>
  <si>
    <t>BNA1293a</t>
  </si>
  <si>
    <t>Martinswerk GmbH</t>
  </si>
  <si>
    <t>Kraftwerk</t>
  </si>
  <si>
    <t>K1/TG1</t>
  </si>
  <si>
    <t>BNA1293b</t>
  </si>
  <si>
    <t>K2/TG2</t>
  </si>
  <si>
    <t>BNA1400a</t>
  </si>
  <si>
    <t>Südzucker AG, Werk Zeitz</t>
  </si>
  <si>
    <t>EZ1</t>
  </si>
  <si>
    <t>WSK</t>
  </si>
  <si>
    <t>BNA1401a</t>
  </si>
  <si>
    <t>BoA 2</t>
  </si>
  <si>
    <t>Neurath F</t>
  </si>
  <si>
    <t>BNA1401b</t>
  </si>
  <si>
    <t>BoA 3</t>
  </si>
  <si>
    <t>Neurath G</t>
  </si>
  <si>
    <t>BNA1404</t>
  </si>
  <si>
    <t>BNA1451</t>
  </si>
  <si>
    <t>Venator Germany GmbH</t>
  </si>
  <si>
    <t>HKW Sachtleben</t>
  </si>
  <si>
    <t>BNA1486</t>
  </si>
  <si>
    <t>ROMONTA GmbH</t>
  </si>
  <si>
    <t>Grubenheizkraftwerk</t>
  </si>
  <si>
    <t>BNA1511a</t>
  </si>
  <si>
    <t>Papierfabrik Schoellershammer H. A. Schoeller Söhne GmbH &amp; Co KG</t>
  </si>
  <si>
    <t>Kessel 4</t>
  </si>
  <si>
    <t>BNA0183</t>
  </si>
  <si>
    <t>HKW Heizkraftwerksgesellschaft Cottbus mbH</t>
  </si>
  <si>
    <t>HKW Cottbus</t>
  </si>
  <si>
    <t>Geplante endgültige Stilllegung (ohne StA)</t>
  </si>
  <si>
    <t>Kraftwerksliste Bundesnetzagentur zum erwarteten Zu- und Rückbau 2019 bis 2022</t>
  </si>
  <si>
    <t>BNA0194</t>
  </si>
  <si>
    <t>Kraftwerk Dessau GmbH</t>
  </si>
  <si>
    <t>Kraftwerk Dessau</t>
  </si>
  <si>
    <t>BNA0313</t>
  </si>
  <si>
    <t>Frimmersdorf</t>
  </si>
  <si>
    <t>Abschlussbericht - Kommission „Wachstum, Strukturwandel und Beschäftigung“</t>
  </si>
  <si>
    <t>Geplante endgültige Stilllegung nach SicherheitsSicherheitsbereitschaft</t>
  </si>
  <si>
    <t>Sicherheitsbereitschaft</t>
  </si>
  <si>
    <t>BNA0314</t>
  </si>
  <si>
    <t>BNA0439</t>
  </si>
  <si>
    <t>Helmstedter Revier GmbH</t>
  </si>
  <si>
    <t>Buschhaus</t>
  </si>
  <si>
    <t>BNA0489</t>
  </si>
  <si>
    <t>Goldenberg</t>
  </si>
  <si>
    <t>E, Besicherung F</t>
  </si>
  <si>
    <t>Geplant vorläufig</t>
  </si>
  <si>
    <t>Kraftwerksstilllegungsanzeigenliste der Bundesnetzagentur, Stand: 01.04.2019</t>
  </si>
  <si>
    <t>BNA0698</t>
  </si>
  <si>
    <t xml:space="preserve">Neurath </t>
  </si>
  <si>
    <t>Sicherheitsbereitschaft von Braunkohlekraftwerken gem. § 13g EnWG</t>
  </si>
  <si>
    <t>Sicherheisbereitschaft</t>
  </si>
  <si>
    <t>BNA0706</t>
  </si>
  <si>
    <t>BNA0713</t>
  </si>
  <si>
    <t>BNA0789</t>
  </si>
  <si>
    <t xml:space="preserve">Vattenfall Europe Generation AG
</t>
  </si>
  <si>
    <t>KW Jänschwalde E</t>
  </si>
  <si>
    <t>BNA0790</t>
  </si>
  <si>
    <t>BNA0302</t>
  </si>
  <si>
    <t>BNA0303</t>
  </si>
  <si>
    <t>BNA0304</t>
  </si>
  <si>
    <t>BNA1021</t>
  </si>
  <si>
    <t>BNA1022</t>
  </si>
  <si>
    <t>BNA0307</t>
  </si>
  <si>
    <t>I</t>
  </si>
  <si>
    <t>BNA0308</t>
  </si>
  <si>
    <t>BNA0305</t>
  </si>
  <si>
    <t>BNA0306</t>
  </si>
  <si>
    <t>BNA0309</t>
  </si>
  <si>
    <t>BNA0310</t>
  </si>
  <si>
    <t>M</t>
  </si>
  <si>
    <t>BNA0311</t>
  </si>
  <si>
    <t>L</t>
  </si>
  <si>
    <t>BNA0312</t>
  </si>
  <si>
    <t>O</t>
  </si>
  <si>
    <t>BNA0680</t>
  </si>
  <si>
    <t>Mumsdorf</t>
  </si>
  <si>
    <t>BNA0490b</t>
  </si>
  <si>
    <t>Installierte Leistung in MW</t>
  </si>
  <si>
    <t>Feststehende Außerbetriebnahme in MW</t>
  </si>
  <si>
    <t>Feststehende Inbetriebnahme in MW</t>
  </si>
  <si>
    <t>Empfohlene Außerbetriebnahme laut Kohlekommission in MW</t>
  </si>
  <si>
    <t>Ziel in MW</t>
  </si>
  <si>
    <t>Differenz in MW</t>
  </si>
  <si>
    <t>Anzahl in Betrieb genommener Braunkohlekraftwerke</t>
  </si>
  <si>
    <t>Anzahl außer Betrieb genommener Braunkohlekraftwerke</t>
  </si>
  <si>
    <t>Anzahl außer Betrieb genommener Steinkohlekraftwerke</t>
  </si>
  <si>
    <t>Anzahl in Betrieb genommener Steinkohlekraftwerke</t>
  </si>
  <si>
    <t>BNA0414</t>
  </si>
  <si>
    <t>RWE Generation SE</t>
  </si>
  <si>
    <t>Westfalen</t>
  </si>
  <si>
    <t>Steinkohle</t>
  </si>
  <si>
    <t>BNA0415</t>
  </si>
  <si>
    <t>BNA0212</t>
  </si>
  <si>
    <t>Stadtwerke Duisburg AG</t>
  </si>
  <si>
    <t>HKW II/B</t>
  </si>
  <si>
    <t>BNA0812</t>
  </si>
  <si>
    <t>Gemeinschaftskraftwerk Veltheim GmbH</t>
  </si>
  <si>
    <t>Kraftwerk Veltheim</t>
  </si>
  <si>
    <t>2</t>
  </si>
  <si>
    <t>BNA0376</t>
  </si>
  <si>
    <t>Staudinger</t>
  </si>
  <si>
    <t>3</t>
  </si>
  <si>
    <t>BNA0011</t>
  </si>
  <si>
    <t>Papierfabrik Albbruck GmbH</t>
  </si>
  <si>
    <t>Papierfabrik Albbruck</t>
  </si>
  <si>
    <t>BNA0448</t>
  </si>
  <si>
    <t>Shamrock</t>
  </si>
  <si>
    <t>BNA0187</t>
  </si>
  <si>
    <t>Datteln</t>
  </si>
  <si>
    <t>1</t>
  </si>
  <si>
    <t>BNA0188</t>
  </si>
  <si>
    <t>BNA0375</t>
  </si>
  <si>
    <t>BNA0189</t>
  </si>
  <si>
    <t>BNA0215</t>
  </si>
  <si>
    <t>Steag GmbH</t>
  </si>
  <si>
    <t>KW Walsum</t>
  </si>
  <si>
    <t>Walsum 7</t>
  </si>
  <si>
    <t>BNA0447</t>
  </si>
  <si>
    <t>KW Herne</t>
  </si>
  <si>
    <t>Herne 2</t>
  </si>
  <si>
    <t>850</t>
  </si>
  <si>
    <t>BNA0333</t>
  </si>
  <si>
    <t>Scholven</t>
  </si>
  <si>
    <t>BNA0203</t>
  </si>
  <si>
    <t>Knepper</t>
  </si>
  <si>
    <t>BNA0334</t>
  </si>
  <si>
    <t>BNA1035</t>
  </si>
  <si>
    <t>Mark-E AG</t>
  </si>
  <si>
    <t>Kraftwerk Werdohl-Elverlingsen</t>
  </si>
  <si>
    <t>E3</t>
  </si>
  <si>
    <t>BNA0335</t>
  </si>
  <si>
    <t>BNA0432</t>
  </si>
  <si>
    <t>Heizkraftwerk Heilbronn</t>
  </si>
  <si>
    <t>HLB 5</t>
  </si>
  <si>
    <t>Geplant endgültig</t>
  </si>
  <si>
    <t>Netzreserve</t>
  </si>
  <si>
    <t>x</t>
  </si>
  <si>
    <t>BNA0433</t>
  </si>
  <si>
    <t>HLB 6</t>
  </si>
  <si>
    <t>BNA0642</t>
  </si>
  <si>
    <t>Grosskraftwerk Mannheim AG</t>
  </si>
  <si>
    <t xml:space="preserve">GKM </t>
  </si>
  <si>
    <t>Block 3</t>
  </si>
  <si>
    <t>BNA0813</t>
  </si>
  <si>
    <t>BNA0643</t>
  </si>
  <si>
    <t>Block 4</t>
  </si>
  <si>
    <t>BNA0145</t>
  </si>
  <si>
    <t>swb Erzeugung GmbH &amp; Co. KG</t>
  </si>
  <si>
    <t>KW Hafen</t>
  </si>
  <si>
    <t>Block 5</t>
  </si>
  <si>
    <t>BNA0413a</t>
  </si>
  <si>
    <t>BNA0274</t>
  </si>
  <si>
    <t>Stadtwerke Flensburg GmbH</t>
  </si>
  <si>
    <t>Heizkraftwerk FL</t>
  </si>
  <si>
    <t>Block 7</t>
  </si>
  <si>
    <t>BNA0273</t>
  </si>
  <si>
    <t>Block 8</t>
  </si>
  <si>
    <t>BNA0413b</t>
  </si>
  <si>
    <t>BNA0661</t>
  </si>
  <si>
    <t>Evonik Degussa GmbH</t>
  </si>
  <si>
    <t>Kraftwerk II</t>
  </si>
  <si>
    <t>BNA0449</t>
  </si>
  <si>
    <t>Herne 3</t>
  </si>
  <si>
    <t>BNA0989</t>
  </si>
  <si>
    <t>KW West</t>
  </si>
  <si>
    <t>West 2</t>
  </si>
  <si>
    <t>BNA0990</t>
  </si>
  <si>
    <t>West 1</t>
  </si>
  <si>
    <t>BNA0820</t>
  </si>
  <si>
    <t>STEAG GmbH</t>
  </si>
  <si>
    <t>Weiher</t>
  </si>
  <si>
    <t>Weiher III</t>
  </si>
  <si>
    <t>BNA0991</t>
  </si>
  <si>
    <t>KW Voerde</t>
  </si>
  <si>
    <t>Block A</t>
  </si>
  <si>
    <t>BNA0093</t>
  </si>
  <si>
    <t>Kraftwerk Bexbach</t>
  </si>
  <si>
    <t>BEX</t>
  </si>
  <si>
    <t>BNA0992</t>
  </si>
  <si>
    <t>BNA0618</t>
  </si>
  <si>
    <t>KW Lünen</t>
  </si>
  <si>
    <t>Lünen 6</t>
  </si>
  <si>
    <t>Geplante endgültige Stilllegung und mittlerweile endgültig stillgelegt</t>
  </si>
  <si>
    <t>BNA0253</t>
  </si>
  <si>
    <t>VSE AG, Kraftwerk Ensdorf</t>
  </si>
  <si>
    <t>Kraftwerk Ensdorf</t>
  </si>
  <si>
    <t>Block 1</t>
  </si>
  <si>
    <t>BNA0619</t>
  </si>
  <si>
    <t>Lünen 7</t>
  </si>
  <si>
    <t>BNA1037</t>
  </si>
  <si>
    <t>E4</t>
  </si>
  <si>
    <t>BNA0211</t>
  </si>
  <si>
    <t>HKW I</t>
  </si>
  <si>
    <t>ZAWSF</t>
  </si>
  <si>
    <t>BNA1084</t>
  </si>
  <si>
    <t>WSW Energie &amp; Wasser AG</t>
  </si>
  <si>
    <t xml:space="preserve">HKW Elberfeld </t>
  </si>
  <si>
    <t>BNA0252</t>
  </si>
  <si>
    <t>Gemeinschaft nach Bruchteilen der Saarstahl AG (SAG) und Saarschmiede GmbH Freiformschmiede (SSF)</t>
  </si>
  <si>
    <t>BNA1005</t>
  </si>
  <si>
    <t>Kraftwerk Walheim</t>
  </si>
  <si>
    <t>WAL 1</t>
  </si>
  <si>
    <t>BNA1006</t>
  </si>
  <si>
    <t>WAL 2</t>
  </si>
  <si>
    <t>BNA0082</t>
  </si>
  <si>
    <t>Vattenfall Wärme Berlin AG</t>
  </si>
  <si>
    <t>Reuter</t>
  </si>
  <si>
    <t>Reuter C</t>
  </si>
  <si>
    <t>Geplante endgültige Stilllegung (mit StA)</t>
  </si>
  <si>
    <t>BNA0526</t>
  </si>
  <si>
    <t>Gemeinschaftskraftwerk Kiel GmbH</t>
  </si>
  <si>
    <t>Gemeinschaftskraftwerk Kiel</t>
  </si>
  <si>
    <t>BNA1046a</t>
  </si>
  <si>
    <t>Gersteinwerk</t>
  </si>
  <si>
    <t>Block K2</t>
  </si>
  <si>
    <t>BNA0934</t>
  </si>
  <si>
    <t>Heizkraftwerk Stuttgart-Gaisburg</t>
  </si>
  <si>
    <t>GAI DT 14 neu</t>
  </si>
  <si>
    <t>BNA0332</t>
  </si>
  <si>
    <t>BNA0331</t>
  </si>
  <si>
    <t>BNA0020</t>
  </si>
  <si>
    <t>Heizkraftwerk Altbach/Deizisau</t>
  </si>
  <si>
    <t>ALT HKW 1</t>
  </si>
  <si>
    <t>BNA0336</t>
  </si>
  <si>
    <t>FWK Buer</t>
  </si>
  <si>
    <t>BNA0261b</t>
  </si>
  <si>
    <t>Erlanger Stadtwerke AG</t>
  </si>
  <si>
    <t>HKW Erlangen</t>
  </si>
  <si>
    <t>K6 DT2</t>
  </si>
  <si>
    <t>BNA0861b</t>
  </si>
  <si>
    <t>Energie SaarLorLux AG</t>
  </si>
  <si>
    <t>HKW Römerbrücke</t>
  </si>
  <si>
    <t>Kohleanlage</t>
  </si>
  <si>
    <t>Geplante vorläufige Stilllegung in Form der saisonalen Stilllegung</t>
  </si>
  <si>
    <t>BNA1076a</t>
  </si>
  <si>
    <t>Volkswagen AG</t>
  </si>
  <si>
    <t>HKW West</t>
  </si>
  <si>
    <t>BNA1076b</t>
  </si>
  <si>
    <t>Block 2</t>
  </si>
  <si>
    <t>BNA0801</t>
  </si>
  <si>
    <t>Heizkraftwerk Pforzheim GmbH</t>
  </si>
  <si>
    <t>HKW Pforzheim</t>
  </si>
  <si>
    <t>Wirbelschichtblock</t>
  </si>
  <si>
    <t>BNA0969b</t>
  </si>
  <si>
    <t>SWM Service GmbH</t>
  </si>
  <si>
    <t>Nord 2</t>
  </si>
  <si>
    <t>BNA1075a</t>
  </si>
  <si>
    <t>HKW Nord</t>
  </si>
  <si>
    <t>Generator A</t>
  </si>
  <si>
    <t>BNA1075b</t>
  </si>
  <si>
    <t>Generator B</t>
  </si>
  <si>
    <t>BNA1331</t>
  </si>
  <si>
    <t>R.D.M. Arnsberg GmbH</t>
  </si>
  <si>
    <t>Reno De Medici</t>
  </si>
  <si>
    <t>HD - Kraftwerk</t>
  </si>
  <si>
    <t>BNA0662b</t>
  </si>
  <si>
    <t>Kraftwerk I</t>
  </si>
  <si>
    <t>Dampfwirtschaft (6 Einzelturbinen)</t>
  </si>
  <si>
    <t>BNA0557a</t>
  </si>
  <si>
    <t>Currenta GmbH &amp; Co. OHG</t>
  </si>
  <si>
    <t>Kraftwerk L 57</t>
  </si>
  <si>
    <t>BNA0404</t>
  </si>
  <si>
    <t>Vattenfall Europe Wärme AG</t>
  </si>
  <si>
    <t>Wedel</t>
  </si>
  <si>
    <t>Wedel 1</t>
  </si>
  <si>
    <t>BNA0403</t>
  </si>
  <si>
    <t>Wedel 2</t>
  </si>
  <si>
    <t>BNA0600b</t>
  </si>
  <si>
    <t>G-Kraftwerk</t>
  </si>
  <si>
    <t>BNA0147</t>
  </si>
  <si>
    <t>ENGIE Deutschland AG</t>
  </si>
  <si>
    <t>Farge</t>
  </si>
  <si>
    <t>BNA0926b</t>
  </si>
  <si>
    <t>Sappi Stockstadt GmbH</t>
  </si>
  <si>
    <t>Heizkraftwerk der Sappi Stockstadt GmbH</t>
  </si>
  <si>
    <t>Konventionelles Sammelschienenkraftwerk</t>
  </si>
  <si>
    <t>BNA0557b</t>
  </si>
  <si>
    <t>Kraftwerk N 230</t>
  </si>
  <si>
    <t>BNA0660</t>
  </si>
  <si>
    <t xml:space="preserve">Kraftwerk I  </t>
  </si>
  <si>
    <t xml:space="preserve">Block 4 </t>
  </si>
  <si>
    <t>BNA1061</t>
  </si>
  <si>
    <t>Wilhelmshaven</t>
  </si>
  <si>
    <t>BNA0146</t>
  </si>
  <si>
    <t>swb Erzeugung AG &amp; Co. KG</t>
  </si>
  <si>
    <t>BNA0464</t>
  </si>
  <si>
    <t>Stadtwerke Hannover AG</t>
  </si>
  <si>
    <t>KWM</t>
  </si>
  <si>
    <t>Block3</t>
  </si>
  <si>
    <t>BNA0067</t>
  </si>
  <si>
    <t>Bergkamen</t>
  </si>
  <si>
    <t>BNA0645</t>
  </si>
  <si>
    <t>BNA0935</t>
  </si>
  <si>
    <t>Restmüll-Heizkraftwerk Stuttgart-Münster</t>
  </si>
  <si>
    <t>MÜN DT12</t>
  </si>
  <si>
    <t>BNA0998</t>
  </si>
  <si>
    <t>Modellkraftwerk</t>
  </si>
  <si>
    <t>MKV</t>
  </si>
  <si>
    <t>BNA0662a</t>
  </si>
  <si>
    <t xml:space="preserve">Kraftwerk I </t>
  </si>
  <si>
    <t xml:space="preserve">Block 5 </t>
  </si>
  <si>
    <t>BNA0138</t>
  </si>
  <si>
    <t>Braunschweiger Versorgungs-AG &amp; Co. KG</t>
  </si>
  <si>
    <t>HKW-Mitte</t>
  </si>
  <si>
    <t xml:space="preserve">Block 1 </t>
  </si>
  <si>
    <t>BNA0936</t>
  </si>
  <si>
    <t>MÜN DT15</t>
  </si>
  <si>
    <t>BNA0272</t>
  </si>
  <si>
    <t>Block 9</t>
  </si>
  <si>
    <t>BNA0434</t>
  </si>
  <si>
    <t>HLB 7</t>
  </si>
  <si>
    <t>BNA0493</t>
  </si>
  <si>
    <t>Ibbenbüren</t>
  </si>
  <si>
    <t>BNA0518a</t>
  </si>
  <si>
    <t>Rheinhafen-Dampfkraftwerk</t>
  </si>
  <si>
    <t>RDK 7</t>
  </si>
  <si>
    <t>BNA1093</t>
  </si>
  <si>
    <t>Zolling</t>
  </si>
  <si>
    <t>Zolling Block 5</t>
  </si>
  <si>
    <t>BNA0086</t>
  </si>
  <si>
    <t>Reuter West</t>
  </si>
  <si>
    <t>Reuter West D</t>
  </si>
  <si>
    <t>BNA0793</t>
  </si>
  <si>
    <t>Heyden</t>
  </si>
  <si>
    <t>4</t>
  </si>
  <si>
    <t>BNA0087</t>
  </si>
  <si>
    <t>Reuter West E</t>
  </si>
  <si>
    <t>BNA0216a</t>
  </si>
  <si>
    <t>Walsum 9</t>
  </si>
  <si>
    <t>BNA0289b</t>
  </si>
  <si>
    <t>Mainova AG</t>
  </si>
  <si>
    <t>BNA0085a</t>
  </si>
  <si>
    <t>Moabit</t>
  </si>
  <si>
    <t>Moabit A</t>
  </si>
  <si>
    <t>BNA0271</t>
  </si>
  <si>
    <t>Block 10</t>
  </si>
  <si>
    <t>BNA0290</t>
  </si>
  <si>
    <t>BNA0420</t>
  </si>
  <si>
    <t>enercity AG</t>
  </si>
  <si>
    <t>GKH</t>
  </si>
  <si>
    <t>Block1</t>
  </si>
  <si>
    <t>BNA0421</t>
  </si>
  <si>
    <t>Block2</t>
  </si>
  <si>
    <t>BNA0450</t>
  </si>
  <si>
    <t>Herne 4</t>
  </si>
  <si>
    <t>BNA0498</t>
  </si>
  <si>
    <t>Infraserv GmbH &amp; Co. Höchst KG</t>
  </si>
  <si>
    <t>Heizkraftwerk</t>
  </si>
  <si>
    <t>BNA0999</t>
  </si>
  <si>
    <t>HKV</t>
  </si>
  <si>
    <t>BNA0758</t>
  </si>
  <si>
    <t>Energieversorgung Offenbach AG</t>
  </si>
  <si>
    <t>Heizkraftwerk Offenbach</t>
  </si>
  <si>
    <t>BNA0270</t>
  </si>
  <si>
    <t>Block 11</t>
  </si>
  <si>
    <t>BNA0377</t>
  </si>
  <si>
    <t>5</t>
  </si>
  <si>
    <t>BNA1405a</t>
  </si>
  <si>
    <t>Fernwärme Ulm GmbH</t>
  </si>
  <si>
    <t>Heizkraftwerk Magirusstraße</t>
  </si>
  <si>
    <t>BNA0402</t>
  </si>
  <si>
    <t>Vattenfall Hamburg Wärme GmbH</t>
  </si>
  <si>
    <t>Tiefstack</t>
  </si>
  <si>
    <t>BNA0646a</t>
  </si>
  <si>
    <t>BNA0849</t>
  </si>
  <si>
    <t>KNG Kraftwerk Rostock</t>
  </si>
  <si>
    <t>Rostock</t>
  </si>
  <si>
    <t>BNA0510b</t>
  </si>
  <si>
    <t>SWK Stadtwerke Kaiserslautern, Versorgungs-AG</t>
  </si>
  <si>
    <t>HKW Karcherstr.</t>
  </si>
  <si>
    <t>20</t>
  </si>
  <si>
    <t>BNA0019</t>
  </si>
  <si>
    <t>ALT HKW 2 (DT Solobetrieb)</t>
  </si>
  <si>
    <t>BNA0644</t>
  </si>
  <si>
    <t>BNA0216b</t>
  </si>
  <si>
    <t>STEAG-EVN Walsum 10 Kraftwerksgesellsellschaft mbH</t>
  </si>
  <si>
    <t>Walsum 10</t>
  </si>
  <si>
    <t>BNA1508</t>
  </si>
  <si>
    <t>Trianel Kohlekraftwerk Lünen GmbH &amp; Co. KG</t>
  </si>
  <si>
    <t>Trianel Kohlekraftwerk Lünen</t>
  </si>
  <si>
    <t>BNA0144</t>
  </si>
  <si>
    <t>KW Hastedt</t>
  </si>
  <si>
    <t>Block 15</t>
  </si>
  <si>
    <t>BNA0413c</t>
  </si>
  <si>
    <t>BNA0518b</t>
  </si>
  <si>
    <t>RDK 8</t>
  </si>
  <si>
    <t>BNA0646b</t>
  </si>
  <si>
    <t>BNA1558</t>
  </si>
  <si>
    <t>Vattenfall Heizkraftwerk Moorburg GmbH</t>
  </si>
  <si>
    <t>Moorburg B</t>
  </si>
  <si>
    <t>BNA1673</t>
  </si>
  <si>
    <t>Moorburg A</t>
  </si>
  <si>
    <t>BNA1674</t>
  </si>
  <si>
    <t>Kraftwerk Wilhelmshaven</t>
  </si>
  <si>
    <t>new_built_005</t>
  </si>
  <si>
    <t>Uniper Kraftwerke GmbH</t>
  </si>
  <si>
    <t>Datteln 4</t>
  </si>
  <si>
    <t>Im Bau</t>
  </si>
  <si>
    <t>Genehmigte oder im Genehmigungsverfahren befindliche Kraftwerksprojekte¹ in Deutschland UBA 2019 (Ausnahmen gekennzeichet)</t>
  </si>
  <si>
    <t>new_built_018</t>
  </si>
  <si>
    <t>Dow Chemical</t>
  </si>
  <si>
    <t>Stade-Bützfleth</t>
  </si>
  <si>
    <t>2023</t>
  </si>
  <si>
    <t>Geplant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</si>
</sst>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1" applyNumberFormat="1" applyFont="1" applyFill="1"/>
    <xf numFmtId="0" fontId="3" fillId="0" borderId="1" xfId="0" applyFont="1" applyBorder="1" applyAlignment="1">
      <alignment horizontal="left" vertical="center"/>
    </xf>
    <xf numFmtId="164" fontId="0" fillId="0" borderId="0" xfId="1" applyNumberFormat="1" applyFont="1" applyAlignment="1">
      <alignment horizontal="right"/>
    </xf>
    <xf numFmtId="165" fontId="0" fillId="0" borderId="0" xfId="0" applyNumberFormat="1"/>
    <xf numFmtId="1" fontId="0" fillId="0" borderId="0" xfId="1" applyNumberFormat="1" applyFont="1"/>
    <xf numFmtId="164" fontId="0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1" xfId="0" applyBorder="1"/>
    <xf numFmtId="49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Komma" xfId="1" builtinId="3"/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0618-24ED-4582-B547-7613120076B8}">
  <dimension ref="A1:X78"/>
  <sheetViews>
    <sheetView zoomScale="70" zoomScaleNormal="70" workbookViewId="0">
      <selection activeCell="O111" sqref="O111"/>
    </sheetView>
  </sheetViews>
  <sheetFormatPr baseColWidth="10" defaultRowHeight="15" x14ac:dyDescent="0.25"/>
  <cols>
    <col min="18" max="18" width="12.28515625" customWidth="1"/>
    <col min="19" max="19" width="14.42578125" customWidth="1"/>
  </cols>
  <sheetData>
    <row r="1" spans="1:24" ht="1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Q1" s="4" t="s">
        <v>191</v>
      </c>
      <c r="R1" s="4" t="s">
        <v>192</v>
      </c>
      <c r="S1" s="4" t="s">
        <v>193</v>
      </c>
      <c r="T1" s="4" t="s">
        <v>194</v>
      </c>
      <c r="U1" t="s">
        <v>195</v>
      </c>
      <c r="V1" s="4" t="s">
        <v>196</v>
      </c>
      <c r="W1" s="4" t="s">
        <v>198</v>
      </c>
      <c r="X1" s="4" t="s">
        <v>197</v>
      </c>
    </row>
    <row r="2" spans="1:24" x14ac:dyDescent="0.25">
      <c r="A2" s="3" t="s">
        <v>171</v>
      </c>
      <c r="B2" t="s">
        <v>44</v>
      </c>
      <c r="C2" t="s">
        <v>148</v>
      </c>
      <c r="D2" t="s">
        <v>76</v>
      </c>
      <c r="E2">
        <v>1957</v>
      </c>
      <c r="F2" s="8">
        <v>2011</v>
      </c>
      <c r="G2" t="s">
        <v>17</v>
      </c>
      <c r="H2">
        <v>129</v>
      </c>
      <c r="I2">
        <v>129</v>
      </c>
      <c r="M2" t="s">
        <v>18</v>
      </c>
      <c r="P2">
        <v>2011</v>
      </c>
      <c r="Q2" s="6">
        <f>SUM(H2:H73)+S2-R2-T2</f>
        <v>19793.499999999996</v>
      </c>
      <c r="R2">
        <f>SUM(I2:I4)</f>
        <v>383</v>
      </c>
      <c r="S2">
        <v>0</v>
      </c>
      <c r="W2">
        <f t="shared" ref="W2:W25" si="0">COUNTIF($F$2:$F$121,P2)</f>
        <v>3</v>
      </c>
      <c r="X2">
        <f t="shared" ref="X2:X25" si="1">COUNTIF($E$2:$E$121,P2)</f>
        <v>0</v>
      </c>
    </row>
    <row r="3" spans="1:24" x14ac:dyDescent="0.25">
      <c r="A3" s="3" t="s">
        <v>172</v>
      </c>
      <c r="B3" t="s">
        <v>44</v>
      </c>
      <c r="C3" t="s">
        <v>148</v>
      </c>
      <c r="D3" t="s">
        <v>61</v>
      </c>
      <c r="E3">
        <v>1957</v>
      </c>
      <c r="F3" s="8">
        <v>2011</v>
      </c>
      <c r="G3" t="s">
        <v>17</v>
      </c>
      <c r="H3">
        <v>130</v>
      </c>
      <c r="I3">
        <v>130</v>
      </c>
      <c r="M3" t="s">
        <v>18</v>
      </c>
      <c r="P3">
        <v>2012</v>
      </c>
      <c r="Q3" s="7">
        <f>Q2-R3-T3+S3</f>
        <v>21232.499999999996</v>
      </c>
      <c r="R3">
        <f>SUM(I5:I14)</f>
        <v>1321</v>
      </c>
      <c r="S3">
        <f>H74+H75+H76</f>
        <v>2760</v>
      </c>
      <c r="W3">
        <f t="shared" si="0"/>
        <v>10</v>
      </c>
      <c r="X3">
        <f t="shared" si="1"/>
        <v>3</v>
      </c>
    </row>
    <row r="4" spans="1:24" x14ac:dyDescent="0.25">
      <c r="A4" s="3" t="s">
        <v>173</v>
      </c>
      <c r="B4" t="s">
        <v>44</v>
      </c>
      <c r="C4" t="s">
        <v>148</v>
      </c>
      <c r="D4" t="s">
        <v>69</v>
      </c>
      <c r="E4">
        <v>1960</v>
      </c>
      <c r="F4" s="8">
        <v>2011</v>
      </c>
      <c r="G4" t="s">
        <v>17</v>
      </c>
      <c r="H4">
        <v>124</v>
      </c>
      <c r="I4">
        <v>124</v>
      </c>
      <c r="M4" t="s">
        <v>18</v>
      </c>
      <c r="P4">
        <v>2013</v>
      </c>
      <c r="Q4" s="7">
        <f>Q3-R4-T4+S4</f>
        <v>21195.699999999997</v>
      </c>
      <c r="R4">
        <f>I15</f>
        <v>60</v>
      </c>
      <c r="S4">
        <f>H77</f>
        <v>23.2</v>
      </c>
      <c r="W4">
        <f t="shared" si="0"/>
        <v>1</v>
      </c>
      <c r="X4">
        <f t="shared" si="1"/>
        <v>1</v>
      </c>
    </row>
    <row r="5" spans="1:24" x14ac:dyDescent="0.25">
      <c r="A5" s="3" t="s">
        <v>174</v>
      </c>
      <c r="B5" t="s">
        <v>44</v>
      </c>
      <c r="C5" t="s">
        <v>94</v>
      </c>
      <c r="D5" t="s">
        <v>76</v>
      </c>
      <c r="E5">
        <v>1955</v>
      </c>
      <c r="F5" s="8">
        <v>2012</v>
      </c>
      <c r="G5" t="s">
        <v>17</v>
      </c>
      <c r="H5">
        <v>123</v>
      </c>
      <c r="I5">
        <v>123</v>
      </c>
      <c r="M5" t="s">
        <v>18</v>
      </c>
      <c r="P5">
        <v>2014</v>
      </c>
      <c r="Q5" s="7">
        <f t="shared" ref="Q5:Q24" si="2">Q4-R5-T5+S5</f>
        <v>21215.999999999996</v>
      </c>
      <c r="R5">
        <v>0</v>
      </c>
      <c r="S5">
        <f>H78</f>
        <v>20.3</v>
      </c>
      <c r="W5">
        <f t="shared" si="0"/>
        <v>0</v>
      </c>
      <c r="X5">
        <f t="shared" si="1"/>
        <v>1</v>
      </c>
    </row>
    <row r="6" spans="1:24" x14ac:dyDescent="0.25">
      <c r="A6" s="3" t="s">
        <v>175</v>
      </c>
      <c r="B6" t="s">
        <v>44</v>
      </c>
      <c r="C6" t="s">
        <v>94</v>
      </c>
      <c r="D6" t="s">
        <v>61</v>
      </c>
      <c r="E6">
        <v>1959</v>
      </c>
      <c r="F6" s="8">
        <v>2012</v>
      </c>
      <c r="G6" t="s">
        <v>17</v>
      </c>
      <c r="H6">
        <v>135</v>
      </c>
      <c r="I6">
        <v>135</v>
      </c>
      <c r="M6" t="s">
        <v>18</v>
      </c>
      <c r="P6">
        <v>2015</v>
      </c>
      <c r="Q6" s="7">
        <f t="shared" si="2"/>
        <v>21170.999999999996</v>
      </c>
      <c r="R6">
        <f>I16</f>
        <v>45</v>
      </c>
      <c r="S6">
        <v>0</v>
      </c>
      <c r="W6">
        <f t="shared" si="0"/>
        <v>1</v>
      </c>
      <c r="X6">
        <f t="shared" si="1"/>
        <v>0</v>
      </c>
    </row>
    <row r="7" spans="1:24" x14ac:dyDescent="0.25">
      <c r="A7" s="3" t="s">
        <v>179</v>
      </c>
      <c r="B7" t="s">
        <v>44</v>
      </c>
      <c r="C7" t="s">
        <v>148</v>
      </c>
      <c r="D7" t="s">
        <v>63</v>
      </c>
      <c r="E7">
        <v>1959</v>
      </c>
      <c r="F7" s="8">
        <v>2012</v>
      </c>
      <c r="G7" t="s">
        <v>17</v>
      </c>
      <c r="H7">
        <v>130</v>
      </c>
      <c r="I7">
        <v>130</v>
      </c>
      <c r="M7" t="s">
        <v>18</v>
      </c>
      <c r="P7">
        <v>2016</v>
      </c>
      <c r="Q7" s="7">
        <f t="shared" si="2"/>
        <v>20818.999999999996</v>
      </c>
      <c r="R7">
        <f>I17</f>
        <v>352</v>
      </c>
      <c r="S7">
        <v>0</v>
      </c>
      <c r="W7">
        <f t="shared" si="0"/>
        <v>1</v>
      </c>
      <c r="X7">
        <f t="shared" si="1"/>
        <v>0</v>
      </c>
    </row>
    <row r="8" spans="1:24" x14ac:dyDescent="0.25">
      <c r="A8" s="3" t="s">
        <v>176</v>
      </c>
      <c r="B8" t="s">
        <v>44</v>
      </c>
      <c r="C8" t="s">
        <v>148</v>
      </c>
      <c r="D8" t="s">
        <v>177</v>
      </c>
      <c r="E8">
        <v>1960</v>
      </c>
      <c r="F8" s="8">
        <v>2012</v>
      </c>
      <c r="G8" t="s">
        <v>17</v>
      </c>
      <c r="H8">
        <v>128</v>
      </c>
      <c r="I8">
        <v>128</v>
      </c>
      <c r="M8" t="s">
        <v>18</v>
      </c>
      <c r="P8">
        <v>2017</v>
      </c>
      <c r="Q8" s="7">
        <f t="shared" si="2"/>
        <v>20248.999999999996</v>
      </c>
      <c r="R8">
        <f>SUM(I18:I19)</f>
        <v>570</v>
      </c>
      <c r="S8">
        <v>0</v>
      </c>
      <c r="W8">
        <f t="shared" si="0"/>
        <v>2</v>
      </c>
      <c r="X8">
        <f t="shared" si="1"/>
        <v>0</v>
      </c>
    </row>
    <row r="9" spans="1:24" x14ac:dyDescent="0.25">
      <c r="A9" s="3" t="s">
        <v>180</v>
      </c>
      <c r="B9" t="s">
        <v>44</v>
      </c>
      <c r="C9" t="s">
        <v>148</v>
      </c>
      <c r="D9" t="s">
        <v>96</v>
      </c>
      <c r="E9">
        <v>1960</v>
      </c>
      <c r="F9" s="8">
        <v>2012</v>
      </c>
      <c r="G9" t="s">
        <v>17</v>
      </c>
      <c r="H9">
        <v>132</v>
      </c>
      <c r="I9">
        <v>132</v>
      </c>
      <c r="M9" t="s">
        <v>18</v>
      </c>
      <c r="P9">
        <v>2018</v>
      </c>
      <c r="Q9" s="7">
        <f t="shared" si="2"/>
        <v>19191.999999999996</v>
      </c>
      <c r="R9">
        <f>SUM(I20:I22)</f>
        <v>1057</v>
      </c>
      <c r="S9">
        <v>0</v>
      </c>
      <c r="W9">
        <f t="shared" si="0"/>
        <v>3</v>
      </c>
      <c r="X9">
        <f t="shared" si="1"/>
        <v>0</v>
      </c>
    </row>
    <row r="10" spans="1:24" x14ac:dyDescent="0.25">
      <c r="A10" s="3" t="s">
        <v>178</v>
      </c>
      <c r="B10" t="s">
        <v>44</v>
      </c>
      <c r="C10" t="s">
        <v>148</v>
      </c>
      <c r="D10" t="s">
        <v>71</v>
      </c>
      <c r="E10">
        <v>1962</v>
      </c>
      <c r="F10" s="8">
        <v>2012</v>
      </c>
      <c r="G10" t="s">
        <v>17</v>
      </c>
      <c r="H10">
        <v>136</v>
      </c>
      <c r="I10">
        <v>136</v>
      </c>
      <c r="M10" t="s">
        <v>18</v>
      </c>
      <c r="P10" s="5">
        <v>2019</v>
      </c>
      <c r="Q10" s="7">
        <f t="shared" si="2"/>
        <v>18394.999999999996</v>
      </c>
      <c r="R10">
        <f>SUM(I23:I25)</f>
        <v>797</v>
      </c>
      <c r="S10">
        <v>0</v>
      </c>
      <c r="W10">
        <f t="shared" si="0"/>
        <v>3</v>
      </c>
      <c r="X10">
        <f t="shared" si="1"/>
        <v>0</v>
      </c>
    </row>
    <row r="11" spans="1:24" x14ac:dyDescent="0.25">
      <c r="A11" s="3" t="s">
        <v>182</v>
      </c>
      <c r="B11" t="s">
        <v>44</v>
      </c>
      <c r="C11" t="s">
        <v>148</v>
      </c>
      <c r="D11" t="s">
        <v>183</v>
      </c>
      <c r="E11">
        <v>1962</v>
      </c>
      <c r="F11" s="8">
        <v>2012</v>
      </c>
      <c r="G11" t="s">
        <v>17</v>
      </c>
      <c r="H11">
        <v>138</v>
      </c>
      <c r="I11">
        <v>138</v>
      </c>
      <c r="M11" t="s">
        <v>18</v>
      </c>
      <c r="P11">
        <v>2020</v>
      </c>
      <c r="Q11" s="7">
        <f t="shared" si="2"/>
        <v>18343.999999999996</v>
      </c>
      <c r="R11">
        <f>H26</f>
        <v>51</v>
      </c>
      <c r="S11">
        <v>0</v>
      </c>
      <c r="W11">
        <f t="shared" si="0"/>
        <v>1</v>
      </c>
      <c r="X11">
        <f t="shared" si="1"/>
        <v>0</v>
      </c>
    </row>
    <row r="12" spans="1:24" x14ac:dyDescent="0.25">
      <c r="A12" s="3" t="s">
        <v>184</v>
      </c>
      <c r="B12" t="s">
        <v>44</v>
      </c>
      <c r="C12" t="s">
        <v>148</v>
      </c>
      <c r="D12" t="s">
        <v>185</v>
      </c>
      <c r="E12">
        <v>1962</v>
      </c>
      <c r="F12" s="8">
        <v>2012</v>
      </c>
      <c r="G12" t="s">
        <v>17</v>
      </c>
      <c r="H12">
        <v>131</v>
      </c>
      <c r="I12">
        <v>131</v>
      </c>
      <c r="M12" t="s">
        <v>18</v>
      </c>
      <c r="P12">
        <v>2021</v>
      </c>
      <c r="Q12" s="7">
        <f t="shared" si="2"/>
        <v>18343.999999999996</v>
      </c>
      <c r="R12">
        <v>0</v>
      </c>
      <c r="S12">
        <v>0</v>
      </c>
      <c r="W12">
        <f t="shared" si="0"/>
        <v>0</v>
      </c>
      <c r="X12">
        <f t="shared" si="1"/>
        <v>0</v>
      </c>
    </row>
    <row r="13" spans="1:24" x14ac:dyDescent="0.25">
      <c r="A13" s="3" t="s">
        <v>181</v>
      </c>
      <c r="B13" t="s">
        <v>44</v>
      </c>
      <c r="C13" t="s">
        <v>148</v>
      </c>
      <c r="D13" t="s">
        <v>25</v>
      </c>
      <c r="E13">
        <v>1964</v>
      </c>
      <c r="F13" s="8">
        <v>2012</v>
      </c>
      <c r="G13" t="s">
        <v>17</v>
      </c>
      <c r="H13">
        <v>135</v>
      </c>
      <c r="I13">
        <v>135</v>
      </c>
      <c r="M13" t="s">
        <v>18</v>
      </c>
      <c r="P13" s="5">
        <v>2022</v>
      </c>
      <c r="Q13" s="7">
        <f t="shared" si="2"/>
        <v>14975.999999999996</v>
      </c>
      <c r="R13">
        <f>H27</f>
        <v>74</v>
      </c>
      <c r="S13">
        <v>0</v>
      </c>
      <c r="T13">
        <f>SUM(I28:I40)+I42+I48</f>
        <v>3294</v>
      </c>
      <c r="U13">
        <v>15000</v>
      </c>
      <c r="V13" s="6">
        <f>Q13-U13</f>
        <v>-24.000000000003638</v>
      </c>
      <c r="W13">
        <f t="shared" si="0"/>
        <v>16</v>
      </c>
      <c r="X13">
        <f t="shared" si="1"/>
        <v>0</v>
      </c>
    </row>
    <row r="14" spans="1:24" x14ac:dyDescent="0.25">
      <c r="A14" s="3" t="s">
        <v>186</v>
      </c>
      <c r="B14" t="s">
        <v>44</v>
      </c>
      <c r="C14" t="s">
        <v>148</v>
      </c>
      <c r="D14" t="s">
        <v>187</v>
      </c>
      <c r="E14">
        <v>1964</v>
      </c>
      <c r="F14" s="8">
        <v>2012</v>
      </c>
      <c r="G14" t="s">
        <v>17</v>
      </c>
      <c r="H14">
        <v>133</v>
      </c>
      <c r="I14">
        <v>133</v>
      </c>
      <c r="M14" t="s">
        <v>18</v>
      </c>
      <c r="P14">
        <v>2023</v>
      </c>
      <c r="Q14" s="7">
        <f t="shared" si="2"/>
        <v>14074.999999999996</v>
      </c>
      <c r="R14">
        <v>0</v>
      </c>
      <c r="S14">
        <v>0</v>
      </c>
      <c r="T14">
        <f>I41+I45</f>
        <v>901</v>
      </c>
      <c r="U14">
        <v>14250</v>
      </c>
      <c r="V14" s="6">
        <f t="shared" ref="V14:V25" si="3">Q14-U14</f>
        <v>-175.00000000000364</v>
      </c>
      <c r="W14">
        <f t="shared" si="0"/>
        <v>2</v>
      </c>
      <c r="X14">
        <f t="shared" si="1"/>
        <v>0</v>
      </c>
    </row>
    <row r="15" spans="1:24" x14ac:dyDescent="0.25">
      <c r="A15" s="3" t="s">
        <v>188</v>
      </c>
      <c r="B15" t="s">
        <v>37</v>
      </c>
      <c r="C15" t="s">
        <v>189</v>
      </c>
      <c r="E15">
        <v>1968</v>
      </c>
      <c r="F15" s="8">
        <v>2013</v>
      </c>
      <c r="G15" t="s">
        <v>17</v>
      </c>
      <c r="H15">
        <v>60</v>
      </c>
      <c r="I15">
        <v>60</v>
      </c>
      <c r="M15" t="s">
        <v>18</v>
      </c>
      <c r="P15">
        <v>2024</v>
      </c>
      <c r="Q15" s="7">
        <f t="shared" si="2"/>
        <v>13411.999999999996</v>
      </c>
      <c r="R15">
        <v>0</v>
      </c>
      <c r="S15">
        <v>0</v>
      </c>
      <c r="T15">
        <f>I44</f>
        <v>663</v>
      </c>
      <c r="U15">
        <v>13500</v>
      </c>
      <c r="V15" s="6">
        <f t="shared" si="3"/>
        <v>-88.000000000003638</v>
      </c>
      <c r="W15">
        <f t="shared" si="0"/>
        <v>1</v>
      </c>
      <c r="X15">
        <f t="shared" si="1"/>
        <v>0</v>
      </c>
    </row>
    <row r="16" spans="1:24" x14ac:dyDescent="0.25">
      <c r="A16" s="3" t="s">
        <v>190</v>
      </c>
      <c r="B16" t="s">
        <v>44</v>
      </c>
      <c r="C16" t="s">
        <v>157</v>
      </c>
      <c r="D16" t="s">
        <v>96</v>
      </c>
      <c r="E16">
        <v>1993</v>
      </c>
      <c r="F16" s="8">
        <v>2015</v>
      </c>
      <c r="G16" t="s">
        <v>17</v>
      </c>
      <c r="H16">
        <v>45</v>
      </c>
      <c r="I16">
        <v>45</v>
      </c>
      <c r="M16" t="s">
        <v>18</v>
      </c>
      <c r="P16">
        <v>2025</v>
      </c>
      <c r="Q16" s="7">
        <f t="shared" si="2"/>
        <v>12738.999999999996</v>
      </c>
      <c r="R16">
        <v>0</v>
      </c>
      <c r="S16">
        <v>0</v>
      </c>
      <c r="T16">
        <f>I43+I49</f>
        <v>673</v>
      </c>
      <c r="U16">
        <v>12750</v>
      </c>
      <c r="V16" s="6">
        <f t="shared" si="3"/>
        <v>-11.000000000003638</v>
      </c>
      <c r="W16">
        <f t="shared" si="0"/>
        <v>2</v>
      </c>
      <c r="X16">
        <f t="shared" si="1"/>
        <v>0</v>
      </c>
    </row>
    <row r="17" spans="1:24" x14ac:dyDescent="0.25">
      <c r="A17" s="3" t="s">
        <v>153</v>
      </c>
      <c r="B17" t="s">
        <v>154</v>
      </c>
      <c r="C17" t="s">
        <v>155</v>
      </c>
      <c r="D17" t="s">
        <v>61</v>
      </c>
      <c r="E17">
        <v>1985</v>
      </c>
      <c r="F17" s="8">
        <v>2016</v>
      </c>
      <c r="G17" t="s">
        <v>17</v>
      </c>
      <c r="H17">
        <v>352</v>
      </c>
      <c r="I17">
        <v>352</v>
      </c>
      <c r="J17" t="s">
        <v>150</v>
      </c>
      <c r="K17" t="s">
        <v>151</v>
      </c>
      <c r="M17" t="s">
        <v>149</v>
      </c>
      <c r="P17">
        <v>2026</v>
      </c>
      <c r="Q17" s="7">
        <f t="shared" si="2"/>
        <v>11617.999999999996</v>
      </c>
      <c r="R17">
        <v>0</v>
      </c>
      <c r="S17">
        <v>0</v>
      </c>
      <c r="T17">
        <f>I46+I50</f>
        <v>1121</v>
      </c>
      <c r="U17">
        <v>12000</v>
      </c>
      <c r="V17" s="6">
        <f t="shared" si="3"/>
        <v>-382.00000000000364</v>
      </c>
      <c r="W17">
        <f t="shared" si="0"/>
        <v>2</v>
      </c>
      <c r="X17">
        <f t="shared" si="1"/>
        <v>0</v>
      </c>
    </row>
    <row r="18" spans="1:24" x14ac:dyDescent="0.25">
      <c r="A18" s="3" t="s">
        <v>147</v>
      </c>
      <c r="B18" t="s">
        <v>44</v>
      </c>
      <c r="C18" t="s">
        <v>148</v>
      </c>
      <c r="D18" t="s">
        <v>27</v>
      </c>
      <c r="E18">
        <v>1970</v>
      </c>
      <c r="F18" s="8">
        <v>2017</v>
      </c>
      <c r="G18" t="s">
        <v>17</v>
      </c>
      <c r="H18">
        <v>278</v>
      </c>
      <c r="I18">
        <v>278</v>
      </c>
      <c r="J18" t="s">
        <v>150</v>
      </c>
      <c r="K18" t="s">
        <v>151</v>
      </c>
      <c r="M18" t="s">
        <v>149</v>
      </c>
      <c r="P18">
        <v>2027</v>
      </c>
      <c r="Q18" s="7">
        <f t="shared" si="2"/>
        <v>11152.999999999996</v>
      </c>
      <c r="R18">
        <v>0</v>
      </c>
      <c r="S18">
        <v>0</v>
      </c>
      <c r="T18">
        <f>I51</f>
        <v>465</v>
      </c>
      <c r="U18">
        <v>11250</v>
      </c>
      <c r="V18" s="6">
        <f t="shared" si="3"/>
        <v>-97.000000000003638</v>
      </c>
      <c r="W18">
        <f t="shared" si="0"/>
        <v>1</v>
      </c>
      <c r="X18">
        <f t="shared" si="1"/>
        <v>0</v>
      </c>
    </row>
    <row r="19" spans="1:24" x14ac:dyDescent="0.25">
      <c r="A19" s="3" t="s">
        <v>152</v>
      </c>
      <c r="B19" t="s">
        <v>44</v>
      </c>
      <c r="C19" t="s">
        <v>148</v>
      </c>
      <c r="D19" t="s">
        <v>29</v>
      </c>
      <c r="E19">
        <v>1973</v>
      </c>
      <c r="F19" s="8">
        <v>2017</v>
      </c>
      <c r="G19" t="s">
        <v>17</v>
      </c>
      <c r="H19">
        <v>292</v>
      </c>
      <c r="I19">
        <v>292</v>
      </c>
      <c r="J19" t="s">
        <v>150</v>
      </c>
      <c r="K19" t="s">
        <v>151</v>
      </c>
      <c r="M19" t="s">
        <v>149</v>
      </c>
      <c r="P19">
        <v>2028</v>
      </c>
      <c r="Q19" s="7">
        <f t="shared" si="2"/>
        <v>10083.999999999996</v>
      </c>
      <c r="R19">
        <v>0</v>
      </c>
      <c r="S19">
        <v>0</v>
      </c>
      <c r="T19">
        <f>I47+I52</f>
        <v>1069</v>
      </c>
      <c r="U19">
        <v>10500</v>
      </c>
      <c r="V19" s="6">
        <f t="shared" si="3"/>
        <v>-416.00000000000364</v>
      </c>
      <c r="W19">
        <f t="shared" si="0"/>
        <v>2</v>
      </c>
      <c r="X19">
        <f t="shared" si="1"/>
        <v>0</v>
      </c>
    </row>
    <row r="20" spans="1:24" x14ac:dyDescent="0.25">
      <c r="A20" s="3" t="s">
        <v>165</v>
      </c>
      <c r="B20" t="s">
        <v>44</v>
      </c>
      <c r="C20" t="s">
        <v>65</v>
      </c>
      <c r="D20" t="s">
        <v>96</v>
      </c>
      <c r="E20">
        <v>1968</v>
      </c>
      <c r="F20" s="8">
        <v>2018</v>
      </c>
      <c r="G20" t="s">
        <v>17</v>
      </c>
      <c r="H20">
        <v>297</v>
      </c>
      <c r="I20">
        <v>297</v>
      </c>
      <c r="J20" t="s">
        <v>150</v>
      </c>
      <c r="K20" t="s">
        <v>164</v>
      </c>
      <c r="M20" t="s">
        <v>149</v>
      </c>
      <c r="P20">
        <v>2029</v>
      </c>
      <c r="Q20" s="7">
        <f t="shared" si="2"/>
        <v>9618.9999999999964</v>
      </c>
      <c r="R20">
        <v>0</v>
      </c>
      <c r="S20">
        <v>0</v>
      </c>
      <c r="T20">
        <f>I54</f>
        <v>465</v>
      </c>
      <c r="U20">
        <v>9750</v>
      </c>
      <c r="V20" s="6">
        <f t="shared" si="3"/>
        <v>-131.00000000000364</v>
      </c>
      <c r="W20">
        <f t="shared" si="0"/>
        <v>1</v>
      </c>
      <c r="X20">
        <f t="shared" si="1"/>
        <v>0</v>
      </c>
    </row>
    <row r="21" spans="1:24" x14ac:dyDescent="0.25">
      <c r="A21" s="3" t="s">
        <v>166</v>
      </c>
      <c r="B21" t="s">
        <v>44</v>
      </c>
      <c r="C21" t="s">
        <v>65</v>
      </c>
      <c r="D21" t="s">
        <v>63</v>
      </c>
      <c r="E21">
        <v>1970</v>
      </c>
      <c r="F21" s="8">
        <v>2018</v>
      </c>
      <c r="G21" t="s">
        <v>17</v>
      </c>
      <c r="H21">
        <v>295</v>
      </c>
      <c r="I21">
        <v>295</v>
      </c>
      <c r="J21" t="s">
        <v>150</v>
      </c>
      <c r="K21" t="s">
        <v>164</v>
      </c>
      <c r="M21" t="s">
        <v>149</v>
      </c>
      <c r="P21" s="5">
        <v>2030</v>
      </c>
      <c r="Q21" s="7">
        <f t="shared" si="2"/>
        <v>8997.0999999999967</v>
      </c>
      <c r="R21">
        <v>0</v>
      </c>
      <c r="S21">
        <v>0</v>
      </c>
      <c r="T21">
        <f>I53+I55+I56+I58</f>
        <v>621.9</v>
      </c>
      <c r="U21">
        <v>9000</v>
      </c>
      <c r="V21" s="6">
        <f t="shared" si="3"/>
        <v>-2.9000000000032742</v>
      </c>
      <c r="W21">
        <f t="shared" si="0"/>
        <v>4</v>
      </c>
      <c r="X21">
        <f t="shared" si="1"/>
        <v>0</v>
      </c>
    </row>
    <row r="22" spans="1:24" x14ac:dyDescent="0.25">
      <c r="A22" s="3" t="s">
        <v>170</v>
      </c>
      <c r="B22" t="s">
        <v>168</v>
      </c>
      <c r="C22" t="s">
        <v>80</v>
      </c>
      <c r="D22" t="s">
        <v>96</v>
      </c>
      <c r="E22">
        <v>1989</v>
      </c>
      <c r="F22" s="8">
        <v>2018</v>
      </c>
      <c r="G22" t="s">
        <v>17</v>
      </c>
      <c r="H22">
        <v>465</v>
      </c>
      <c r="I22">
        <v>465</v>
      </c>
      <c r="J22" t="s">
        <v>163</v>
      </c>
      <c r="K22" t="s">
        <v>164</v>
      </c>
      <c r="M22" t="s">
        <v>149</v>
      </c>
      <c r="P22">
        <v>2031</v>
      </c>
      <c r="Q22" s="7">
        <f t="shared" si="2"/>
        <v>7199.7999999999965</v>
      </c>
      <c r="R22">
        <v>0</v>
      </c>
      <c r="S22">
        <v>0</v>
      </c>
      <c r="T22">
        <f>I57+I59+I60+I61+I64+I65+I66+I67</f>
        <v>1797.3</v>
      </c>
      <c r="U22">
        <v>7200</v>
      </c>
      <c r="V22" s="6">
        <f t="shared" si="3"/>
        <v>-0.20000000000345608</v>
      </c>
      <c r="W22">
        <f t="shared" si="0"/>
        <v>8</v>
      </c>
      <c r="X22">
        <f t="shared" si="1"/>
        <v>0</v>
      </c>
    </row>
    <row r="23" spans="1:24" x14ac:dyDescent="0.25">
      <c r="A23" s="3" t="s">
        <v>161</v>
      </c>
      <c r="B23" t="s">
        <v>44</v>
      </c>
      <c r="C23" t="s">
        <v>162</v>
      </c>
      <c r="D23" t="s">
        <v>76</v>
      </c>
      <c r="E23">
        <v>1973</v>
      </c>
      <c r="F23" s="8">
        <v>2019</v>
      </c>
      <c r="G23" t="s">
        <v>17</v>
      </c>
      <c r="H23">
        <v>292</v>
      </c>
      <c r="I23">
        <v>292</v>
      </c>
      <c r="J23" t="s">
        <v>163</v>
      </c>
      <c r="K23" t="s">
        <v>164</v>
      </c>
      <c r="M23" t="s">
        <v>143</v>
      </c>
      <c r="P23">
        <v>2032</v>
      </c>
      <c r="Q23" s="7">
        <f t="shared" si="2"/>
        <v>5378.7999999999965</v>
      </c>
      <c r="R23">
        <v>0</v>
      </c>
      <c r="S23">
        <v>0</v>
      </c>
      <c r="T23">
        <f>I62+I63+I71+I72</f>
        <v>1821</v>
      </c>
      <c r="U23">
        <v>5400</v>
      </c>
      <c r="V23" s="6">
        <f t="shared" si="3"/>
        <v>-21.200000000003456</v>
      </c>
      <c r="W23">
        <f t="shared" si="0"/>
        <v>4</v>
      </c>
      <c r="X23">
        <f t="shared" si="1"/>
        <v>0</v>
      </c>
    </row>
    <row r="24" spans="1:24" x14ac:dyDescent="0.25">
      <c r="A24" s="3" t="s">
        <v>167</v>
      </c>
      <c r="B24" t="s">
        <v>168</v>
      </c>
      <c r="C24" t="s">
        <v>169</v>
      </c>
      <c r="D24" t="s">
        <v>63</v>
      </c>
      <c r="E24">
        <v>1987</v>
      </c>
      <c r="F24" s="8">
        <v>2019</v>
      </c>
      <c r="G24" t="s">
        <v>17</v>
      </c>
      <c r="H24">
        <v>465</v>
      </c>
      <c r="I24">
        <v>465</v>
      </c>
      <c r="J24" t="s">
        <v>163</v>
      </c>
      <c r="K24" t="s">
        <v>164</v>
      </c>
      <c r="M24" t="s">
        <v>149</v>
      </c>
      <c r="P24">
        <v>2033</v>
      </c>
      <c r="Q24" s="7">
        <f t="shared" si="2"/>
        <v>2878.7999999999965</v>
      </c>
      <c r="R24">
        <v>0</v>
      </c>
      <c r="S24">
        <v>0</v>
      </c>
      <c r="T24">
        <f>I68+I69+I70</f>
        <v>2500</v>
      </c>
      <c r="U24">
        <v>3600</v>
      </c>
      <c r="V24" s="6">
        <f t="shared" si="3"/>
        <v>-721.20000000000346</v>
      </c>
      <c r="W24">
        <f t="shared" si="0"/>
        <v>3</v>
      </c>
      <c r="X24">
        <f t="shared" si="1"/>
        <v>0</v>
      </c>
    </row>
    <row r="25" spans="1:24" x14ac:dyDescent="0.25">
      <c r="A25" s="3" t="s">
        <v>156</v>
      </c>
      <c r="B25" t="s">
        <v>44</v>
      </c>
      <c r="C25" t="s">
        <v>157</v>
      </c>
      <c r="D25" t="s">
        <v>158</v>
      </c>
      <c r="E25">
        <v>1992</v>
      </c>
      <c r="F25" s="8">
        <v>2019</v>
      </c>
      <c r="G25" t="s">
        <v>17</v>
      </c>
      <c r="H25">
        <v>40</v>
      </c>
      <c r="I25">
        <v>40</v>
      </c>
      <c r="J25" t="s">
        <v>159</v>
      </c>
      <c r="K25" t="s">
        <v>73</v>
      </c>
      <c r="M25" t="s">
        <v>160</v>
      </c>
      <c r="P25">
        <v>2034</v>
      </c>
      <c r="Q25" s="7">
        <f>Q24-R25-T25+S25</f>
        <v>1798.4999999999966</v>
      </c>
      <c r="R25">
        <v>0</v>
      </c>
      <c r="S25">
        <v>0</v>
      </c>
      <c r="T25">
        <f>I74+I78</f>
        <v>1080.3</v>
      </c>
      <c r="U25">
        <v>1800</v>
      </c>
      <c r="V25" s="6">
        <f t="shared" si="3"/>
        <v>-1.5000000000034106</v>
      </c>
      <c r="W25">
        <f t="shared" si="0"/>
        <v>2</v>
      </c>
      <c r="X25">
        <f t="shared" si="1"/>
        <v>0</v>
      </c>
    </row>
    <row r="26" spans="1:24" x14ac:dyDescent="0.25">
      <c r="A26" s="3" t="s">
        <v>144</v>
      </c>
      <c r="B26" t="s">
        <v>145</v>
      </c>
      <c r="C26" t="s">
        <v>146</v>
      </c>
      <c r="E26">
        <v>1996</v>
      </c>
      <c r="F26" s="8">
        <v>2020</v>
      </c>
      <c r="G26" t="s">
        <v>17</v>
      </c>
      <c r="H26">
        <v>51</v>
      </c>
      <c r="I26">
        <v>14</v>
      </c>
      <c r="J26" t="s">
        <v>142</v>
      </c>
      <c r="M26" t="s">
        <v>143</v>
      </c>
      <c r="P26" s="5">
        <v>2035</v>
      </c>
      <c r="Q26" s="7">
        <f>Q25-R26-T26+S26</f>
        <v>-3.4106051316484809E-12</v>
      </c>
      <c r="R26">
        <v>0</v>
      </c>
      <c r="S26">
        <v>0</v>
      </c>
      <c r="T26">
        <f>I73+I75+I76+I77</f>
        <v>1798.5</v>
      </c>
      <c r="U26">
        <v>0</v>
      </c>
      <c r="V26" s="6">
        <f>Q26-U26</f>
        <v>-3.4106051316484809E-12</v>
      </c>
      <c r="W26">
        <f>COUNTIF($F$2:$F$121,P26)</f>
        <v>4</v>
      </c>
      <c r="X26">
        <f>COUNTIF($E$2:$E$121,P26)</f>
        <v>0</v>
      </c>
    </row>
    <row r="27" spans="1:24" x14ac:dyDescent="0.25">
      <c r="A27" s="3" t="s">
        <v>139</v>
      </c>
      <c r="B27" t="s">
        <v>140</v>
      </c>
      <c r="C27" t="s">
        <v>141</v>
      </c>
      <c r="D27">
        <v>1</v>
      </c>
      <c r="E27">
        <v>1999</v>
      </c>
      <c r="F27" s="8">
        <v>2022</v>
      </c>
      <c r="G27" t="s">
        <v>17</v>
      </c>
      <c r="H27">
        <v>74</v>
      </c>
      <c r="I27">
        <v>30</v>
      </c>
      <c r="J27" t="s">
        <v>142</v>
      </c>
      <c r="M27" t="s">
        <v>143</v>
      </c>
      <c r="P27" s="9"/>
      <c r="Q27" s="10"/>
      <c r="R27" s="9"/>
      <c r="S27" s="9"/>
      <c r="T27" s="9"/>
      <c r="U27" s="9"/>
      <c r="V27" s="11"/>
    </row>
    <row r="28" spans="1:24" x14ac:dyDescent="0.25">
      <c r="A28" s="3" t="s">
        <v>46</v>
      </c>
      <c r="B28" t="s">
        <v>44</v>
      </c>
      <c r="C28" t="s">
        <v>47</v>
      </c>
      <c r="D28" t="s">
        <v>47</v>
      </c>
      <c r="E28">
        <v>1917</v>
      </c>
      <c r="F28" s="9">
        <v>2022</v>
      </c>
      <c r="G28" t="s">
        <v>17</v>
      </c>
      <c r="H28">
        <v>98</v>
      </c>
      <c r="I28">
        <v>98</v>
      </c>
      <c r="J28">
        <f>SUM(I28:I40)+I42+I48</f>
        <v>3294</v>
      </c>
      <c r="M28" t="s">
        <v>18</v>
      </c>
      <c r="P28" s="9"/>
      <c r="Q28" s="10"/>
      <c r="R28" s="9"/>
      <c r="S28" s="9"/>
      <c r="T28" s="9"/>
      <c r="U28" s="9"/>
      <c r="V28" s="11"/>
    </row>
    <row r="29" spans="1:24" x14ac:dyDescent="0.25">
      <c r="A29" s="3" t="s">
        <v>36</v>
      </c>
      <c r="B29" t="s">
        <v>37</v>
      </c>
      <c r="C29" t="s">
        <v>38</v>
      </c>
      <c r="E29">
        <v>1936</v>
      </c>
      <c r="F29" s="9">
        <v>2022</v>
      </c>
      <c r="G29" t="s">
        <v>17</v>
      </c>
      <c r="H29">
        <v>67</v>
      </c>
      <c r="I29">
        <v>67</v>
      </c>
      <c r="M29" t="s">
        <v>18</v>
      </c>
      <c r="P29" s="9"/>
      <c r="Q29" s="10"/>
      <c r="R29" s="9"/>
      <c r="S29" s="9"/>
      <c r="T29" s="9"/>
      <c r="U29" s="9"/>
      <c r="V29" s="11"/>
    </row>
    <row r="30" spans="1:24" x14ac:dyDescent="0.25">
      <c r="A30" s="3" t="s">
        <v>77</v>
      </c>
      <c r="B30" t="s">
        <v>44</v>
      </c>
      <c r="C30" t="s">
        <v>78</v>
      </c>
      <c r="D30" t="s">
        <v>78</v>
      </c>
      <c r="E30">
        <v>1939</v>
      </c>
      <c r="F30" s="9">
        <v>2022</v>
      </c>
      <c r="G30" t="s">
        <v>17</v>
      </c>
      <c r="H30">
        <v>15</v>
      </c>
      <c r="I30">
        <v>15</v>
      </c>
      <c r="M30" t="s">
        <v>18</v>
      </c>
    </row>
    <row r="31" spans="1:24" x14ac:dyDescent="0.25">
      <c r="A31" s="3" t="s">
        <v>43</v>
      </c>
      <c r="B31" t="s">
        <v>44</v>
      </c>
      <c r="C31" t="s">
        <v>45</v>
      </c>
      <c r="D31" t="s">
        <v>45</v>
      </c>
      <c r="E31">
        <v>1959</v>
      </c>
      <c r="F31" s="9">
        <v>2022</v>
      </c>
      <c r="G31" t="s">
        <v>17</v>
      </c>
      <c r="H31">
        <v>176</v>
      </c>
      <c r="I31">
        <v>176</v>
      </c>
      <c r="M31" t="s">
        <v>18</v>
      </c>
    </row>
    <row r="32" spans="1:24" x14ac:dyDescent="0.25">
      <c r="A32" s="3" t="s">
        <v>72</v>
      </c>
      <c r="B32" t="s">
        <v>44</v>
      </c>
      <c r="C32" t="s">
        <v>65</v>
      </c>
      <c r="D32" t="s">
        <v>59</v>
      </c>
      <c r="E32">
        <v>1963</v>
      </c>
      <c r="F32" s="9">
        <v>2022</v>
      </c>
      <c r="G32" t="s">
        <v>17</v>
      </c>
      <c r="H32">
        <v>125</v>
      </c>
      <c r="I32">
        <v>125</v>
      </c>
      <c r="K32" t="s">
        <v>73</v>
      </c>
      <c r="M32" t="s">
        <v>18</v>
      </c>
    </row>
    <row r="33" spans="1:13" x14ac:dyDescent="0.25">
      <c r="A33" s="3" t="s">
        <v>74</v>
      </c>
      <c r="B33" t="s">
        <v>44</v>
      </c>
      <c r="C33" t="s">
        <v>65</v>
      </c>
      <c r="D33" t="s">
        <v>57</v>
      </c>
      <c r="E33">
        <v>1963</v>
      </c>
      <c r="F33" s="9">
        <v>2022</v>
      </c>
      <c r="G33" t="s">
        <v>17</v>
      </c>
      <c r="H33">
        <v>125</v>
      </c>
      <c r="I33">
        <v>125</v>
      </c>
      <c r="K33" t="s">
        <v>73</v>
      </c>
      <c r="M33" t="s">
        <v>18</v>
      </c>
    </row>
    <row r="34" spans="1:13" x14ac:dyDescent="0.25">
      <c r="A34" s="3" t="s">
        <v>99</v>
      </c>
      <c r="B34" t="s">
        <v>100</v>
      </c>
      <c r="C34" t="s">
        <v>101</v>
      </c>
      <c r="D34" t="s">
        <v>102</v>
      </c>
      <c r="E34">
        <v>1964</v>
      </c>
      <c r="F34" s="9">
        <v>2022</v>
      </c>
      <c r="G34" t="s">
        <v>17</v>
      </c>
      <c r="H34">
        <v>19.5</v>
      </c>
      <c r="I34">
        <v>19.5</v>
      </c>
      <c r="M34" t="s">
        <v>18</v>
      </c>
    </row>
    <row r="35" spans="1:13" x14ac:dyDescent="0.25">
      <c r="A35" s="3" t="s">
        <v>130</v>
      </c>
      <c r="B35" t="s">
        <v>131</v>
      </c>
      <c r="C35" t="s">
        <v>132</v>
      </c>
      <c r="E35">
        <v>1964</v>
      </c>
      <c r="F35" s="9">
        <v>2022</v>
      </c>
      <c r="G35" t="s">
        <v>17</v>
      </c>
      <c r="H35">
        <v>27.5</v>
      </c>
      <c r="I35">
        <v>27.5</v>
      </c>
      <c r="M35" t="s">
        <v>18</v>
      </c>
    </row>
    <row r="36" spans="1:13" x14ac:dyDescent="0.25">
      <c r="A36" s="3" t="s">
        <v>75</v>
      </c>
      <c r="B36" t="s">
        <v>44</v>
      </c>
      <c r="C36" t="s">
        <v>65</v>
      </c>
      <c r="D36" t="s">
        <v>76</v>
      </c>
      <c r="E36">
        <v>1965</v>
      </c>
      <c r="F36" s="9">
        <v>2022</v>
      </c>
      <c r="G36" t="s">
        <v>17</v>
      </c>
      <c r="H36">
        <v>295</v>
      </c>
      <c r="I36">
        <v>295</v>
      </c>
      <c r="M36" t="s">
        <v>18</v>
      </c>
    </row>
    <row r="37" spans="1:13" x14ac:dyDescent="0.25">
      <c r="A37" s="3" t="s">
        <v>93</v>
      </c>
      <c r="B37" t="s">
        <v>44</v>
      </c>
      <c r="C37" t="s">
        <v>94</v>
      </c>
      <c r="D37" t="s">
        <v>63</v>
      </c>
      <c r="E37">
        <v>1965</v>
      </c>
      <c r="F37" s="9">
        <v>2022</v>
      </c>
      <c r="G37" t="s">
        <v>17</v>
      </c>
      <c r="H37">
        <v>321</v>
      </c>
      <c r="I37">
        <v>321</v>
      </c>
      <c r="M37" t="s">
        <v>18</v>
      </c>
    </row>
    <row r="38" spans="1:13" x14ac:dyDescent="0.25">
      <c r="A38" s="3" t="s">
        <v>95</v>
      </c>
      <c r="B38" t="s">
        <v>44</v>
      </c>
      <c r="C38" t="s">
        <v>94</v>
      </c>
      <c r="D38" t="s">
        <v>96</v>
      </c>
      <c r="E38">
        <v>1967</v>
      </c>
      <c r="F38" s="9">
        <v>2022</v>
      </c>
      <c r="G38" t="s">
        <v>17</v>
      </c>
      <c r="H38">
        <v>321</v>
      </c>
      <c r="I38">
        <v>321</v>
      </c>
      <c r="M38" t="s">
        <v>18</v>
      </c>
    </row>
    <row r="39" spans="1:13" x14ac:dyDescent="0.25">
      <c r="A39" s="3" t="s">
        <v>64</v>
      </c>
      <c r="B39" t="s">
        <v>44</v>
      </c>
      <c r="C39" t="s">
        <v>65</v>
      </c>
      <c r="D39" t="s">
        <v>61</v>
      </c>
      <c r="E39">
        <v>1968</v>
      </c>
      <c r="F39" s="9">
        <v>2022</v>
      </c>
      <c r="G39" t="s">
        <v>17</v>
      </c>
      <c r="H39">
        <v>297</v>
      </c>
      <c r="I39">
        <v>297</v>
      </c>
      <c r="M39" t="s">
        <v>18</v>
      </c>
    </row>
    <row r="40" spans="1:13" x14ac:dyDescent="0.25">
      <c r="A40" s="3" t="s">
        <v>55</v>
      </c>
      <c r="B40" t="s">
        <v>44</v>
      </c>
      <c r="C40" t="s">
        <v>56</v>
      </c>
      <c r="D40" t="s">
        <v>57</v>
      </c>
      <c r="E40">
        <v>1972</v>
      </c>
      <c r="F40" s="9">
        <v>2022</v>
      </c>
      <c r="G40" t="s">
        <v>17</v>
      </c>
      <c r="H40">
        <v>294</v>
      </c>
      <c r="I40">
        <v>294</v>
      </c>
      <c r="M40" t="s">
        <v>18</v>
      </c>
    </row>
    <row r="41" spans="1:13" x14ac:dyDescent="0.25">
      <c r="A41" s="3" t="s">
        <v>58</v>
      </c>
      <c r="B41" t="s">
        <v>44</v>
      </c>
      <c r="C41" t="s">
        <v>56</v>
      </c>
      <c r="D41" t="s">
        <v>59</v>
      </c>
      <c r="E41">
        <v>1972</v>
      </c>
      <c r="F41" s="9">
        <v>2023</v>
      </c>
      <c r="G41" t="s">
        <v>17</v>
      </c>
      <c r="H41">
        <v>294</v>
      </c>
      <c r="I41">
        <v>294</v>
      </c>
      <c r="J41">
        <f>I41+I45</f>
        <v>901</v>
      </c>
      <c r="M41" t="s">
        <v>18</v>
      </c>
    </row>
    <row r="42" spans="1:13" x14ac:dyDescent="0.25">
      <c r="A42" s="3" t="s">
        <v>66</v>
      </c>
      <c r="B42" t="s">
        <v>44</v>
      </c>
      <c r="C42" t="s">
        <v>65</v>
      </c>
      <c r="D42" t="s">
        <v>67</v>
      </c>
      <c r="E42">
        <v>1974</v>
      </c>
      <c r="F42" s="9">
        <v>2022</v>
      </c>
      <c r="G42" t="s">
        <v>17</v>
      </c>
      <c r="H42">
        <v>648</v>
      </c>
      <c r="I42">
        <v>648</v>
      </c>
      <c r="M42" t="s">
        <v>18</v>
      </c>
    </row>
    <row r="43" spans="1:13" x14ac:dyDescent="0.25">
      <c r="A43" s="3" t="s">
        <v>68</v>
      </c>
      <c r="B43" t="s">
        <v>44</v>
      </c>
      <c r="C43" t="s">
        <v>65</v>
      </c>
      <c r="D43" t="s">
        <v>69</v>
      </c>
      <c r="E43">
        <v>1974</v>
      </c>
      <c r="F43" s="9">
        <v>2025</v>
      </c>
      <c r="G43" t="s">
        <v>17</v>
      </c>
      <c r="H43">
        <v>628</v>
      </c>
      <c r="I43">
        <v>628</v>
      </c>
      <c r="J43">
        <f>I43+I49</f>
        <v>673</v>
      </c>
      <c r="M43" t="s">
        <v>18</v>
      </c>
    </row>
    <row r="44" spans="1:13" x14ac:dyDescent="0.25">
      <c r="A44" s="3" t="s">
        <v>97</v>
      </c>
      <c r="B44" t="s">
        <v>44</v>
      </c>
      <c r="C44" t="s">
        <v>94</v>
      </c>
      <c r="D44" t="s">
        <v>69</v>
      </c>
      <c r="E44">
        <v>1974</v>
      </c>
      <c r="F44">
        <v>2024</v>
      </c>
      <c r="G44" t="s">
        <v>17</v>
      </c>
      <c r="H44">
        <v>663</v>
      </c>
      <c r="I44">
        <v>663</v>
      </c>
      <c r="J44">
        <f>I44</f>
        <v>663</v>
      </c>
      <c r="M44" t="s">
        <v>18</v>
      </c>
    </row>
    <row r="45" spans="1:13" x14ac:dyDescent="0.25">
      <c r="A45" s="3" t="s">
        <v>60</v>
      </c>
      <c r="B45" t="s">
        <v>44</v>
      </c>
      <c r="C45" t="s">
        <v>56</v>
      </c>
      <c r="D45" t="s">
        <v>61</v>
      </c>
      <c r="E45">
        <v>1975</v>
      </c>
      <c r="F45">
        <v>2023</v>
      </c>
      <c r="G45" t="s">
        <v>17</v>
      </c>
      <c r="H45">
        <v>607</v>
      </c>
      <c r="I45">
        <v>607</v>
      </c>
      <c r="M45" t="s">
        <v>18</v>
      </c>
    </row>
    <row r="46" spans="1:13" x14ac:dyDescent="0.25">
      <c r="A46" s="3" t="s">
        <v>98</v>
      </c>
      <c r="B46" t="s">
        <v>44</v>
      </c>
      <c r="C46" t="s">
        <v>94</v>
      </c>
      <c r="D46" t="s">
        <v>67</v>
      </c>
      <c r="E46">
        <v>1975</v>
      </c>
      <c r="F46">
        <v>2026</v>
      </c>
      <c r="G46" t="s">
        <v>17</v>
      </c>
      <c r="H46">
        <v>656</v>
      </c>
      <c r="I46">
        <v>656</v>
      </c>
      <c r="J46">
        <f>I46+I50</f>
        <v>1121</v>
      </c>
      <c r="M46" t="s">
        <v>18</v>
      </c>
    </row>
    <row r="47" spans="1:13" x14ac:dyDescent="0.25">
      <c r="A47" s="3" t="s">
        <v>62</v>
      </c>
      <c r="B47" t="s">
        <v>44</v>
      </c>
      <c r="C47" t="s">
        <v>56</v>
      </c>
      <c r="D47" t="s">
        <v>63</v>
      </c>
      <c r="E47">
        <v>1976</v>
      </c>
      <c r="F47">
        <v>2028</v>
      </c>
      <c r="G47" t="s">
        <v>17</v>
      </c>
      <c r="H47">
        <v>604</v>
      </c>
      <c r="I47">
        <v>604</v>
      </c>
      <c r="J47">
        <f>I47+I52</f>
        <v>1069</v>
      </c>
      <c r="M47" t="s">
        <v>18</v>
      </c>
    </row>
    <row r="48" spans="1:13" x14ac:dyDescent="0.25">
      <c r="A48" s="3" t="s">
        <v>23</v>
      </c>
      <c r="B48" t="s">
        <v>14</v>
      </c>
      <c r="C48" t="s">
        <v>24</v>
      </c>
      <c r="D48" t="s">
        <v>25</v>
      </c>
      <c r="E48">
        <v>1979</v>
      </c>
      <c r="F48">
        <v>2022</v>
      </c>
      <c r="G48" t="s">
        <v>17</v>
      </c>
      <c r="H48">
        <v>465</v>
      </c>
      <c r="I48">
        <v>465</v>
      </c>
      <c r="M48" t="s">
        <v>18</v>
      </c>
    </row>
    <row r="49" spans="1:13" x14ac:dyDescent="0.25">
      <c r="A49" s="3" t="s">
        <v>133</v>
      </c>
      <c r="B49" t="s">
        <v>134</v>
      </c>
      <c r="C49" t="s">
        <v>135</v>
      </c>
      <c r="E49">
        <v>1979</v>
      </c>
      <c r="F49">
        <v>2025</v>
      </c>
      <c r="G49" t="s">
        <v>17</v>
      </c>
      <c r="H49">
        <v>45</v>
      </c>
      <c r="I49">
        <v>45</v>
      </c>
      <c r="M49" t="s">
        <v>18</v>
      </c>
    </row>
    <row r="50" spans="1:13" x14ac:dyDescent="0.25">
      <c r="A50" s="3" t="s">
        <v>26</v>
      </c>
      <c r="B50" t="s">
        <v>14</v>
      </c>
      <c r="C50" t="s">
        <v>24</v>
      </c>
      <c r="D50" t="s">
        <v>27</v>
      </c>
      <c r="E50">
        <v>1980</v>
      </c>
      <c r="F50">
        <v>2026</v>
      </c>
      <c r="G50" t="s">
        <v>17</v>
      </c>
      <c r="H50">
        <v>465</v>
      </c>
      <c r="I50">
        <v>465</v>
      </c>
      <c r="M50" t="s">
        <v>18</v>
      </c>
    </row>
    <row r="51" spans="1:13" x14ac:dyDescent="0.25">
      <c r="A51" s="3" t="s">
        <v>79</v>
      </c>
      <c r="B51" t="s">
        <v>14</v>
      </c>
      <c r="C51" t="s">
        <v>80</v>
      </c>
      <c r="D51" t="s">
        <v>57</v>
      </c>
      <c r="E51">
        <v>1981</v>
      </c>
      <c r="F51">
        <v>2027</v>
      </c>
      <c r="G51" t="s">
        <v>17</v>
      </c>
      <c r="H51">
        <v>465</v>
      </c>
      <c r="I51">
        <v>465</v>
      </c>
      <c r="J51">
        <f>I51</f>
        <v>465</v>
      </c>
      <c r="M51" t="s">
        <v>18</v>
      </c>
    </row>
    <row r="52" spans="1:13" x14ac:dyDescent="0.25">
      <c r="A52" s="3" t="s">
        <v>81</v>
      </c>
      <c r="B52" t="s">
        <v>14</v>
      </c>
      <c r="C52" t="s">
        <v>80</v>
      </c>
      <c r="D52" t="s">
        <v>59</v>
      </c>
      <c r="E52">
        <v>1982</v>
      </c>
      <c r="F52">
        <v>2028</v>
      </c>
      <c r="G52" t="s">
        <v>17</v>
      </c>
      <c r="H52">
        <v>465</v>
      </c>
      <c r="I52">
        <v>465</v>
      </c>
      <c r="M52" t="s">
        <v>18</v>
      </c>
    </row>
    <row r="53" spans="1:13" x14ac:dyDescent="0.25">
      <c r="A53" s="3" t="s">
        <v>136</v>
      </c>
      <c r="B53" t="s">
        <v>137</v>
      </c>
      <c r="C53" t="s">
        <v>138</v>
      </c>
      <c r="E53">
        <v>1983</v>
      </c>
      <c r="F53">
        <v>2030</v>
      </c>
      <c r="G53" t="s">
        <v>17</v>
      </c>
      <c r="H53">
        <v>9.3000000000000007</v>
      </c>
      <c r="I53">
        <v>9.3000000000000007</v>
      </c>
      <c r="J53">
        <f>I53+I55+I56+I58</f>
        <v>621.9</v>
      </c>
      <c r="M53" t="s">
        <v>18</v>
      </c>
    </row>
    <row r="54" spans="1:13" x14ac:dyDescent="0.25">
      <c r="A54" s="3" t="s">
        <v>82</v>
      </c>
      <c r="B54" t="s">
        <v>14</v>
      </c>
      <c r="C54" t="s">
        <v>80</v>
      </c>
      <c r="D54" t="s">
        <v>76</v>
      </c>
      <c r="E54">
        <v>1984</v>
      </c>
      <c r="F54">
        <v>2029</v>
      </c>
      <c r="G54" t="s">
        <v>17</v>
      </c>
      <c r="H54">
        <v>465</v>
      </c>
      <c r="I54">
        <v>465</v>
      </c>
      <c r="J54">
        <f>I54</f>
        <v>465</v>
      </c>
      <c r="M54" t="s">
        <v>18</v>
      </c>
    </row>
    <row r="55" spans="1:13" x14ac:dyDescent="0.25">
      <c r="A55" s="3" t="s">
        <v>83</v>
      </c>
      <c r="B55" t="s">
        <v>14</v>
      </c>
      <c r="C55" t="s">
        <v>80</v>
      </c>
      <c r="D55" t="s">
        <v>61</v>
      </c>
      <c r="E55">
        <v>1985</v>
      </c>
      <c r="F55">
        <v>2030</v>
      </c>
      <c r="G55" t="s">
        <v>17</v>
      </c>
      <c r="H55">
        <v>465</v>
      </c>
      <c r="I55">
        <v>465</v>
      </c>
      <c r="M55" t="s">
        <v>18</v>
      </c>
    </row>
    <row r="56" spans="1:13" x14ac:dyDescent="0.25">
      <c r="A56" s="3" t="s">
        <v>30</v>
      </c>
      <c r="B56" t="s">
        <v>31</v>
      </c>
      <c r="C56" t="s">
        <v>32</v>
      </c>
      <c r="D56" t="s">
        <v>33</v>
      </c>
      <c r="E56">
        <v>1988</v>
      </c>
      <c r="F56">
        <v>2030</v>
      </c>
      <c r="G56" t="s">
        <v>17</v>
      </c>
      <c r="H56">
        <v>56.8</v>
      </c>
      <c r="I56">
        <v>56.8</v>
      </c>
      <c r="M56" t="s">
        <v>18</v>
      </c>
    </row>
    <row r="57" spans="1:13" x14ac:dyDescent="0.25">
      <c r="A57" s="3" t="s">
        <v>48</v>
      </c>
      <c r="B57" t="s">
        <v>49</v>
      </c>
      <c r="C57" t="s">
        <v>50</v>
      </c>
      <c r="E57">
        <v>1989</v>
      </c>
      <c r="F57">
        <v>2031</v>
      </c>
      <c r="G57" t="s">
        <v>17</v>
      </c>
      <c r="H57">
        <v>33.5</v>
      </c>
      <c r="I57">
        <v>33.5</v>
      </c>
      <c r="J57">
        <f>I57+I59+I60+I61+I64+I65+I66+I67</f>
        <v>1797.3</v>
      </c>
      <c r="M57" t="s">
        <v>18</v>
      </c>
    </row>
    <row r="58" spans="1:13" x14ac:dyDescent="0.25">
      <c r="A58" s="3" t="s">
        <v>34</v>
      </c>
      <c r="B58" t="s">
        <v>31</v>
      </c>
      <c r="C58" t="s">
        <v>32</v>
      </c>
      <c r="D58" t="s">
        <v>35</v>
      </c>
      <c r="E58">
        <v>1990</v>
      </c>
      <c r="F58">
        <v>2030</v>
      </c>
      <c r="G58" t="s">
        <v>17</v>
      </c>
      <c r="H58">
        <v>90.8</v>
      </c>
      <c r="I58">
        <v>90.8</v>
      </c>
      <c r="M58" t="s">
        <v>18</v>
      </c>
    </row>
    <row r="59" spans="1:13" x14ac:dyDescent="0.25">
      <c r="A59" s="3" t="s">
        <v>103</v>
      </c>
      <c r="B59" t="s">
        <v>104</v>
      </c>
      <c r="C59" t="s">
        <v>105</v>
      </c>
      <c r="D59" t="s">
        <v>106</v>
      </c>
      <c r="E59">
        <v>1991</v>
      </c>
      <c r="F59">
        <v>2031</v>
      </c>
      <c r="G59" t="s">
        <v>17</v>
      </c>
      <c r="H59">
        <v>14.5</v>
      </c>
      <c r="I59">
        <v>14.5</v>
      </c>
      <c r="M59" t="s">
        <v>18</v>
      </c>
    </row>
    <row r="60" spans="1:13" x14ac:dyDescent="0.25">
      <c r="A60" s="3" t="s">
        <v>119</v>
      </c>
      <c r="B60" t="s">
        <v>120</v>
      </c>
      <c r="C60" t="s">
        <v>121</v>
      </c>
      <c r="D60" t="s">
        <v>122</v>
      </c>
      <c r="E60">
        <v>1993</v>
      </c>
      <c r="F60">
        <v>2031</v>
      </c>
      <c r="G60" t="s">
        <v>17</v>
      </c>
      <c r="H60">
        <v>23.3</v>
      </c>
      <c r="I60">
        <v>23.3</v>
      </c>
      <c r="M60" t="s">
        <v>18</v>
      </c>
    </row>
    <row r="61" spans="1:13" x14ac:dyDescent="0.25">
      <c r="A61" s="3" t="s">
        <v>91</v>
      </c>
      <c r="B61" t="s">
        <v>37</v>
      </c>
      <c r="C61" t="s">
        <v>92</v>
      </c>
      <c r="E61">
        <v>1994</v>
      </c>
      <c r="F61">
        <v>2031</v>
      </c>
      <c r="G61" t="s">
        <v>17</v>
      </c>
      <c r="H61">
        <v>31</v>
      </c>
      <c r="I61">
        <v>31</v>
      </c>
      <c r="M61" t="s">
        <v>18</v>
      </c>
    </row>
    <row r="62" spans="1:13" x14ac:dyDescent="0.25">
      <c r="A62" s="3" t="s">
        <v>113</v>
      </c>
      <c r="B62" t="s">
        <v>114</v>
      </c>
      <c r="C62" t="s">
        <v>115</v>
      </c>
      <c r="D62" t="s">
        <v>116</v>
      </c>
      <c r="E62">
        <v>1995</v>
      </c>
      <c r="F62">
        <v>2032</v>
      </c>
      <c r="G62" t="s">
        <v>17</v>
      </c>
      <c r="H62">
        <v>10</v>
      </c>
      <c r="I62">
        <v>10</v>
      </c>
      <c r="J62">
        <f>I62+I63+I71+I72</f>
        <v>1821</v>
      </c>
      <c r="M62" t="s">
        <v>18</v>
      </c>
    </row>
    <row r="63" spans="1:13" x14ac:dyDescent="0.25">
      <c r="A63" s="3" t="s">
        <v>117</v>
      </c>
      <c r="B63" t="s">
        <v>114</v>
      </c>
      <c r="C63" t="s">
        <v>115</v>
      </c>
      <c r="D63" t="s">
        <v>118</v>
      </c>
      <c r="E63">
        <v>1995</v>
      </c>
      <c r="F63">
        <v>2032</v>
      </c>
      <c r="G63" t="s">
        <v>17</v>
      </c>
      <c r="H63">
        <v>10</v>
      </c>
      <c r="I63">
        <v>10</v>
      </c>
      <c r="M63" t="s">
        <v>18</v>
      </c>
    </row>
    <row r="64" spans="1:13" x14ac:dyDescent="0.25">
      <c r="A64" s="3" t="s">
        <v>84</v>
      </c>
      <c r="B64" t="s">
        <v>85</v>
      </c>
      <c r="C64" t="s">
        <v>86</v>
      </c>
      <c r="D64" t="s">
        <v>57</v>
      </c>
      <c r="E64">
        <v>1996</v>
      </c>
      <c r="F64">
        <v>2031</v>
      </c>
      <c r="G64" t="s">
        <v>17</v>
      </c>
      <c r="H64">
        <v>450</v>
      </c>
      <c r="I64">
        <v>450</v>
      </c>
      <c r="M64" t="s">
        <v>18</v>
      </c>
    </row>
    <row r="65" spans="1:13" x14ac:dyDescent="0.25">
      <c r="A65" s="3" t="s">
        <v>87</v>
      </c>
      <c r="B65" t="s">
        <v>85</v>
      </c>
      <c r="C65" t="s">
        <v>86</v>
      </c>
      <c r="D65" t="s">
        <v>59</v>
      </c>
      <c r="E65">
        <v>1996</v>
      </c>
      <c r="F65">
        <v>2031</v>
      </c>
      <c r="G65" t="s">
        <v>17</v>
      </c>
      <c r="H65">
        <v>450</v>
      </c>
      <c r="I65">
        <v>450</v>
      </c>
      <c r="M65" t="s">
        <v>18</v>
      </c>
    </row>
    <row r="66" spans="1:13" x14ac:dyDescent="0.25">
      <c r="A66" s="3" t="s">
        <v>39</v>
      </c>
      <c r="B66" t="s">
        <v>40</v>
      </c>
      <c r="C66" t="s">
        <v>41</v>
      </c>
      <c r="D66" t="s">
        <v>42</v>
      </c>
      <c r="E66">
        <v>1997</v>
      </c>
      <c r="F66">
        <v>2031</v>
      </c>
      <c r="G66" t="s">
        <v>17</v>
      </c>
      <c r="H66">
        <v>45</v>
      </c>
      <c r="I66">
        <v>45</v>
      </c>
      <c r="M66" t="s">
        <v>18</v>
      </c>
    </row>
    <row r="67" spans="1:13" x14ac:dyDescent="0.25">
      <c r="A67" s="3" t="s">
        <v>88</v>
      </c>
      <c r="B67" t="s">
        <v>14</v>
      </c>
      <c r="C67" t="s">
        <v>89</v>
      </c>
      <c r="D67" t="s">
        <v>57</v>
      </c>
      <c r="E67">
        <v>1997</v>
      </c>
      <c r="F67">
        <v>2031</v>
      </c>
      <c r="G67" t="s">
        <v>17</v>
      </c>
      <c r="H67">
        <v>750</v>
      </c>
      <c r="I67">
        <v>750</v>
      </c>
      <c r="M67" t="s">
        <v>18</v>
      </c>
    </row>
    <row r="68" spans="1:13" x14ac:dyDescent="0.25">
      <c r="A68" s="3" t="s">
        <v>90</v>
      </c>
      <c r="B68" t="s">
        <v>14</v>
      </c>
      <c r="C68" t="s">
        <v>89</v>
      </c>
      <c r="D68" t="s">
        <v>59</v>
      </c>
      <c r="E68">
        <v>1998</v>
      </c>
      <c r="F68">
        <v>2033</v>
      </c>
      <c r="G68" t="s">
        <v>17</v>
      </c>
      <c r="H68">
        <v>750</v>
      </c>
      <c r="I68">
        <v>750</v>
      </c>
      <c r="J68">
        <f>I68+I69+I70</f>
        <v>2500</v>
      </c>
      <c r="M68" t="s">
        <v>18</v>
      </c>
    </row>
    <row r="69" spans="1:13" x14ac:dyDescent="0.25">
      <c r="A69" s="3" t="s">
        <v>19</v>
      </c>
      <c r="B69" t="s">
        <v>20</v>
      </c>
      <c r="C69" t="s">
        <v>21</v>
      </c>
      <c r="D69" t="s">
        <v>22</v>
      </c>
      <c r="E69">
        <v>1999</v>
      </c>
      <c r="F69">
        <v>2033</v>
      </c>
      <c r="G69" t="s">
        <v>17</v>
      </c>
      <c r="H69">
        <v>875</v>
      </c>
      <c r="I69">
        <v>875</v>
      </c>
      <c r="M69" t="s">
        <v>18</v>
      </c>
    </row>
    <row r="70" spans="1:13" x14ac:dyDescent="0.25">
      <c r="A70" s="3" t="s">
        <v>13</v>
      </c>
      <c r="B70" t="s">
        <v>14</v>
      </c>
      <c r="C70" t="s">
        <v>15</v>
      </c>
      <c r="D70" t="s">
        <v>16</v>
      </c>
      <c r="E70">
        <v>2000</v>
      </c>
      <c r="F70">
        <v>2033</v>
      </c>
      <c r="G70" t="s">
        <v>17</v>
      </c>
      <c r="H70">
        <v>875</v>
      </c>
      <c r="I70">
        <v>875</v>
      </c>
      <c r="M70" t="s">
        <v>18</v>
      </c>
    </row>
    <row r="71" spans="1:13" x14ac:dyDescent="0.25">
      <c r="A71" s="3" t="s">
        <v>28</v>
      </c>
      <c r="B71" t="s">
        <v>14</v>
      </c>
      <c r="C71" t="s">
        <v>24</v>
      </c>
      <c r="D71" t="s">
        <v>29</v>
      </c>
      <c r="E71">
        <v>2000</v>
      </c>
      <c r="F71">
        <v>2032</v>
      </c>
      <c r="G71" t="s">
        <v>17</v>
      </c>
      <c r="H71">
        <v>857</v>
      </c>
      <c r="I71">
        <v>857</v>
      </c>
      <c r="M71" t="s">
        <v>18</v>
      </c>
    </row>
    <row r="72" spans="1:13" x14ac:dyDescent="0.25">
      <c r="A72" s="3" t="s">
        <v>70</v>
      </c>
      <c r="B72" t="s">
        <v>44</v>
      </c>
      <c r="C72" t="s">
        <v>65</v>
      </c>
      <c r="D72" t="s">
        <v>71</v>
      </c>
      <c r="E72">
        <v>2002</v>
      </c>
      <c r="F72">
        <v>2032</v>
      </c>
      <c r="G72" t="s">
        <v>17</v>
      </c>
      <c r="H72">
        <v>944</v>
      </c>
      <c r="I72">
        <v>944</v>
      </c>
      <c r="M72" t="s">
        <v>18</v>
      </c>
    </row>
    <row r="73" spans="1:13" x14ac:dyDescent="0.25">
      <c r="A73" s="3" t="s">
        <v>51</v>
      </c>
      <c r="B73" t="s">
        <v>52</v>
      </c>
      <c r="C73" t="s">
        <v>53</v>
      </c>
      <c r="D73" t="s">
        <v>54</v>
      </c>
      <c r="E73">
        <v>2010</v>
      </c>
      <c r="F73">
        <v>2035</v>
      </c>
      <c r="G73" t="s">
        <v>17</v>
      </c>
      <c r="H73">
        <v>75.3</v>
      </c>
      <c r="I73">
        <v>75.3</v>
      </c>
      <c r="M73" t="s">
        <v>18</v>
      </c>
    </row>
    <row r="74" spans="1:13" x14ac:dyDescent="0.25">
      <c r="A74" s="3" t="s">
        <v>123</v>
      </c>
      <c r="B74" t="s">
        <v>44</v>
      </c>
      <c r="C74" t="s">
        <v>124</v>
      </c>
      <c r="D74" t="s">
        <v>125</v>
      </c>
      <c r="E74">
        <v>2012</v>
      </c>
      <c r="F74">
        <v>2034</v>
      </c>
      <c r="G74" t="s">
        <v>17</v>
      </c>
      <c r="H74">
        <v>1060</v>
      </c>
      <c r="I74">
        <v>1060</v>
      </c>
      <c r="J74">
        <f>I74+I78</f>
        <v>1080.3</v>
      </c>
      <c r="M74" t="s">
        <v>18</v>
      </c>
    </row>
    <row r="75" spans="1:13" x14ac:dyDescent="0.25">
      <c r="A75" s="3" t="s">
        <v>126</v>
      </c>
      <c r="B75" t="s">
        <v>44</v>
      </c>
      <c r="C75" t="s">
        <v>127</v>
      </c>
      <c r="D75" t="s">
        <v>128</v>
      </c>
      <c r="E75">
        <v>2012</v>
      </c>
      <c r="F75">
        <v>2035</v>
      </c>
      <c r="G75" t="s">
        <v>17</v>
      </c>
      <c r="H75">
        <v>1060</v>
      </c>
      <c r="I75">
        <v>1060</v>
      </c>
      <c r="M75" t="s">
        <v>18</v>
      </c>
    </row>
    <row r="76" spans="1:13" x14ac:dyDescent="0.25">
      <c r="A76" s="3" t="s">
        <v>129</v>
      </c>
      <c r="B76" t="s">
        <v>14</v>
      </c>
      <c r="C76" t="s">
        <v>24</v>
      </c>
      <c r="D76" t="s">
        <v>16</v>
      </c>
      <c r="E76">
        <v>2012</v>
      </c>
      <c r="F76">
        <v>2035</v>
      </c>
      <c r="G76" t="s">
        <v>17</v>
      </c>
      <c r="H76">
        <v>640</v>
      </c>
      <c r="I76">
        <v>640</v>
      </c>
      <c r="M76" t="s">
        <v>18</v>
      </c>
    </row>
    <row r="77" spans="1:13" x14ac:dyDescent="0.25">
      <c r="A77" s="3" t="s">
        <v>107</v>
      </c>
      <c r="B77" t="s">
        <v>104</v>
      </c>
      <c r="C77" t="s">
        <v>108</v>
      </c>
      <c r="D77" t="s">
        <v>109</v>
      </c>
      <c r="E77">
        <v>2013</v>
      </c>
      <c r="F77">
        <v>2035</v>
      </c>
      <c r="G77" t="s">
        <v>17</v>
      </c>
      <c r="H77">
        <v>23.2</v>
      </c>
      <c r="I77">
        <v>23.2</v>
      </c>
      <c r="M77" t="s">
        <v>18</v>
      </c>
    </row>
    <row r="78" spans="1:13" x14ac:dyDescent="0.25">
      <c r="A78" s="3" t="s">
        <v>110</v>
      </c>
      <c r="B78" t="s">
        <v>104</v>
      </c>
      <c r="C78" t="s">
        <v>111</v>
      </c>
      <c r="D78" t="s">
        <v>112</v>
      </c>
      <c r="E78">
        <v>2014</v>
      </c>
      <c r="F78">
        <v>2034</v>
      </c>
      <c r="G78" t="s">
        <v>17</v>
      </c>
      <c r="H78">
        <v>20.3</v>
      </c>
      <c r="I78">
        <v>20.3</v>
      </c>
      <c r="M78" t="s">
        <v>18</v>
      </c>
    </row>
  </sheetData>
  <autoFilter ref="A1:M1" xr:uid="{C468F2FF-94B6-40B2-A127-C7F83A9B9100}">
    <sortState xmlns:xlrd2="http://schemas.microsoft.com/office/spreadsheetml/2017/richdata2" ref="A2:M78">
      <sortCondition ref="F1"/>
    </sortState>
  </autoFilter>
  <conditionalFormatting sqref="A2:A52">
    <cfRule type="duplicateValues" dxfId="8" priority="5"/>
  </conditionalFormatting>
  <conditionalFormatting sqref="A53:A63">
    <cfRule type="duplicateValues" dxfId="7" priority="4"/>
  </conditionalFormatting>
  <conditionalFormatting sqref="I53:I63">
    <cfRule type="cellIs" dxfId="6" priority="3" operator="notEqual">
      <formula>$H53</formula>
    </cfRule>
  </conditionalFormatting>
  <conditionalFormatting sqref="A2:A78">
    <cfRule type="duplicateValues" dxfId="5" priority="2"/>
  </conditionalFormatting>
  <conditionalFormatting sqref="I2:I78">
    <cfRule type="cellIs" dxfId="4" priority="1" operator="notEqual">
      <formula>$H2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967-F587-470E-8825-7A5B5AD7E486}">
  <dimension ref="A1:X121"/>
  <sheetViews>
    <sheetView tabSelected="1" workbookViewId="0">
      <selection activeCell="Q2" sqref="Q2"/>
    </sheetView>
  </sheetViews>
  <sheetFormatPr baseColWidth="10" defaultRowHeight="15" x14ac:dyDescent="0.25"/>
  <cols>
    <col min="1" max="1" width="15.85546875" customWidth="1"/>
    <col min="5" max="5" width="18.42578125" customWidth="1"/>
    <col min="6" max="6" width="9.140625" customWidth="1"/>
    <col min="9" max="9" width="14.140625" customWidth="1"/>
    <col min="18" max="19" width="13.7109375" customWidth="1"/>
    <col min="20" max="20" width="12.28515625" customWidth="1"/>
    <col min="23" max="23" width="11.28515625" customWidth="1"/>
  </cols>
  <sheetData>
    <row r="1" spans="1:24" ht="10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  <c r="Q1" s="4" t="s">
        <v>191</v>
      </c>
      <c r="R1" s="4" t="s">
        <v>192</v>
      </c>
      <c r="S1" s="4" t="s">
        <v>193</v>
      </c>
      <c r="T1" s="4" t="s">
        <v>194</v>
      </c>
      <c r="U1" t="s">
        <v>195</v>
      </c>
      <c r="V1" s="4" t="s">
        <v>196</v>
      </c>
      <c r="W1" s="4" t="s">
        <v>199</v>
      </c>
      <c r="X1" s="4" t="s">
        <v>200</v>
      </c>
    </row>
    <row r="2" spans="1:24" x14ac:dyDescent="0.25">
      <c r="A2" s="3" t="s">
        <v>201</v>
      </c>
      <c r="B2" t="s">
        <v>202</v>
      </c>
      <c r="C2" t="s">
        <v>203</v>
      </c>
      <c r="D2" t="s">
        <v>57</v>
      </c>
      <c r="E2">
        <v>1963</v>
      </c>
      <c r="F2" s="8">
        <v>2011</v>
      </c>
      <c r="G2" t="s">
        <v>204</v>
      </c>
      <c r="H2">
        <v>152</v>
      </c>
      <c r="I2">
        <v>152</v>
      </c>
      <c r="J2" t="s">
        <v>18</v>
      </c>
      <c r="M2" t="s">
        <v>18</v>
      </c>
      <c r="P2">
        <v>2011</v>
      </c>
      <c r="Q2" s="6">
        <f>SUM(H2:H28)+SUM(H30:H43)+SUM(H45:H110)+S2-R2</f>
        <v>25668.34</v>
      </c>
      <c r="R2" s="6">
        <f>SUM(I2:I3)</f>
        <v>304</v>
      </c>
      <c r="S2" s="6">
        <f>H44</f>
        <v>283</v>
      </c>
      <c r="T2" s="6"/>
      <c r="U2" s="6"/>
      <c r="V2" s="6"/>
      <c r="W2">
        <f t="shared" ref="W2:W9" si="0">COUNTIF($F$2:$F$121,P2)</f>
        <v>2</v>
      </c>
      <c r="X2">
        <f>COUNTIF($E$2:$E$121,P2)</f>
        <v>1</v>
      </c>
    </row>
    <row r="3" spans="1:24" x14ac:dyDescent="0.25">
      <c r="A3" s="3" t="s">
        <v>205</v>
      </c>
      <c r="B3" t="s">
        <v>202</v>
      </c>
      <c r="C3" t="s">
        <v>203</v>
      </c>
      <c r="D3" t="s">
        <v>59</v>
      </c>
      <c r="E3">
        <v>1963</v>
      </c>
      <c r="F3" s="8">
        <v>2011</v>
      </c>
      <c r="G3" t="s">
        <v>204</v>
      </c>
      <c r="H3">
        <v>152</v>
      </c>
      <c r="I3">
        <v>152</v>
      </c>
      <c r="J3" t="s">
        <v>18</v>
      </c>
      <c r="M3" t="s">
        <v>18</v>
      </c>
      <c r="P3">
        <v>2012</v>
      </c>
      <c r="Q3" s="6">
        <f t="shared" ref="Q3:Q26" si="1">Q2-R3+S3-T3</f>
        <v>25121.34</v>
      </c>
      <c r="R3" s="6">
        <f>SUM(I4:I7)</f>
        <v>547</v>
      </c>
      <c r="S3" s="6">
        <v>0</v>
      </c>
      <c r="T3" s="6"/>
      <c r="U3" s="6"/>
      <c r="V3" s="6"/>
      <c r="W3">
        <f t="shared" si="0"/>
        <v>4</v>
      </c>
      <c r="X3">
        <f t="shared" ref="X3:X26" si="2">COUNTIF($E$2:$E$121,P3)</f>
        <v>0</v>
      </c>
    </row>
    <row r="4" spans="1:24" x14ac:dyDescent="0.25">
      <c r="A4" s="3" t="s">
        <v>206</v>
      </c>
      <c r="B4" t="s">
        <v>207</v>
      </c>
      <c r="C4" t="s">
        <v>208</v>
      </c>
      <c r="D4" t="s">
        <v>208</v>
      </c>
      <c r="E4">
        <v>1965</v>
      </c>
      <c r="F4" s="8">
        <v>2012</v>
      </c>
      <c r="G4" t="s">
        <v>204</v>
      </c>
      <c r="H4">
        <v>133</v>
      </c>
      <c r="I4">
        <v>133</v>
      </c>
      <c r="J4" t="s">
        <v>18</v>
      </c>
      <c r="M4" t="s">
        <v>18</v>
      </c>
      <c r="P4">
        <v>2013</v>
      </c>
      <c r="Q4" s="6">
        <f t="shared" si="1"/>
        <v>25897.34</v>
      </c>
      <c r="R4" s="6">
        <f>SUM(I8:I12)</f>
        <v>684</v>
      </c>
      <c r="S4" s="6">
        <f>SUM(H111:H112)</f>
        <v>1460</v>
      </c>
      <c r="T4" s="6"/>
      <c r="U4" s="6"/>
      <c r="V4" s="6"/>
      <c r="W4">
        <f t="shared" si="0"/>
        <v>5</v>
      </c>
      <c r="X4">
        <f t="shared" si="2"/>
        <v>2</v>
      </c>
    </row>
    <row r="5" spans="1:24" x14ac:dyDescent="0.25">
      <c r="A5" s="3" t="s">
        <v>209</v>
      </c>
      <c r="B5" t="s">
        <v>210</v>
      </c>
      <c r="C5" t="s">
        <v>211</v>
      </c>
      <c r="D5" t="s">
        <v>212</v>
      </c>
      <c r="E5">
        <v>1965</v>
      </c>
      <c r="F5" s="8">
        <v>2012</v>
      </c>
      <c r="G5" t="s">
        <v>204</v>
      </c>
      <c r="H5">
        <v>93</v>
      </c>
      <c r="I5">
        <v>93</v>
      </c>
      <c r="J5" t="s">
        <v>18</v>
      </c>
      <c r="M5" t="s">
        <v>18</v>
      </c>
      <c r="P5">
        <v>2014</v>
      </c>
      <c r="Q5" s="6">
        <f t="shared" si="1"/>
        <v>26220.04</v>
      </c>
      <c r="R5" s="6">
        <f>SUM(I13:I19)</f>
        <v>2159</v>
      </c>
      <c r="S5" s="6">
        <f>H29+SUM(H113:H115)</f>
        <v>2481.6999999999998</v>
      </c>
      <c r="T5" s="6"/>
      <c r="U5" s="6"/>
      <c r="V5" s="6"/>
      <c r="W5">
        <f t="shared" si="0"/>
        <v>7</v>
      </c>
      <c r="X5">
        <f t="shared" si="2"/>
        <v>4</v>
      </c>
    </row>
    <row r="6" spans="1:24" x14ac:dyDescent="0.25">
      <c r="A6" s="3" t="s">
        <v>213</v>
      </c>
      <c r="B6" t="s">
        <v>85</v>
      </c>
      <c r="C6" t="s">
        <v>214</v>
      </c>
      <c r="D6" t="s">
        <v>215</v>
      </c>
      <c r="E6">
        <v>1970</v>
      </c>
      <c r="F6" s="8">
        <v>2012</v>
      </c>
      <c r="G6" t="s">
        <v>204</v>
      </c>
      <c r="H6">
        <v>293</v>
      </c>
      <c r="I6">
        <v>293</v>
      </c>
      <c r="J6" t="s">
        <v>18</v>
      </c>
      <c r="M6" t="s">
        <v>18</v>
      </c>
      <c r="P6">
        <v>2015</v>
      </c>
      <c r="Q6" s="6">
        <f t="shared" si="1"/>
        <v>28436.04</v>
      </c>
      <c r="R6" s="6">
        <f>SUM(I20:I24)</f>
        <v>958</v>
      </c>
      <c r="S6" s="6">
        <f>SUM(H116:H119)</f>
        <v>3174</v>
      </c>
      <c r="T6" s="6"/>
      <c r="U6" s="6"/>
      <c r="V6" s="6"/>
      <c r="W6">
        <f t="shared" si="0"/>
        <v>5</v>
      </c>
      <c r="X6">
        <f t="shared" si="2"/>
        <v>4</v>
      </c>
    </row>
    <row r="7" spans="1:24" x14ac:dyDescent="0.25">
      <c r="A7" s="3" t="s">
        <v>216</v>
      </c>
      <c r="B7" t="s">
        <v>217</v>
      </c>
      <c r="C7" t="s">
        <v>218</v>
      </c>
      <c r="E7">
        <v>2009</v>
      </c>
      <c r="F7" s="8">
        <v>2012</v>
      </c>
      <c r="G7" t="s">
        <v>204</v>
      </c>
      <c r="H7">
        <v>28</v>
      </c>
      <c r="I7">
        <v>28</v>
      </c>
      <c r="J7" t="s">
        <v>18</v>
      </c>
      <c r="M7" t="s">
        <v>18</v>
      </c>
      <c r="P7">
        <v>2016</v>
      </c>
      <c r="Q7" s="6">
        <f t="shared" si="1"/>
        <v>27202.04</v>
      </c>
      <c r="R7" s="6">
        <f>SUM(I25:I29)</f>
        <v>1234</v>
      </c>
      <c r="S7" s="6">
        <v>0</v>
      </c>
      <c r="T7" s="6"/>
      <c r="U7" s="6"/>
      <c r="V7" s="6"/>
      <c r="W7">
        <f t="shared" si="0"/>
        <v>5</v>
      </c>
      <c r="X7">
        <f t="shared" si="2"/>
        <v>0</v>
      </c>
    </row>
    <row r="8" spans="1:24" x14ac:dyDescent="0.25">
      <c r="A8" s="3" t="s">
        <v>219</v>
      </c>
      <c r="B8" t="s">
        <v>85</v>
      </c>
      <c r="C8" t="s">
        <v>220</v>
      </c>
      <c r="E8">
        <v>1957</v>
      </c>
      <c r="F8" s="8">
        <v>2013</v>
      </c>
      <c r="G8" t="s">
        <v>204</v>
      </c>
      <c r="H8">
        <v>132</v>
      </c>
      <c r="I8">
        <v>132</v>
      </c>
      <c r="J8" t="s">
        <v>18</v>
      </c>
      <c r="M8" t="s">
        <v>18</v>
      </c>
      <c r="P8">
        <v>2017</v>
      </c>
      <c r="Q8" s="6">
        <f t="shared" si="1"/>
        <v>23450.04</v>
      </c>
      <c r="R8" s="6">
        <f>SUM(I30:I37)</f>
        <v>3752</v>
      </c>
      <c r="S8" s="6">
        <v>0</v>
      </c>
      <c r="T8" s="6"/>
      <c r="U8" s="6"/>
      <c r="V8" s="6"/>
      <c r="W8">
        <f t="shared" si="0"/>
        <v>8</v>
      </c>
      <c r="X8">
        <f t="shared" si="2"/>
        <v>0</v>
      </c>
    </row>
    <row r="9" spans="1:24" x14ac:dyDescent="0.25">
      <c r="A9" s="3" t="s">
        <v>221</v>
      </c>
      <c r="B9" t="s">
        <v>85</v>
      </c>
      <c r="C9" t="s">
        <v>222</v>
      </c>
      <c r="D9" t="s">
        <v>223</v>
      </c>
      <c r="E9">
        <v>1964</v>
      </c>
      <c r="F9" s="8">
        <v>2013</v>
      </c>
      <c r="G9" t="s">
        <v>204</v>
      </c>
      <c r="H9">
        <v>95</v>
      </c>
      <c r="I9">
        <v>95</v>
      </c>
      <c r="J9" t="s">
        <v>18</v>
      </c>
      <c r="M9" t="s">
        <v>18</v>
      </c>
      <c r="P9">
        <v>2018</v>
      </c>
      <c r="Q9" s="6">
        <f t="shared" si="1"/>
        <v>22098.04</v>
      </c>
      <c r="R9" s="6">
        <f>SUM(I38:I44)</f>
        <v>1352</v>
      </c>
      <c r="S9" s="6">
        <v>0</v>
      </c>
      <c r="T9" s="6"/>
      <c r="U9" s="6"/>
      <c r="V9" s="6"/>
      <c r="W9">
        <f t="shared" si="0"/>
        <v>7</v>
      </c>
      <c r="X9">
        <f t="shared" si="2"/>
        <v>0</v>
      </c>
    </row>
    <row r="10" spans="1:24" x14ac:dyDescent="0.25">
      <c r="A10" s="3" t="s">
        <v>224</v>
      </c>
      <c r="B10" t="s">
        <v>85</v>
      </c>
      <c r="C10" t="s">
        <v>222</v>
      </c>
      <c r="D10" t="s">
        <v>212</v>
      </c>
      <c r="E10">
        <v>1964</v>
      </c>
      <c r="F10" s="8">
        <v>2013</v>
      </c>
      <c r="G10" t="s">
        <v>204</v>
      </c>
      <c r="H10">
        <v>95</v>
      </c>
      <c r="I10">
        <v>95</v>
      </c>
      <c r="J10" t="s">
        <v>18</v>
      </c>
      <c r="M10" t="s">
        <v>18</v>
      </c>
      <c r="P10" s="5">
        <v>2019</v>
      </c>
      <c r="Q10" s="6">
        <f t="shared" si="1"/>
        <v>20770.440000000002</v>
      </c>
      <c r="R10" s="6">
        <f>SUM(I45:I50)</f>
        <v>1327.6</v>
      </c>
      <c r="S10" s="6">
        <v>0</v>
      </c>
      <c r="T10" s="6">
        <v>0</v>
      </c>
      <c r="U10" s="6"/>
      <c r="V10" s="6"/>
      <c r="W10">
        <f>COUNTIF($F$2:$F$121,P10)</f>
        <v>6</v>
      </c>
      <c r="X10">
        <f t="shared" si="2"/>
        <v>0</v>
      </c>
    </row>
    <row r="11" spans="1:24" x14ac:dyDescent="0.25">
      <c r="A11" s="3" t="s">
        <v>225</v>
      </c>
      <c r="B11" t="s">
        <v>85</v>
      </c>
      <c r="C11" t="s">
        <v>214</v>
      </c>
      <c r="D11" t="s">
        <v>223</v>
      </c>
      <c r="E11">
        <v>1965</v>
      </c>
      <c r="F11" s="8">
        <v>2013</v>
      </c>
      <c r="G11" t="s">
        <v>204</v>
      </c>
      <c r="H11">
        <v>249</v>
      </c>
      <c r="I11">
        <v>249</v>
      </c>
      <c r="J11" t="s">
        <v>18</v>
      </c>
      <c r="M11" t="s">
        <v>18</v>
      </c>
      <c r="P11">
        <v>2020</v>
      </c>
      <c r="Q11" s="6">
        <f t="shared" si="1"/>
        <v>20629.440000000002</v>
      </c>
      <c r="R11" s="6">
        <f>SUM(I51:I54)</f>
        <v>1193</v>
      </c>
      <c r="S11" s="13">
        <v>1052</v>
      </c>
      <c r="T11" s="6">
        <v>0</v>
      </c>
      <c r="U11" s="6"/>
      <c r="V11" s="6"/>
      <c r="W11">
        <f t="shared" ref="W11:W26" si="3">COUNTIF($F$2:$F$122,P11)</f>
        <v>4</v>
      </c>
      <c r="X11">
        <f t="shared" si="2"/>
        <v>1</v>
      </c>
    </row>
    <row r="12" spans="1:24" x14ac:dyDescent="0.25">
      <c r="A12" s="3" t="s">
        <v>226</v>
      </c>
      <c r="B12" t="s">
        <v>85</v>
      </c>
      <c r="C12" t="s">
        <v>222</v>
      </c>
      <c r="D12" t="s">
        <v>215</v>
      </c>
      <c r="E12">
        <v>1969</v>
      </c>
      <c r="F12" s="8">
        <v>2013</v>
      </c>
      <c r="G12" t="s">
        <v>204</v>
      </c>
      <c r="H12">
        <v>113</v>
      </c>
      <c r="I12">
        <v>113</v>
      </c>
      <c r="J12" t="s">
        <v>18</v>
      </c>
      <c r="M12" t="s">
        <v>18</v>
      </c>
      <c r="P12">
        <v>2021</v>
      </c>
      <c r="Q12" s="6">
        <f t="shared" si="1"/>
        <v>20562.04</v>
      </c>
      <c r="R12" s="6">
        <f>SUM(I55:I56)</f>
        <v>67.400000000000006</v>
      </c>
      <c r="S12" s="6">
        <v>0</v>
      </c>
      <c r="T12" s="6">
        <v>0</v>
      </c>
      <c r="U12" s="6"/>
      <c r="V12" s="6"/>
      <c r="W12">
        <f t="shared" si="3"/>
        <v>2</v>
      </c>
      <c r="X12">
        <f t="shared" si="2"/>
        <v>0</v>
      </c>
    </row>
    <row r="13" spans="1:24" x14ac:dyDescent="0.25">
      <c r="A13" s="3" t="s">
        <v>227</v>
      </c>
      <c r="B13" t="s">
        <v>228</v>
      </c>
      <c r="C13" t="s">
        <v>229</v>
      </c>
      <c r="D13" t="s">
        <v>230</v>
      </c>
      <c r="E13">
        <v>1959</v>
      </c>
      <c r="F13" s="8">
        <v>2014</v>
      </c>
      <c r="G13" t="s">
        <v>204</v>
      </c>
      <c r="H13">
        <v>129</v>
      </c>
      <c r="I13">
        <v>129</v>
      </c>
      <c r="J13" t="s">
        <v>18</v>
      </c>
      <c r="M13" t="s">
        <v>18</v>
      </c>
      <c r="P13" s="5">
        <v>2022</v>
      </c>
      <c r="Q13" s="6">
        <f t="shared" si="1"/>
        <v>14981.500000000004</v>
      </c>
      <c r="R13" s="6">
        <f>SUM(I57:I62)</f>
        <v>759.59999999999991</v>
      </c>
      <c r="S13" s="6">
        <v>0</v>
      </c>
      <c r="T13" s="6">
        <f>SUM(I63:I84)-SUM(I78:I82)</f>
        <v>4820.9399999999996</v>
      </c>
      <c r="U13" s="6">
        <v>15000</v>
      </c>
      <c r="V13" s="6">
        <f>Q13-U13</f>
        <v>-18.499999999996362</v>
      </c>
      <c r="W13">
        <f t="shared" si="3"/>
        <v>23</v>
      </c>
      <c r="X13">
        <f t="shared" si="2"/>
        <v>0</v>
      </c>
    </row>
    <row r="14" spans="1:24" x14ac:dyDescent="0.25">
      <c r="A14" s="3" t="s">
        <v>231</v>
      </c>
      <c r="B14" t="s">
        <v>228</v>
      </c>
      <c r="C14" t="s">
        <v>232</v>
      </c>
      <c r="D14" t="s">
        <v>233</v>
      </c>
      <c r="E14">
        <v>1963</v>
      </c>
      <c r="F14" s="8">
        <v>2014</v>
      </c>
      <c r="G14" t="s">
        <v>204</v>
      </c>
      <c r="H14">
        <v>133</v>
      </c>
      <c r="I14">
        <v>133</v>
      </c>
      <c r="J14" t="s">
        <v>18</v>
      </c>
      <c r="M14" t="s">
        <v>18</v>
      </c>
      <c r="P14">
        <v>2023</v>
      </c>
      <c r="Q14" s="6">
        <f t="shared" si="1"/>
        <v>14106.800000000003</v>
      </c>
      <c r="R14" s="6">
        <v>0</v>
      </c>
      <c r="S14" s="13" t="s">
        <v>234</v>
      </c>
      <c r="T14" s="6">
        <f>SUM(I78:I82)+SUM(I85:I86)+I94</f>
        <v>1724.7</v>
      </c>
      <c r="U14" s="6">
        <v>14125</v>
      </c>
      <c r="V14" s="6">
        <f t="shared" ref="V14:V26" si="4">Q14-U14</f>
        <v>-18.19999999999709</v>
      </c>
      <c r="W14">
        <f t="shared" si="3"/>
        <v>8</v>
      </c>
      <c r="X14">
        <f t="shared" si="2"/>
        <v>1</v>
      </c>
    </row>
    <row r="15" spans="1:24" x14ac:dyDescent="0.25">
      <c r="A15" s="3" t="s">
        <v>235</v>
      </c>
      <c r="B15" t="s">
        <v>85</v>
      </c>
      <c r="C15" t="s">
        <v>236</v>
      </c>
      <c r="D15" t="s">
        <v>61</v>
      </c>
      <c r="E15">
        <v>1970</v>
      </c>
      <c r="F15" s="8">
        <v>2014</v>
      </c>
      <c r="G15" t="s">
        <v>204</v>
      </c>
      <c r="H15">
        <v>345</v>
      </c>
      <c r="I15">
        <v>345</v>
      </c>
      <c r="J15" t="s">
        <v>18</v>
      </c>
      <c r="M15" t="s">
        <v>18</v>
      </c>
      <c r="P15">
        <v>2024</v>
      </c>
      <c r="Q15" s="6">
        <f t="shared" si="1"/>
        <v>13231.800000000003</v>
      </c>
      <c r="R15" s="6">
        <v>0</v>
      </c>
      <c r="S15" s="6">
        <v>0</v>
      </c>
      <c r="T15" s="6">
        <f>I89</f>
        <v>875</v>
      </c>
      <c r="U15" s="6">
        <v>13250</v>
      </c>
      <c r="V15" s="6">
        <f t="shared" si="4"/>
        <v>-18.19999999999709</v>
      </c>
      <c r="W15">
        <f t="shared" si="3"/>
        <v>1</v>
      </c>
      <c r="X15">
        <f t="shared" si="2"/>
        <v>0</v>
      </c>
    </row>
    <row r="16" spans="1:24" x14ac:dyDescent="0.25">
      <c r="A16" s="3" t="s">
        <v>237</v>
      </c>
      <c r="B16" t="s">
        <v>85</v>
      </c>
      <c r="C16" t="s">
        <v>238</v>
      </c>
      <c r="D16" t="s">
        <v>76</v>
      </c>
      <c r="E16">
        <v>1971</v>
      </c>
      <c r="F16" s="8">
        <v>2014</v>
      </c>
      <c r="G16" t="s">
        <v>204</v>
      </c>
      <c r="H16">
        <v>345</v>
      </c>
      <c r="I16">
        <v>345</v>
      </c>
      <c r="J16" t="s">
        <v>18</v>
      </c>
      <c r="M16" t="s">
        <v>18</v>
      </c>
      <c r="P16">
        <v>2025</v>
      </c>
      <c r="Q16" s="6">
        <f t="shared" si="1"/>
        <v>12327.300000000003</v>
      </c>
      <c r="R16" s="6">
        <v>0</v>
      </c>
      <c r="S16" s="6">
        <v>0</v>
      </c>
      <c r="T16" s="6">
        <f>SUM(I87:I88)+SUM(I92:I93)</f>
        <v>904.5</v>
      </c>
      <c r="U16" s="6">
        <v>12375</v>
      </c>
      <c r="V16" s="6">
        <f t="shared" si="4"/>
        <v>-47.69999999999709</v>
      </c>
      <c r="W16">
        <f t="shared" si="3"/>
        <v>4</v>
      </c>
      <c r="X16">
        <f t="shared" si="2"/>
        <v>0</v>
      </c>
    </row>
    <row r="17" spans="1:24" x14ac:dyDescent="0.25">
      <c r="A17" s="3" t="s">
        <v>239</v>
      </c>
      <c r="B17" t="s">
        <v>85</v>
      </c>
      <c r="C17" t="s">
        <v>236</v>
      </c>
      <c r="D17" t="s">
        <v>63</v>
      </c>
      <c r="E17">
        <v>1971</v>
      </c>
      <c r="F17" s="8">
        <v>2014</v>
      </c>
      <c r="G17" t="s">
        <v>204</v>
      </c>
      <c r="H17">
        <v>345</v>
      </c>
      <c r="I17">
        <v>345</v>
      </c>
      <c r="J17" t="s">
        <v>18</v>
      </c>
      <c r="M17" t="s">
        <v>18</v>
      </c>
      <c r="P17">
        <v>2026</v>
      </c>
      <c r="Q17" s="6">
        <f t="shared" si="1"/>
        <v>11477.800000000003</v>
      </c>
      <c r="R17" s="6">
        <v>0</v>
      </c>
      <c r="S17" s="6">
        <v>0</v>
      </c>
      <c r="T17" s="6">
        <f>I90+I91+I95+I96</f>
        <v>849.5</v>
      </c>
      <c r="U17" s="6">
        <v>11500</v>
      </c>
      <c r="V17" s="6">
        <f t="shared" si="4"/>
        <v>-22.19999999999709</v>
      </c>
      <c r="W17">
        <f t="shared" si="3"/>
        <v>4</v>
      </c>
      <c r="X17">
        <f t="shared" si="2"/>
        <v>0</v>
      </c>
    </row>
    <row r="18" spans="1:24" x14ac:dyDescent="0.25">
      <c r="A18" s="3" t="s">
        <v>240</v>
      </c>
      <c r="B18" t="s">
        <v>241</v>
      </c>
      <c r="C18" t="s">
        <v>242</v>
      </c>
      <c r="D18" t="s">
        <v>243</v>
      </c>
      <c r="E18">
        <v>1971</v>
      </c>
      <c r="F18" s="8">
        <v>2014</v>
      </c>
      <c r="G18" t="s">
        <v>204</v>
      </c>
      <c r="H18">
        <v>186</v>
      </c>
      <c r="I18">
        <v>186</v>
      </c>
      <c r="J18" t="s">
        <v>18</v>
      </c>
      <c r="M18" t="s">
        <v>18</v>
      </c>
      <c r="P18">
        <v>2027</v>
      </c>
      <c r="Q18" s="6">
        <f t="shared" si="1"/>
        <v>10615.800000000003</v>
      </c>
      <c r="R18" s="6">
        <v>0</v>
      </c>
      <c r="S18" s="6">
        <v>0</v>
      </c>
      <c r="T18" s="6">
        <f>I97+I98+I100+I99</f>
        <v>862</v>
      </c>
      <c r="U18" s="6">
        <v>10625</v>
      </c>
      <c r="V18" s="6">
        <f t="shared" si="4"/>
        <v>-9.1999999999970896</v>
      </c>
      <c r="W18">
        <f t="shared" si="3"/>
        <v>4</v>
      </c>
      <c r="X18">
        <f t="shared" si="2"/>
        <v>0</v>
      </c>
    </row>
    <row r="19" spans="1:24" x14ac:dyDescent="0.25">
      <c r="A19" s="3" t="s">
        <v>244</v>
      </c>
      <c r="B19" t="s">
        <v>85</v>
      </c>
      <c r="C19" t="s">
        <v>236</v>
      </c>
      <c r="D19" t="s">
        <v>96</v>
      </c>
      <c r="E19">
        <v>1979</v>
      </c>
      <c r="F19" s="8">
        <v>2014</v>
      </c>
      <c r="G19" t="s">
        <v>204</v>
      </c>
      <c r="H19">
        <v>676</v>
      </c>
      <c r="I19">
        <v>676</v>
      </c>
      <c r="J19" t="s">
        <v>18</v>
      </c>
      <c r="M19" t="s">
        <v>18</v>
      </c>
      <c r="P19">
        <v>2028</v>
      </c>
      <c r="Q19" s="6">
        <f t="shared" si="1"/>
        <v>9670.8000000000029</v>
      </c>
      <c r="R19" s="6">
        <v>0</v>
      </c>
      <c r="S19" s="6">
        <v>0</v>
      </c>
      <c r="T19" s="6">
        <f>I103+I106</f>
        <v>945</v>
      </c>
      <c r="U19" s="6">
        <v>9750</v>
      </c>
      <c r="V19" s="6">
        <f t="shared" si="4"/>
        <v>-79.19999999999709</v>
      </c>
      <c r="W19">
        <f t="shared" si="3"/>
        <v>2</v>
      </c>
      <c r="X19">
        <f t="shared" si="2"/>
        <v>0</v>
      </c>
    </row>
    <row r="20" spans="1:24" x14ac:dyDescent="0.25">
      <c r="A20" s="3" t="s">
        <v>245</v>
      </c>
      <c r="B20" t="s">
        <v>20</v>
      </c>
      <c r="C20" t="s">
        <v>246</v>
      </c>
      <c r="D20" t="s">
        <v>247</v>
      </c>
      <c r="E20">
        <v>1965</v>
      </c>
      <c r="F20" s="8">
        <v>2015</v>
      </c>
      <c r="G20" t="s">
        <v>204</v>
      </c>
      <c r="H20" s="14">
        <v>125</v>
      </c>
      <c r="I20">
        <v>125</v>
      </c>
      <c r="J20" t="s">
        <v>248</v>
      </c>
      <c r="K20" t="s">
        <v>249</v>
      </c>
      <c r="L20" t="s">
        <v>250</v>
      </c>
      <c r="M20" t="s">
        <v>160</v>
      </c>
      <c r="P20">
        <v>2029</v>
      </c>
      <c r="Q20" s="6">
        <f t="shared" si="1"/>
        <v>8864.4000000000033</v>
      </c>
      <c r="R20" s="6">
        <v>0</v>
      </c>
      <c r="S20" s="6">
        <v>0</v>
      </c>
      <c r="T20" s="6">
        <f>I101+I102+I105+I107+I108</f>
        <v>806.4</v>
      </c>
      <c r="U20" s="6">
        <v>8875</v>
      </c>
      <c r="V20" s="6">
        <f t="shared" si="4"/>
        <v>-10.599999999996726</v>
      </c>
      <c r="W20">
        <f t="shared" si="3"/>
        <v>5</v>
      </c>
      <c r="X20">
        <f t="shared" si="2"/>
        <v>0</v>
      </c>
    </row>
    <row r="21" spans="1:24" x14ac:dyDescent="0.25">
      <c r="A21" s="3" t="s">
        <v>251</v>
      </c>
      <c r="B21" t="s">
        <v>20</v>
      </c>
      <c r="C21" t="s">
        <v>246</v>
      </c>
      <c r="D21" t="s">
        <v>252</v>
      </c>
      <c r="E21">
        <v>1966</v>
      </c>
      <c r="F21" s="8">
        <v>2015</v>
      </c>
      <c r="G21" t="s">
        <v>204</v>
      </c>
      <c r="H21" s="14">
        <v>125</v>
      </c>
      <c r="I21">
        <v>125</v>
      </c>
      <c r="J21" t="s">
        <v>248</v>
      </c>
      <c r="K21" t="s">
        <v>249</v>
      </c>
      <c r="L21" t="s">
        <v>250</v>
      </c>
      <c r="M21" t="s">
        <v>160</v>
      </c>
      <c r="P21" s="5">
        <v>2030</v>
      </c>
      <c r="Q21" s="6">
        <f t="shared" si="1"/>
        <v>7527.7000000000035</v>
      </c>
      <c r="R21" s="6">
        <v>0</v>
      </c>
      <c r="S21" s="6">
        <v>0</v>
      </c>
      <c r="T21" s="6">
        <f>SUM(I109:I110)+I104+I111</f>
        <v>1336.7</v>
      </c>
      <c r="U21" s="6">
        <v>8000</v>
      </c>
      <c r="V21" s="6">
        <f t="shared" si="4"/>
        <v>-472.29999999999654</v>
      </c>
      <c r="W21">
        <f t="shared" si="3"/>
        <v>4</v>
      </c>
      <c r="X21">
        <f t="shared" si="2"/>
        <v>0</v>
      </c>
    </row>
    <row r="22" spans="1:24" x14ac:dyDescent="0.25">
      <c r="A22" s="3" t="s">
        <v>253</v>
      </c>
      <c r="B22" t="s">
        <v>254</v>
      </c>
      <c r="C22" t="s">
        <v>255</v>
      </c>
      <c r="D22" t="s">
        <v>256</v>
      </c>
      <c r="E22">
        <v>1966</v>
      </c>
      <c r="F22" s="8">
        <v>2015</v>
      </c>
      <c r="G22" t="s">
        <v>204</v>
      </c>
      <c r="H22">
        <v>202.5</v>
      </c>
      <c r="I22">
        <v>202.5</v>
      </c>
      <c r="J22" t="s">
        <v>18</v>
      </c>
      <c r="M22" t="s">
        <v>18</v>
      </c>
      <c r="P22">
        <v>2031</v>
      </c>
      <c r="Q22" s="6">
        <f t="shared" si="1"/>
        <v>6061.7000000000035</v>
      </c>
      <c r="R22" s="6">
        <v>0</v>
      </c>
      <c r="S22" s="6">
        <v>0</v>
      </c>
      <c r="T22" s="6">
        <f>I112+I119</f>
        <v>1466</v>
      </c>
      <c r="U22" s="6">
        <v>6400</v>
      </c>
      <c r="V22" s="6">
        <f t="shared" si="4"/>
        <v>-338.29999999999654</v>
      </c>
      <c r="W22">
        <f t="shared" si="3"/>
        <v>2</v>
      </c>
      <c r="X22">
        <f t="shared" si="2"/>
        <v>0</v>
      </c>
    </row>
    <row r="23" spans="1:24" x14ac:dyDescent="0.25">
      <c r="A23" s="3" t="s">
        <v>257</v>
      </c>
      <c r="B23" t="s">
        <v>85</v>
      </c>
      <c r="C23" t="s">
        <v>211</v>
      </c>
      <c r="D23" t="s">
        <v>215</v>
      </c>
      <c r="E23">
        <v>1970</v>
      </c>
      <c r="F23" s="8">
        <v>2015</v>
      </c>
      <c r="G23" t="s">
        <v>204</v>
      </c>
      <c r="H23">
        <v>303</v>
      </c>
      <c r="I23">
        <v>303</v>
      </c>
      <c r="J23" t="s">
        <v>18</v>
      </c>
      <c r="M23" t="s">
        <v>18</v>
      </c>
      <c r="P23">
        <v>2032</v>
      </c>
      <c r="Q23" s="6">
        <f t="shared" si="1"/>
        <v>4498.0000000000036</v>
      </c>
      <c r="R23" s="6">
        <v>0</v>
      </c>
      <c r="S23" s="6">
        <v>0</v>
      </c>
      <c r="T23" s="6">
        <f>I114+I117</f>
        <v>1563.7</v>
      </c>
      <c r="U23" s="6">
        <v>4800</v>
      </c>
      <c r="V23" s="6">
        <f t="shared" si="4"/>
        <v>-301.99999999999636</v>
      </c>
      <c r="W23">
        <f t="shared" si="3"/>
        <v>2</v>
      </c>
      <c r="X23">
        <f t="shared" si="2"/>
        <v>0</v>
      </c>
    </row>
    <row r="24" spans="1:24" x14ac:dyDescent="0.25">
      <c r="A24" s="3" t="s">
        <v>258</v>
      </c>
      <c r="B24" t="s">
        <v>254</v>
      </c>
      <c r="C24" t="s">
        <v>255</v>
      </c>
      <c r="D24" t="s">
        <v>259</v>
      </c>
      <c r="E24">
        <v>1970</v>
      </c>
      <c r="F24" s="8">
        <v>2015</v>
      </c>
      <c r="G24" t="s">
        <v>204</v>
      </c>
      <c r="H24">
        <v>202.5</v>
      </c>
      <c r="I24">
        <v>202.5</v>
      </c>
      <c r="J24" t="s">
        <v>18</v>
      </c>
      <c r="M24" t="s">
        <v>18</v>
      </c>
      <c r="P24">
        <v>2033</v>
      </c>
      <c r="Q24" s="6">
        <f t="shared" si="1"/>
        <v>2864.0000000000036</v>
      </c>
      <c r="R24" s="6">
        <v>0</v>
      </c>
      <c r="S24" s="6">
        <v>0</v>
      </c>
      <c r="T24" s="6">
        <f>I115+I118</f>
        <v>1634</v>
      </c>
      <c r="U24" s="6">
        <v>3200</v>
      </c>
      <c r="V24" s="6">
        <f t="shared" si="4"/>
        <v>-335.99999999999636</v>
      </c>
      <c r="W24">
        <f t="shared" si="3"/>
        <v>2</v>
      </c>
      <c r="X24">
        <f t="shared" si="2"/>
        <v>0</v>
      </c>
    </row>
    <row r="25" spans="1:24" x14ac:dyDescent="0.25">
      <c r="A25" s="3" t="s">
        <v>260</v>
      </c>
      <c r="B25" t="s">
        <v>261</v>
      </c>
      <c r="C25" t="s">
        <v>262</v>
      </c>
      <c r="D25" t="s">
        <v>263</v>
      </c>
      <c r="E25">
        <v>1968</v>
      </c>
      <c r="F25" s="8">
        <v>2016</v>
      </c>
      <c r="G25" t="s">
        <v>204</v>
      </c>
      <c r="H25">
        <v>127</v>
      </c>
      <c r="I25">
        <v>127</v>
      </c>
      <c r="J25" t="s">
        <v>18</v>
      </c>
      <c r="M25" t="s">
        <v>18</v>
      </c>
      <c r="P25">
        <v>2034</v>
      </c>
      <c r="Q25" s="6">
        <f t="shared" si="1"/>
        <v>850.00000000000364</v>
      </c>
      <c r="R25" s="6">
        <v>0</v>
      </c>
      <c r="S25" s="6">
        <v>0</v>
      </c>
      <c r="T25" s="6">
        <f>I113+I116+I120</f>
        <v>2014</v>
      </c>
      <c r="U25" s="6">
        <v>1600</v>
      </c>
      <c r="V25" s="6">
        <f t="shared" si="4"/>
        <v>-749.99999999999636</v>
      </c>
      <c r="W25">
        <f t="shared" si="3"/>
        <v>3</v>
      </c>
      <c r="X25">
        <f t="shared" si="2"/>
        <v>0</v>
      </c>
    </row>
    <row r="26" spans="1:24" x14ac:dyDescent="0.25">
      <c r="A26" s="3" t="s">
        <v>264</v>
      </c>
      <c r="B26" t="s">
        <v>202</v>
      </c>
      <c r="C26" t="s">
        <v>203</v>
      </c>
      <c r="D26" t="s">
        <v>76</v>
      </c>
      <c r="E26">
        <v>1969</v>
      </c>
      <c r="F26" s="8">
        <v>2016</v>
      </c>
      <c r="G26" t="s">
        <v>204</v>
      </c>
      <c r="H26">
        <v>284</v>
      </c>
      <c r="I26">
        <v>284</v>
      </c>
      <c r="J26" t="s">
        <v>18</v>
      </c>
      <c r="M26" t="s">
        <v>18</v>
      </c>
      <c r="P26" s="5">
        <v>2035</v>
      </c>
      <c r="Q26" s="6">
        <f t="shared" si="1"/>
        <v>3.637978807091713E-12</v>
      </c>
      <c r="R26" s="6">
        <v>0</v>
      </c>
      <c r="S26" s="6">
        <v>0</v>
      </c>
      <c r="T26" s="13" t="str">
        <f>I121</f>
        <v>850</v>
      </c>
      <c r="U26" s="15">
        <v>0</v>
      </c>
      <c r="V26" s="6">
        <f t="shared" si="4"/>
        <v>3.637978807091713E-12</v>
      </c>
      <c r="W26">
        <f t="shared" si="3"/>
        <v>1</v>
      </c>
      <c r="X26">
        <f t="shared" si="2"/>
        <v>0</v>
      </c>
    </row>
    <row r="27" spans="1:24" x14ac:dyDescent="0.25">
      <c r="A27" s="3" t="s">
        <v>265</v>
      </c>
      <c r="B27" t="s">
        <v>266</v>
      </c>
      <c r="C27" t="s">
        <v>267</v>
      </c>
      <c r="D27" t="s">
        <v>268</v>
      </c>
      <c r="E27">
        <v>1978</v>
      </c>
      <c r="F27" s="8">
        <v>2016</v>
      </c>
      <c r="G27" t="s">
        <v>204</v>
      </c>
      <c r="H27">
        <v>23</v>
      </c>
      <c r="I27">
        <v>23</v>
      </c>
      <c r="J27" t="s">
        <v>18</v>
      </c>
      <c r="M27" t="s">
        <v>18</v>
      </c>
      <c r="Q27" s="11"/>
      <c r="R27" s="11"/>
      <c r="S27" s="11"/>
      <c r="T27" s="11"/>
      <c r="U27" s="11"/>
      <c r="V27" s="11"/>
    </row>
    <row r="28" spans="1:24" x14ac:dyDescent="0.25">
      <c r="A28" s="3" t="s">
        <v>269</v>
      </c>
      <c r="B28" t="s">
        <v>266</v>
      </c>
      <c r="C28" t="s">
        <v>267</v>
      </c>
      <c r="D28" t="s">
        <v>270</v>
      </c>
      <c r="E28">
        <v>1982</v>
      </c>
      <c r="F28" s="8">
        <v>2016</v>
      </c>
      <c r="G28" t="s">
        <v>204</v>
      </c>
      <c r="H28">
        <v>35</v>
      </c>
      <c r="I28">
        <v>35</v>
      </c>
      <c r="J28" t="s">
        <v>18</v>
      </c>
      <c r="M28" t="s">
        <v>18</v>
      </c>
      <c r="Q28" s="11"/>
      <c r="R28" s="11"/>
      <c r="S28" s="11"/>
      <c r="T28" s="16"/>
      <c r="U28" s="11"/>
      <c r="V28" s="11"/>
    </row>
    <row r="29" spans="1:24" x14ac:dyDescent="0.25">
      <c r="A29" s="3" t="s">
        <v>271</v>
      </c>
      <c r="B29" t="s">
        <v>202</v>
      </c>
      <c r="C29" t="s">
        <v>203</v>
      </c>
      <c r="D29" t="s">
        <v>61</v>
      </c>
      <c r="E29">
        <v>2014</v>
      </c>
      <c r="F29" s="8">
        <v>2016</v>
      </c>
      <c r="G29" t="s">
        <v>204</v>
      </c>
      <c r="H29">
        <v>765</v>
      </c>
      <c r="I29">
        <v>765</v>
      </c>
      <c r="J29" t="s">
        <v>18</v>
      </c>
      <c r="M29" t="s">
        <v>18</v>
      </c>
      <c r="Q29" s="11"/>
      <c r="R29" s="11"/>
      <c r="S29" s="11"/>
      <c r="T29" s="16"/>
      <c r="U29" s="17"/>
      <c r="V29" s="11"/>
    </row>
    <row r="30" spans="1:24" x14ac:dyDescent="0.25">
      <c r="A30" s="3" t="s">
        <v>272</v>
      </c>
      <c r="B30" t="s">
        <v>273</v>
      </c>
      <c r="C30" t="s">
        <v>274</v>
      </c>
      <c r="D30" t="s">
        <v>256</v>
      </c>
      <c r="E30">
        <v>1966</v>
      </c>
      <c r="F30" s="8">
        <v>2017</v>
      </c>
      <c r="G30" t="s">
        <v>204</v>
      </c>
      <c r="H30">
        <v>60.4</v>
      </c>
      <c r="I30">
        <v>60.4</v>
      </c>
      <c r="J30" t="s">
        <v>18</v>
      </c>
      <c r="M30" t="s">
        <v>18</v>
      </c>
      <c r="T30" s="18"/>
    </row>
    <row r="31" spans="1:24" x14ac:dyDescent="0.25">
      <c r="A31" s="3" t="s">
        <v>275</v>
      </c>
      <c r="B31" t="s">
        <v>228</v>
      </c>
      <c r="C31" t="s">
        <v>232</v>
      </c>
      <c r="D31" t="s">
        <v>276</v>
      </c>
      <c r="E31">
        <v>1966</v>
      </c>
      <c r="F31" s="8">
        <v>2017</v>
      </c>
      <c r="G31" t="s">
        <v>204</v>
      </c>
      <c r="H31">
        <v>280</v>
      </c>
      <c r="I31">
        <v>280</v>
      </c>
      <c r="J31" t="s">
        <v>18</v>
      </c>
      <c r="M31" t="s">
        <v>18</v>
      </c>
    </row>
    <row r="32" spans="1:24" x14ac:dyDescent="0.25">
      <c r="A32" s="3" t="s">
        <v>277</v>
      </c>
      <c r="B32" t="s">
        <v>228</v>
      </c>
      <c r="C32" t="s">
        <v>278</v>
      </c>
      <c r="D32" t="s">
        <v>279</v>
      </c>
      <c r="E32">
        <v>1971</v>
      </c>
      <c r="F32" s="8">
        <v>2017</v>
      </c>
      <c r="G32" t="s">
        <v>204</v>
      </c>
      <c r="H32">
        <v>318</v>
      </c>
      <c r="I32">
        <v>318</v>
      </c>
      <c r="J32" t="s">
        <v>18</v>
      </c>
      <c r="M32" t="s">
        <v>18</v>
      </c>
    </row>
    <row r="33" spans="1:13" x14ac:dyDescent="0.25">
      <c r="A33" s="3" t="s">
        <v>280</v>
      </c>
      <c r="B33" t="s">
        <v>228</v>
      </c>
      <c r="C33" t="s">
        <v>278</v>
      </c>
      <c r="D33" t="s">
        <v>281</v>
      </c>
      <c r="E33">
        <v>1971</v>
      </c>
      <c r="F33" s="8">
        <v>2017</v>
      </c>
      <c r="G33" t="s">
        <v>204</v>
      </c>
      <c r="H33">
        <v>322</v>
      </c>
      <c r="I33">
        <v>322</v>
      </c>
      <c r="J33" t="s">
        <v>18</v>
      </c>
      <c r="M33" t="s">
        <v>18</v>
      </c>
    </row>
    <row r="34" spans="1:13" x14ac:dyDescent="0.25">
      <c r="A34" s="3" t="s">
        <v>282</v>
      </c>
      <c r="B34" t="s">
        <v>283</v>
      </c>
      <c r="C34" t="s">
        <v>284</v>
      </c>
      <c r="D34" t="s">
        <v>285</v>
      </c>
      <c r="E34">
        <v>1976</v>
      </c>
      <c r="F34" s="8">
        <v>2017</v>
      </c>
      <c r="G34" t="s">
        <v>204</v>
      </c>
      <c r="H34" s="14">
        <v>655.6</v>
      </c>
      <c r="I34">
        <v>655.6</v>
      </c>
      <c r="J34" t="s">
        <v>159</v>
      </c>
      <c r="K34" t="s">
        <v>249</v>
      </c>
      <c r="L34" t="s">
        <v>250</v>
      </c>
      <c r="M34" t="s">
        <v>160</v>
      </c>
    </row>
    <row r="35" spans="1:13" x14ac:dyDescent="0.25">
      <c r="A35" s="3" t="s">
        <v>286</v>
      </c>
      <c r="B35" t="s">
        <v>202</v>
      </c>
      <c r="C35" t="s">
        <v>287</v>
      </c>
      <c r="D35" t="s">
        <v>288</v>
      </c>
      <c r="E35">
        <v>1982</v>
      </c>
      <c r="F35" s="8">
        <v>2017</v>
      </c>
      <c r="G35" t="s">
        <v>204</v>
      </c>
      <c r="H35">
        <v>695</v>
      </c>
      <c r="I35">
        <v>695</v>
      </c>
      <c r="J35" t="s">
        <v>18</v>
      </c>
      <c r="M35" t="s">
        <v>18</v>
      </c>
    </row>
    <row r="36" spans="1:13" x14ac:dyDescent="0.25">
      <c r="A36" s="3" t="s">
        <v>289</v>
      </c>
      <c r="B36" t="s">
        <v>283</v>
      </c>
      <c r="C36" t="s">
        <v>290</v>
      </c>
      <c r="D36" t="s">
        <v>291</v>
      </c>
      <c r="E36">
        <v>1983</v>
      </c>
      <c r="F36" s="8">
        <v>2017</v>
      </c>
      <c r="G36" t="s">
        <v>204</v>
      </c>
      <c r="H36" s="14">
        <v>726</v>
      </c>
      <c r="I36">
        <v>726</v>
      </c>
      <c r="J36" t="s">
        <v>159</v>
      </c>
      <c r="K36" t="s">
        <v>249</v>
      </c>
      <c r="L36" t="s">
        <v>250</v>
      </c>
      <c r="M36" t="s">
        <v>160</v>
      </c>
    </row>
    <row r="37" spans="1:13" x14ac:dyDescent="0.25">
      <c r="A37" s="3" t="s">
        <v>292</v>
      </c>
      <c r="B37" t="s">
        <v>202</v>
      </c>
      <c r="C37" t="s">
        <v>287</v>
      </c>
      <c r="D37" t="s">
        <v>33</v>
      </c>
      <c r="E37">
        <v>1985</v>
      </c>
      <c r="F37" s="8">
        <v>2017</v>
      </c>
      <c r="G37" t="s">
        <v>204</v>
      </c>
      <c r="H37">
        <v>695</v>
      </c>
      <c r="I37">
        <v>695</v>
      </c>
      <c r="J37" t="s">
        <v>18</v>
      </c>
      <c r="M37" t="s">
        <v>18</v>
      </c>
    </row>
    <row r="38" spans="1:13" x14ac:dyDescent="0.25">
      <c r="A38" s="3" t="s">
        <v>293</v>
      </c>
      <c r="B38" t="s">
        <v>228</v>
      </c>
      <c r="C38" t="s">
        <v>294</v>
      </c>
      <c r="D38" t="s">
        <v>295</v>
      </c>
      <c r="E38">
        <v>1962</v>
      </c>
      <c r="F38" s="8">
        <v>2018</v>
      </c>
      <c r="G38" t="s">
        <v>204</v>
      </c>
      <c r="H38" s="14">
        <v>149</v>
      </c>
      <c r="I38">
        <v>149</v>
      </c>
      <c r="J38" t="s">
        <v>296</v>
      </c>
      <c r="M38" t="s">
        <v>160</v>
      </c>
    </row>
    <row r="39" spans="1:13" x14ac:dyDescent="0.25">
      <c r="A39" s="3" t="s">
        <v>297</v>
      </c>
      <c r="B39" t="s">
        <v>298</v>
      </c>
      <c r="C39" t="s">
        <v>299</v>
      </c>
      <c r="D39" t="s">
        <v>300</v>
      </c>
      <c r="E39">
        <v>1963</v>
      </c>
      <c r="F39" s="8">
        <v>2018</v>
      </c>
      <c r="G39" t="s">
        <v>204</v>
      </c>
      <c r="H39">
        <v>106</v>
      </c>
      <c r="I39">
        <v>106</v>
      </c>
      <c r="J39" t="s">
        <v>18</v>
      </c>
      <c r="M39" t="s">
        <v>18</v>
      </c>
    </row>
    <row r="40" spans="1:13" x14ac:dyDescent="0.25">
      <c r="A40" s="3" t="s">
        <v>301</v>
      </c>
      <c r="B40" t="s">
        <v>228</v>
      </c>
      <c r="C40" t="s">
        <v>294</v>
      </c>
      <c r="D40" t="s">
        <v>302</v>
      </c>
      <c r="E40">
        <v>1969</v>
      </c>
      <c r="F40" s="8">
        <v>2018</v>
      </c>
      <c r="G40" t="s">
        <v>204</v>
      </c>
      <c r="H40" s="14">
        <v>324</v>
      </c>
      <c r="I40">
        <v>324</v>
      </c>
      <c r="J40" t="s">
        <v>296</v>
      </c>
      <c r="M40" t="s">
        <v>160</v>
      </c>
    </row>
    <row r="41" spans="1:13" x14ac:dyDescent="0.25">
      <c r="A41" s="3" t="s">
        <v>303</v>
      </c>
      <c r="B41" t="s">
        <v>241</v>
      </c>
      <c r="C41" t="s">
        <v>242</v>
      </c>
      <c r="D41" t="s">
        <v>304</v>
      </c>
      <c r="E41">
        <v>1982</v>
      </c>
      <c r="F41" s="8">
        <v>2018</v>
      </c>
      <c r="G41" t="s">
        <v>204</v>
      </c>
      <c r="H41">
        <v>310</v>
      </c>
      <c r="I41">
        <v>310</v>
      </c>
      <c r="J41" t="s">
        <v>18</v>
      </c>
      <c r="M41" t="s">
        <v>18</v>
      </c>
    </row>
    <row r="42" spans="1:13" x14ac:dyDescent="0.25">
      <c r="A42" s="3" t="s">
        <v>305</v>
      </c>
      <c r="B42" t="s">
        <v>207</v>
      </c>
      <c r="C42" t="s">
        <v>306</v>
      </c>
      <c r="D42" t="s">
        <v>307</v>
      </c>
      <c r="E42">
        <v>1985</v>
      </c>
      <c r="F42" s="8">
        <v>2018</v>
      </c>
      <c r="G42" t="s">
        <v>204</v>
      </c>
      <c r="H42">
        <v>95</v>
      </c>
      <c r="I42">
        <v>95</v>
      </c>
      <c r="J42" t="s">
        <v>18</v>
      </c>
      <c r="M42" t="s">
        <v>18</v>
      </c>
    </row>
    <row r="43" spans="1:13" x14ac:dyDescent="0.25">
      <c r="A43" s="3" t="s">
        <v>308</v>
      </c>
      <c r="B43" t="s">
        <v>309</v>
      </c>
      <c r="C43" t="s">
        <v>310</v>
      </c>
      <c r="D43" t="s">
        <v>256</v>
      </c>
      <c r="E43">
        <v>1992</v>
      </c>
      <c r="F43" s="8">
        <v>2018</v>
      </c>
      <c r="G43" t="s">
        <v>204</v>
      </c>
      <c r="H43">
        <v>85</v>
      </c>
      <c r="I43">
        <v>85</v>
      </c>
      <c r="J43" t="s">
        <v>18</v>
      </c>
      <c r="M43" t="s">
        <v>18</v>
      </c>
    </row>
    <row r="44" spans="1:13" x14ac:dyDescent="0.25">
      <c r="A44" s="3" t="s">
        <v>311</v>
      </c>
      <c r="B44" t="s">
        <v>312</v>
      </c>
      <c r="C44" t="s">
        <v>299</v>
      </c>
      <c r="D44" t="s">
        <v>256</v>
      </c>
      <c r="E44">
        <v>2011</v>
      </c>
      <c r="F44" s="8">
        <v>2018</v>
      </c>
      <c r="G44" t="s">
        <v>204</v>
      </c>
      <c r="H44">
        <v>283</v>
      </c>
      <c r="I44">
        <v>283</v>
      </c>
      <c r="J44" t="s">
        <v>18</v>
      </c>
      <c r="M44" t="s">
        <v>18</v>
      </c>
    </row>
    <row r="45" spans="1:13" x14ac:dyDescent="0.25">
      <c r="A45" s="3" t="s">
        <v>313</v>
      </c>
      <c r="B45" t="s">
        <v>20</v>
      </c>
      <c r="C45" t="s">
        <v>314</v>
      </c>
      <c r="D45" t="s">
        <v>315</v>
      </c>
      <c r="E45">
        <v>1964</v>
      </c>
      <c r="F45" s="8">
        <v>2019</v>
      </c>
      <c r="G45" t="s">
        <v>204</v>
      </c>
      <c r="H45" s="14">
        <v>96</v>
      </c>
      <c r="I45">
        <v>96</v>
      </c>
      <c r="J45" t="s">
        <v>248</v>
      </c>
      <c r="K45" t="s">
        <v>249</v>
      </c>
      <c r="L45" t="s">
        <v>250</v>
      </c>
      <c r="M45" t="s">
        <v>160</v>
      </c>
    </row>
    <row r="46" spans="1:13" x14ac:dyDescent="0.25">
      <c r="A46" s="3" t="s">
        <v>316</v>
      </c>
      <c r="B46" t="s">
        <v>20</v>
      </c>
      <c r="C46" t="s">
        <v>314</v>
      </c>
      <c r="D46" t="s">
        <v>317</v>
      </c>
      <c r="E46">
        <v>1967</v>
      </c>
      <c r="F46" s="8">
        <v>2019</v>
      </c>
      <c r="G46" t="s">
        <v>204</v>
      </c>
      <c r="H46" s="14">
        <v>148</v>
      </c>
      <c r="I46">
        <v>148</v>
      </c>
      <c r="J46" t="s">
        <v>248</v>
      </c>
      <c r="K46" t="s">
        <v>249</v>
      </c>
      <c r="L46" t="s">
        <v>250</v>
      </c>
      <c r="M46" t="s">
        <v>160</v>
      </c>
    </row>
    <row r="47" spans="1:13" x14ac:dyDescent="0.25">
      <c r="A47" s="3" t="s">
        <v>318</v>
      </c>
      <c r="B47" t="s">
        <v>319</v>
      </c>
      <c r="C47" t="s">
        <v>320</v>
      </c>
      <c r="D47" t="s">
        <v>321</v>
      </c>
      <c r="E47">
        <v>1969</v>
      </c>
      <c r="F47" s="8">
        <v>2019</v>
      </c>
      <c r="G47" t="s">
        <v>204</v>
      </c>
      <c r="H47" s="14">
        <v>124</v>
      </c>
      <c r="I47">
        <v>124</v>
      </c>
      <c r="J47" t="s">
        <v>322</v>
      </c>
      <c r="M47" t="s">
        <v>143</v>
      </c>
    </row>
    <row r="48" spans="1:13" x14ac:dyDescent="0.25">
      <c r="A48" s="3" t="s">
        <v>323</v>
      </c>
      <c r="B48" t="s">
        <v>324</v>
      </c>
      <c r="C48" t="s">
        <v>325</v>
      </c>
      <c r="E48">
        <v>1970</v>
      </c>
      <c r="F48" s="8">
        <v>2019</v>
      </c>
      <c r="G48" t="s">
        <v>204</v>
      </c>
      <c r="H48" s="14">
        <v>323</v>
      </c>
      <c r="I48">
        <v>323</v>
      </c>
      <c r="J48" t="s">
        <v>322</v>
      </c>
      <c r="M48" t="s">
        <v>143</v>
      </c>
    </row>
    <row r="49" spans="1:13" x14ac:dyDescent="0.25">
      <c r="A49" s="3" t="s">
        <v>326</v>
      </c>
      <c r="B49" t="s">
        <v>202</v>
      </c>
      <c r="C49" t="s">
        <v>327</v>
      </c>
      <c r="D49" t="s">
        <v>328</v>
      </c>
      <c r="E49">
        <v>1984</v>
      </c>
      <c r="F49" s="8">
        <v>2019</v>
      </c>
      <c r="G49" t="s">
        <v>204</v>
      </c>
      <c r="H49" s="14">
        <v>614</v>
      </c>
      <c r="I49">
        <v>614</v>
      </c>
      <c r="J49" t="s">
        <v>322</v>
      </c>
      <c r="M49" t="s">
        <v>143</v>
      </c>
    </row>
    <row r="50" spans="1:13" x14ac:dyDescent="0.25">
      <c r="A50" s="3" t="s">
        <v>329</v>
      </c>
      <c r="B50" t="s">
        <v>20</v>
      </c>
      <c r="C50" t="s">
        <v>330</v>
      </c>
      <c r="D50" t="s">
        <v>331</v>
      </c>
      <c r="E50">
        <v>2009</v>
      </c>
      <c r="F50" s="8">
        <v>2019</v>
      </c>
      <c r="G50" t="s">
        <v>204</v>
      </c>
      <c r="H50" s="14">
        <v>22.6</v>
      </c>
      <c r="I50">
        <v>22.6</v>
      </c>
      <c r="J50" t="s">
        <v>322</v>
      </c>
      <c r="M50" t="s">
        <v>143</v>
      </c>
    </row>
    <row r="51" spans="1:13" x14ac:dyDescent="0.25">
      <c r="A51" s="3" t="s">
        <v>332</v>
      </c>
      <c r="B51" t="s">
        <v>85</v>
      </c>
      <c r="C51" t="s">
        <v>236</v>
      </c>
      <c r="D51" t="s">
        <v>59</v>
      </c>
      <c r="E51">
        <v>1968</v>
      </c>
      <c r="F51" s="8">
        <v>2020</v>
      </c>
      <c r="G51" t="s">
        <v>204</v>
      </c>
      <c r="H51" s="14">
        <v>345</v>
      </c>
      <c r="I51">
        <v>345</v>
      </c>
      <c r="J51" t="s">
        <v>142</v>
      </c>
      <c r="M51" t="s">
        <v>143</v>
      </c>
    </row>
    <row r="52" spans="1:13" x14ac:dyDescent="0.25">
      <c r="A52" s="3" t="s">
        <v>333</v>
      </c>
      <c r="B52" t="s">
        <v>85</v>
      </c>
      <c r="C52" t="s">
        <v>236</v>
      </c>
      <c r="D52" t="s">
        <v>76</v>
      </c>
      <c r="E52">
        <v>1969</v>
      </c>
      <c r="F52" s="8">
        <v>2020</v>
      </c>
      <c r="G52" t="s">
        <v>204</v>
      </c>
      <c r="H52" s="14">
        <v>345</v>
      </c>
      <c r="I52">
        <v>345</v>
      </c>
      <c r="J52" t="s">
        <v>142</v>
      </c>
      <c r="M52" t="s">
        <v>143</v>
      </c>
    </row>
    <row r="53" spans="1:13" x14ac:dyDescent="0.25">
      <c r="A53" s="3" t="s">
        <v>334</v>
      </c>
      <c r="B53" t="s">
        <v>20</v>
      </c>
      <c r="C53" t="s">
        <v>335</v>
      </c>
      <c r="D53" t="s">
        <v>336</v>
      </c>
      <c r="E53">
        <v>1985</v>
      </c>
      <c r="F53" s="8">
        <v>2020</v>
      </c>
      <c r="G53" t="s">
        <v>204</v>
      </c>
      <c r="H53" s="14">
        <v>433</v>
      </c>
      <c r="I53">
        <v>433</v>
      </c>
      <c r="J53" t="s">
        <v>248</v>
      </c>
      <c r="K53" t="s">
        <v>249</v>
      </c>
      <c r="L53" t="s">
        <v>250</v>
      </c>
      <c r="M53" t="s">
        <v>160</v>
      </c>
    </row>
    <row r="54" spans="1:13" x14ac:dyDescent="0.25">
      <c r="A54" s="3" t="s">
        <v>337</v>
      </c>
      <c r="B54" t="s">
        <v>85</v>
      </c>
      <c r="C54" t="s">
        <v>338</v>
      </c>
      <c r="E54">
        <v>1985</v>
      </c>
      <c r="F54" s="8">
        <v>2020</v>
      </c>
      <c r="G54" t="s">
        <v>204</v>
      </c>
      <c r="H54" s="14">
        <v>70</v>
      </c>
      <c r="I54">
        <v>70</v>
      </c>
      <c r="J54" t="s">
        <v>142</v>
      </c>
      <c r="M54" t="s">
        <v>143</v>
      </c>
    </row>
    <row r="55" spans="1:13" x14ac:dyDescent="0.25">
      <c r="A55" s="3" t="s">
        <v>339</v>
      </c>
      <c r="B55" t="s">
        <v>340</v>
      </c>
      <c r="C55" t="s">
        <v>341</v>
      </c>
      <c r="D55" t="s">
        <v>342</v>
      </c>
      <c r="E55">
        <v>1982</v>
      </c>
      <c r="F55" s="8">
        <v>2021</v>
      </c>
      <c r="G55" t="s">
        <v>204</v>
      </c>
      <c r="H55" s="14">
        <v>17.399999999999999</v>
      </c>
      <c r="I55">
        <v>17.399999999999999</v>
      </c>
      <c r="J55" t="s">
        <v>248</v>
      </c>
      <c r="M55" t="s">
        <v>160</v>
      </c>
    </row>
    <row r="56" spans="1:13" x14ac:dyDescent="0.25">
      <c r="A56" s="3" t="s">
        <v>343</v>
      </c>
      <c r="B56" t="s">
        <v>344</v>
      </c>
      <c r="C56" t="s">
        <v>345</v>
      </c>
      <c r="D56" t="s">
        <v>346</v>
      </c>
      <c r="E56">
        <v>1989</v>
      </c>
      <c r="F56" s="8">
        <v>2021</v>
      </c>
      <c r="G56" t="s">
        <v>204</v>
      </c>
      <c r="H56" s="14">
        <v>50</v>
      </c>
      <c r="I56">
        <v>50</v>
      </c>
      <c r="J56" t="s">
        <v>347</v>
      </c>
      <c r="M56" t="s">
        <v>160</v>
      </c>
    </row>
    <row r="57" spans="1:13" x14ac:dyDescent="0.25">
      <c r="A57" s="3" t="s">
        <v>348</v>
      </c>
      <c r="B57" t="s">
        <v>349</v>
      </c>
      <c r="C57" t="s">
        <v>350</v>
      </c>
      <c r="D57" t="s">
        <v>300</v>
      </c>
      <c r="E57">
        <v>1985</v>
      </c>
      <c r="F57" s="8">
        <v>2022</v>
      </c>
      <c r="G57" t="s">
        <v>204</v>
      </c>
      <c r="H57" s="14">
        <v>138.5</v>
      </c>
      <c r="I57">
        <v>138.5</v>
      </c>
      <c r="J57" t="s">
        <v>142</v>
      </c>
      <c r="M57" t="s">
        <v>143</v>
      </c>
    </row>
    <row r="58" spans="1:13" x14ac:dyDescent="0.25">
      <c r="A58" s="3" t="s">
        <v>351</v>
      </c>
      <c r="B58" t="s">
        <v>349</v>
      </c>
      <c r="C58" t="s">
        <v>350</v>
      </c>
      <c r="D58" t="s">
        <v>352</v>
      </c>
      <c r="E58">
        <v>1985</v>
      </c>
      <c r="F58" s="8">
        <v>2022</v>
      </c>
      <c r="G58" t="s">
        <v>204</v>
      </c>
      <c r="H58" s="14">
        <v>138.5</v>
      </c>
      <c r="I58">
        <v>138.5</v>
      </c>
      <c r="J58" t="s">
        <v>142</v>
      </c>
      <c r="M58" t="s">
        <v>143</v>
      </c>
    </row>
    <row r="59" spans="1:13" x14ac:dyDescent="0.25">
      <c r="A59" s="3" t="s">
        <v>353</v>
      </c>
      <c r="B59" t="s">
        <v>354</v>
      </c>
      <c r="C59" t="s">
        <v>355</v>
      </c>
      <c r="D59" t="s">
        <v>356</v>
      </c>
      <c r="E59">
        <v>1990</v>
      </c>
      <c r="F59" s="8">
        <v>2022</v>
      </c>
      <c r="G59" t="s">
        <v>204</v>
      </c>
      <c r="H59" s="14">
        <v>26.9</v>
      </c>
      <c r="I59">
        <v>26.9</v>
      </c>
      <c r="J59" t="s">
        <v>142</v>
      </c>
      <c r="M59" t="s">
        <v>143</v>
      </c>
    </row>
    <row r="60" spans="1:13" x14ac:dyDescent="0.25">
      <c r="A60" s="3" t="s">
        <v>357</v>
      </c>
      <c r="B60" t="s">
        <v>358</v>
      </c>
      <c r="C60" t="s">
        <v>359</v>
      </c>
      <c r="D60" t="s">
        <v>352</v>
      </c>
      <c r="E60">
        <v>1991</v>
      </c>
      <c r="F60" s="8">
        <v>2022</v>
      </c>
      <c r="G60" t="s">
        <v>204</v>
      </c>
      <c r="H60" s="14">
        <v>332.7</v>
      </c>
      <c r="I60">
        <v>332.7</v>
      </c>
      <c r="J60" t="s">
        <v>322</v>
      </c>
      <c r="M60" t="s">
        <v>143</v>
      </c>
    </row>
    <row r="61" spans="1:13" x14ac:dyDescent="0.25">
      <c r="A61" s="3" t="s">
        <v>360</v>
      </c>
      <c r="B61" t="s">
        <v>349</v>
      </c>
      <c r="C61" t="s">
        <v>361</v>
      </c>
      <c r="D61" t="s">
        <v>362</v>
      </c>
      <c r="E61">
        <v>2000</v>
      </c>
      <c r="F61" s="8">
        <v>2022</v>
      </c>
      <c r="G61" t="s">
        <v>204</v>
      </c>
      <c r="H61" s="14">
        <v>61.5</v>
      </c>
      <c r="I61">
        <v>61.5</v>
      </c>
      <c r="J61" t="s">
        <v>142</v>
      </c>
      <c r="M61" t="s">
        <v>143</v>
      </c>
    </row>
    <row r="62" spans="1:13" x14ac:dyDescent="0.25">
      <c r="A62" s="3" t="s">
        <v>363</v>
      </c>
      <c r="B62" t="s">
        <v>349</v>
      </c>
      <c r="C62" t="s">
        <v>361</v>
      </c>
      <c r="D62" t="s">
        <v>364</v>
      </c>
      <c r="E62">
        <v>2000</v>
      </c>
      <c r="F62" s="8">
        <v>2022</v>
      </c>
      <c r="G62" t="s">
        <v>204</v>
      </c>
      <c r="H62" s="14">
        <v>61.5</v>
      </c>
      <c r="I62">
        <v>61.5</v>
      </c>
      <c r="J62" t="s">
        <v>142</v>
      </c>
      <c r="M62" t="s">
        <v>143</v>
      </c>
    </row>
    <row r="63" spans="1:13" x14ac:dyDescent="0.25">
      <c r="A63" s="3" t="s">
        <v>365</v>
      </c>
      <c r="B63" t="s">
        <v>366</v>
      </c>
      <c r="C63" t="s">
        <v>367</v>
      </c>
      <c r="D63" t="s">
        <v>368</v>
      </c>
      <c r="E63">
        <v>1923</v>
      </c>
      <c r="F63">
        <v>2022</v>
      </c>
      <c r="G63" t="s">
        <v>204</v>
      </c>
      <c r="H63" s="14">
        <v>19.239999999999998</v>
      </c>
      <c r="I63" s="14">
        <v>19.239999999999998</v>
      </c>
      <c r="J63" s="14"/>
      <c r="M63" t="s">
        <v>18</v>
      </c>
    </row>
    <row r="64" spans="1:13" x14ac:dyDescent="0.25">
      <c r="A64" s="3" t="s">
        <v>369</v>
      </c>
      <c r="B64" t="s">
        <v>273</v>
      </c>
      <c r="C64" t="s">
        <v>370</v>
      </c>
      <c r="D64" t="s">
        <v>371</v>
      </c>
      <c r="E64">
        <v>1940</v>
      </c>
      <c r="F64">
        <v>2022</v>
      </c>
      <c r="G64" t="s">
        <v>204</v>
      </c>
      <c r="H64" s="14">
        <v>169.3</v>
      </c>
      <c r="I64" s="14">
        <v>169.3</v>
      </c>
      <c r="M64" t="s">
        <v>18</v>
      </c>
    </row>
    <row r="65" spans="1:13" x14ac:dyDescent="0.25">
      <c r="A65" s="3" t="s">
        <v>372</v>
      </c>
      <c r="B65" t="s">
        <v>373</v>
      </c>
      <c r="C65" t="s">
        <v>374</v>
      </c>
      <c r="E65">
        <v>1957</v>
      </c>
      <c r="F65">
        <v>2022</v>
      </c>
      <c r="G65" t="s">
        <v>204</v>
      </c>
      <c r="H65" s="14">
        <v>26</v>
      </c>
      <c r="I65" s="14">
        <v>26</v>
      </c>
      <c r="M65" t="s">
        <v>18</v>
      </c>
    </row>
    <row r="66" spans="1:13" x14ac:dyDescent="0.25">
      <c r="A66" s="3" t="s">
        <v>375</v>
      </c>
      <c r="B66" t="s">
        <v>376</v>
      </c>
      <c r="C66" t="s">
        <v>377</v>
      </c>
      <c r="D66" t="s">
        <v>378</v>
      </c>
      <c r="E66">
        <v>1961</v>
      </c>
      <c r="F66">
        <v>2022</v>
      </c>
      <c r="G66" t="s">
        <v>204</v>
      </c>
      <c r="H66" s="14">
        <v>137</v>
      </c>
      <c r="I66" s="14">
        <v>137</v>
      </c>
      <c r="M66" t="s">
        <v>18</v>
      </c>
    </row>
    <row r="67" spans="1:13" x14ac:dyDescent="0.25">
      <c r="A67" s="3" t="s">
        <v>379</v>
      </c>
      <c r="B67" t="s">
        <v>376</v>
      </c>
      <c r="C67" t="s">
        <v>377</v>
      </c>
      <c r="D67" t="s">
        <v>380</v>
      </c>
      <c r="E67">
        <v>1962</v>
      </c>
      <c r="F67">
        <v>2022</v>
      </c>
      <c r="G67" t="s">
        <v>204</v>
      </c>
      <c r="H67" s="14">
        <v>123</v>
      </c>
      <c r="I67" s="14">
        <v>123</v>
      </c>
      <c r="M67" t="s">
        <v>18</v>
      </c>
    </row>
    <row r="68" spans="1:13" x14ac:dyDescent="0.25">
      <c r="A68" s="3" t="s">
        <v>381</v>
      </c>
      <c r="B68" t="s">
        <v>373</v>
      </c>
      <c r="C68" t="s">
        <v>382</v>
      </c>
      <c r="E68">
        <v>1962</v>
      </c>
      <c r="F68">
        <v>2022</v>
      </c>
      <c r="G68" t="s">
        <v>204</v>
      </c>
      <c r="H68" s="14">
        <v>103</v>
      </c>
      <c r="I68" s="14">
        <v>103</v>
      </c>
      <c r="M68" t="s">
        <v>18</v>
      </c>
    </row>
    <row r="69" spans="1:13" x14ac:dyDescent="0.25">
      <c r="A69" s="3" t="s">
        <v>383</v>
      </c>
      <c r="B69" t="s">
        <v>384</v>
      </c>
      <c r="C69" t="s">
        <v>385</v>
      </c>
      <c r="D69" t="s">
        <v>385</v>
      </c>
      <c r="E69">
        <v>1969</v>
      </c>
      <c r="F69">
        <v>2022</v>
      </c>
      <c r="G69" t="s">
        <v>204</v>
      </c>
      <c r="H69" s="14">
        <v>350</v>
      </c>
      <c r="I69" s="14">
        <v>350</v>
      </c>
      <c r="M69" t="s">
        <v>18</v>
      </c>
    </row>
    <row r="70" spans="1:13" x14ac:dyDescent="0.25">
      <c r="A70" s="3" t="s">
        <v>386</v>
      </c>
      <c r="B70" t="s">
        <v>387</v>
      </c>
      <c r="C70" t="s">
        <v>388</v>
      </c>
      <c r="D70" t="s">
        <v>389</v>
      </c>
      <c r="E70">
        <v>1970</v>
      </c>
      <c r="F70">
        <v>2022</v>
      </c>
      <c r="G70" t="s">
        <v>204</v>
      </c>
      <c r="H70" s="14">
        <v>24.8</v>
      </c>
      <c r="I70" s="14">
        <v>24.8</v>
      </c>
      <c r="M70" t="s">
        <v>18</v>
      </c>
    </row>
    <row r="71" spans="1:13" x14ac:dyDescent="0.25">
      <c r="A71" s="3" t="s">
        <v>390</v>
      </c>
      <c r="B71" t="s">
        <v>373</v>
      </c>
      <c r="C71" t="s">
        <v>391</v>
      </c>
      <c r="E71">
        <v>1971</v>
      </c>
      <c r="F71">
        <v>2022</v>
      </c>
      <c r="G71" t="s">
        <v>204</v>
      </c>
      <c r="H71" s="14">
        <v>110</v>
      </c>
      <c r="I71" s="14">
        <v>110</v>
      </c>
      <c r="M71" t="s">
        <v>18</v>
      </c>
    </row>
    <row r="72" spans="1:13" x14ac:dyDescent="0.25">
      <c r="A72" s="3" t="s">
        <v>392</v>
      </c>
      <c r="B72" t="s">
        <v>273</v>
      </c>
      <c r="C72" t="s">
        <v>393</v>
      </c>
      <c r="D72" t="s">
        <v>394</v>
      </c>
      <c r="E72">
        <v>1971</v>
      </c>
      <c r="F72">
        <v>2022</v>
      </c>
      <c r="G72" t="s">
        <v>204</v>
      </c>
      <c r="H72" s="14">
        <v>55.6</v>
      </c>
      <c r="I72" s="14">
        <v>55.6</v>
      </c>
      <c r="M72" t="s">
        <v>18</v>
      </c>
    </row>
    <row r="73" spans="1:13" x14ac:dyDescent="0.25">
      <c r="A73" s="3" t="s">
        <v>395</v>
      </c>
      <c r="B73" t="s">
        <v>85</v>
      </c>
      <c r="C73" t="s">
        <v>396</v>
      </c>
      <c r="D73" t="s">
        <v>223</v>
      </c>
      <c r="E73">
        <v>1976</v>
      </c>
      <c r="F73">
        <v>2022</v>
      </c>
      <c r="G73" t="s">
        <v>204</v>
      </c>
      <c r="H73" s="14">
        <v>757</v>
      </c>
      <c r="I73" s="14">
        <v>757</v>
      </c>
      <c r="M73" t="s">
        <v>18</v>
      </c>
    </row>
    <row r="74" spans="1:13" x14ac:dyDescent="0.25">
      <c r="A74" s="3" t="s">
        <v>397</v>
      </c>
      <c r="B74" t="s">
        <v>398</v>
      </c>
      <c r="C74" t="s">
        <v>262</v>
      </c>
      <c r="D74" t="s">
        <v>54</v>
      </c>
      <c r="E74">
        <v>1979</v>
      </c>
      <c r="F74">
        <v>2022</v>
      </c>
      <c r="G74" t="s">
        <v>204</v>
      </c>
      <c r="H74" s="14">
        <v>303</v>
      </c>
      <c r="I74" s="14">
        <v>303</v>
      </c>
      <c r="M74" t="s">
        <v>18</v>
      </c>
    </row>
    <row r="75" spans="1:13" x14ac:dyDescent="0.25">
      <c r="A75" s="3" t="s">
        <v>399</v>
      </c>
      <c r="B75" t="s">
        <v>400</v>
      </c>
      <c r="C75" t="s">
        <v>401</v>
      </c>
      <c r="D75" t="s">
        <v>402</v>
      </c>
      <c r="E75">
        <v>1979</v>
      </c>
      <c r="F75">
        <v>2022</v>
      </c>
      <c r="G75" t="s">
        <v>204</v>
      </c>
      <c r="H75" s="14">
        <v>690</v>
      </c>
      <c r="I75" s="14">
        <v>690</v>
      </c>
      <c r="M75" t="s">
        <v>18</v>
      </c>
    </row>
    <row r="76" spans="1:13" x14ac:dyDescent="0.25">
      <c r="A76" s="3" t="s">
        <v>403</v>
      </c>
      <c r="B76" t="s">
        <v>202</v>
      </c>
      <c r="C76" t="s">
        <v>404</v>
      </c>
      <c r="D76" t="s">
        <v>57</v>
      </c>
      <c r="E76">
        <v>1981</v>
      </c>
      <c r="F76">
        <v>2022</v>
      </c>
      <c r="G76" t="s">
        <v>204</v>
      </c>
      <c r="H76" s="14">
        <v>717</v>
      </c>
      <c r="I76" s="14">
        <v>717</v>
      </c>
      <c r="M76" t="s">
        <v>18</v>
      </c>
    </row>
    <row r="77" spans="1:13" x14ac:dyDescent="0.25">
      <c r="A77" s="3" t="s">
        <v>405</v>
      </c>
      <c r="B77" t="s">
        <v>254</v>
      </c>
      <c r="C77" t="s">
        <v>255</v>
      </c>
      <c r="D77" t="s">
        <v>268</v>
      </c>
      <c r="E77">
        <v>1982</v>
      </c>
      <c r="F77">
        <v>2022</v>
      </c>
      <c r="G77" t="s">
        <v>204</v>
      </c>
      <c r="H77" s="14">
        <v>425</v>
      </c>
      <c r="I77" s="14">
        <v>425</v>
      </c>
      <c r="M77" t="s">
        <v>18</v>
      </c>
    </row>
    <row r="78" spans="1:13" x14ac:dyDescent="0.25">
      <c r="A78" s="3" t="s">
        <v>406</v>
      </c>
      <c r="B78" t="s">
        <v>20</v>
      </c>
      <c r="C78" t="s">
        <v>407</v>
      </c>
      <c r="D78" t="s">
        <v>408</v>
      </c>
      <c r="E78">
        <v>1982</v>
      </c>
      <c r="F78">
        <v>2023</v>
      </c>
      <c r="G78" t="s">
        <v>204</v>
      </c>
      <c r="H78" s="14">
        <v>45</v>
      </c>
      <c r="I78" s="14">
        <v>45</v>
      </c>
      <c r="M78" t="s">
        <v>18</v>
      </c>
    </row>
    <row r="79" spans="1:13" x14ac:dyDescent="0.25">
      <c r="A79" s="3" t="s">
        <v>409</v>
      </c>
      <c r="B79" t="s">
        <v>228</v>
      </c>
      <c r="C79" t="s">
        <v>410</v>
      </c>
      <c r="D79" t="s">
        <v>411</v>
      </c>
      <c r="E79">
        <v>1982</v>
      </c>
      <c r="F79">
        <v>2023</v>
      </c>
      <c r="G79" t="s">
        <v>204</v>
      </c>
      <c r="H79" s="14">
        <v>179</v>
      </c>
      <c r="I79" s="14">
        <v>179</v>
      </c>
      <c r="M79" t="s">
        <v>18</v>
      </c>
    </row>
    <row r="80" spans="1:13" x14ac:dyDescent="0.25">
      <c r="A80" s="3" t="s">
        <v>412</v>
      </c>
      <c r="B80" t="s">
        <v>273</v>
      </c>
      <c r="C80" t="s">
        <v>413</v>
      </c>
      <c r="D80" t="s">
        <v>414</v>
      </c>
      <c r="E80">
        <v>1983</v>
      </c>
      <c r="F80">
        <v>2023</v>
      </c>
      <c r="G80" t="s">
        <v>204</v>
      </c>
      <c r="H80" s="14">
        <v>68.400000000000006</v>
      </c>
      <c r="I80" s="14">
        <v>68.400000000000006</v>
      </c>
      <c r="M80" t="s">
        <v>18</v>
      </c>
    </row>
    <row r="81" spans="1:13" x14ac:dyDescent="0.25">
      <c r="A81" s="3" t="s">
        <v>415</v>
      </c>
      <c r="B81" t="s">
        <v>416</v>
      </c>
      <c r="C81" t="s">
        <v>417</v>
      </c>
      <c r="D81" t="s">
        <v>418</v>
      </c>
      <c r="E81">
        <v>1984</v>
      </c>
      <c r="F81">
        <v>2023</v>
      </c>
      <c r="G81" t="s">
        <v>204</v>
      </c>
      <c r="H81" s="14">
        <v>43.3</v>
      </c>
      <c r="I81" s="14">
        <v>43.3</v>
      </c>
      <c r="M81" t="s">
        <v>18</v>
      </c>
    </row>
    <row r="82" spans="1:13" x14ac:dyDescent="0.25">
      <c r="A82" s="3" t="s">
        <v>419</v>
      </c>
      <c r="B82" t="s">
        <v>20</v>
      </c>
      <c r="C82" t="s">
        <v>407</v>
      </c>
      <c r="D82" t="s">
        <v>420</v>
      </c>
      <c r="E82">
        <v>1984</v>
      </c>
      <c r="F82">
        <v>2023</v>
      </c>
      <c r="G82" t="s">
        <v>204</v>
      </c>
      <c r="H82" s="14">
        <v>45</v>
      </c>
      <c r="I82" s="14">
        <v>45</v>
      </c>
      <c r="M82" t="s">
        <v>18</v>
      </c>
    </row>
    <row r="83" spans="1:13" x14ac:dyDescent="0.25">
      <c r="A83" s="19" t="s">
        <v>421</v>
      </c>
      <c r="B83" t="s">
        <v>266</v>
      </c>
      <c r="C83" t="s">
        <v>267</v>
      </c>
      <c r="D83" t="s">
        <v>422</v>
      </c>
      <c r="E83">
        <v>1985</v>
      </c>
      <c r="F83">
        <v>2022</v>
      </c>
      <c r="G83" t="s">
        <v>204</v>
      </c>
      <c r="H83" s="14">
        <v>33</v>
      </c>
      <c r="I83" s="14">
        <v>33</v>
      </c>
      <c r="M83" t="s">
        <v>18</v>
      </c>
    </row>
    <row r="84" spans="1:13" x14ac:dyDescent="0.25">
      <c r="A84" s="19" t="s">
        <v>423</v>
      </c>
      <c r="B84" t="s">
        <v>20</v>
      </c>
      <c r="C84" t="s">
        <v>246</v>
      </c>
      <c r="D84" t="s">
        <v>424</v>
      </c>
      <c r="E84">
        <v>1985</v>
      </c>
      <c r="F84">
        <v>2022</v>
      </c>
      <c r="G84" t="s">
        <v>204</v>
      </c>
      <c r="H84" s="14">
        <v>778</v>
      </c>
      <c r="I84" s="14">
        <v>778</v>
      </c>
      <c r="M84" t="s">
        <v>18</v>
      </c>
    </row>
    <row r="85" spans="1:13" x14ac:dyDescent="0.25">
      <c r="A85" s="3" t="s">
        <v>425</v>
      </c>
      <c r="B85" t="s">
        <v>202</v>
      </c>
      <c r="C85" t="s">
        <v>426</v>
      </c>
      <c r="D85" t="s">
        <v>59</v>
      </c>
      <c r="E85">
        <v>1985</v>
      </c>
      <c r="F85">
        <v>2023</v>
      </c>
      <c r="G85" t="s">
        <v>204</v>
      </c>
      <c r="H85" s="14">
        <v>794</v>
      </c>
      <c r="I85" s="14">
        <v>794</v>
      </c>
      <c r="M85" t="s">
        <v>18</v>
      </c>
    </row>
    <row r="86" spans="1:13" x14ac:dyDescent="0.25">
      <c r="A86" s="3" t="s">
        <v>427</v>
      </c>
      <c r="B86" t="s">
        <v>20</v>
      </c>
      <c r="C86" t="s">
        <v>428</v>
      </c>
      <c r="D86" t="s">
        <v>429</v>
      </c>
      <c r="E86">
        <v>1985</v>
      </c>
      <c r="F86">
        <v>2023</v>
      </c>
      <c r="G86" t="s">
        <v>204</v>
      </c>
      <c r="H86" s="14">
        <v>517</v>
      </c>
      <c r="I86" s="14">
        <v>517</v>
      </c>
      <c r="M86" t="s">
        <v>18</v>
      </c>
    </row>
    <row r="87" spans="1:13" x14ac:dyDescent="0.25">
      <c r="A87" s="3" t="s">
        <v>430</v>
      </c>
      <c r="B87" t="s">
        <v>384</v>
      </c>
      <c r="C87" t="s">
        <v>431</v>
      </c>
      <c r="D87" t="s">
        <v>432</v>
      </c>
      <c r="E87">
        <v>1985</v>
      </c>
      <c r="F87">
        <v>2025</v>
      </c>
      <c r="G87" t="s">
        <v>204</v>
      </c>
      <c r="H87" s="14">
        <v>472</v>
      </c>
      <c r="I87" s="14">
        <v>472</v>
      </c>
      <c r="J87" s="14"/>
      <c r="M87" t="s">
        <v>18</v>
      </c>
    </row>
    <row r="88" spans="1:13" x14ac:dyDescent="0.25">
      <c r="A88" s="3" t="s">
        <v>433</v>
      </c>
      <c r="B88" t="s">
        <v>319</v>
      </c>
      <c r="C88" t="s">
        <v>434</v>
      </c>
      <c r="D88" t="s">
        <v>435</v>
      </c>
      <c r="E88">
        <v>1987</v>
      </c>
      <c r="F88">
        <v>2025</v>
      </c>
      <c r="G88" t="s">
        <v>204</v>
      </c>
      <c r="H88" s="14">
        <v>282</v>
      </c>
      <c r="I88" s="14">
        <v>282</v>
      </c>
      <c r="M88" t="s">
        <v>18</v>
      </c>
    </row>
    <row r="89" spans="1:13" x14ac:dyDescent="0.25">
      <c r="A89" s="3" t="s">
        <v>436</v>
      </c>
      <c r="B89" t="s">
        <v>85</v>
      </c>
      <c r="C89" t="s">
        <v>437</v>
      </c>
      <c r="D89" t="s">
        <v>438</v>
      </c>
      <c r="E89">
        <v>1987</v>
      </c>
      <c r="F89">
        <v>2024</v>
      </c>
      <c r="G89" t="s">
        <v>204</v>
      </c>
      <c r="H89" s="14">
        <v>875</v>
      </c>
      <c r="I89" s="14">
        <v>875</v>
      </c>
      <c r="M89" t="s">
        <v>18</v>
      </c>
    </row>
    <row r="90" spans="1:13" x14ac:dyDescent="0.25">
      <c r="A90" s="3" t="s">
        <v>439</v>
      </c>
      <c r="B90" t="s">
        <v>319</v>
      </c>
      <c r="C90" t="s">
        <v>434</v>
      </c>
      <c r="D90" t="s">
        <v>440</v>
      </c>
      <c r="E90">
        <v>1988</v>
      </c>
      <c r="F90">
        <v>2026</v>
      </c>
      <c r="G90" t="s">
        <v>204</v>
      </c>
      <c r="H90" s="14">
        <v>282</v>
      </c>
      <c r="I90" s="14">
        <v>282</v>
      </c>
      <c r="J90" s="14"/>
      <c r="M90" t="s">
        <v>18</v>
      </c>
    </row>
    <row r="91" spans="1:13" x14ac:dyDescent="0.25">
      <c r="A91" s="3" t="s">
        <v>441</v>
      </c>
      <c r="B91" t="s">
        <v>228</v>
      </c>
      <c r="C91" t="s">
        <v>229</v>
      </c>
      <c r="D91" t="s">
        <v>442</v>
      </c>
      <c r="E91">
        <v>1988</v>
      </c>
      <c r="F91">
        <v>2026</v>
      </c>
      <c r="G91" t="s">
        <v>204</v>
      </c>
      <c r="H91" s="14">
        <v>370</v>
      </c>
      <c r="I91" s="14">
        <v>370</v>
      </c>
      <c r="M91" t="s">
        <v>18</v>
      </c>
    </row>
    <row r="92" spans="1:13" x14ac:dyDescent="0.25">
      <c r="A92" s="3" t="s">
        <v>443</v>
      </c>
      <c r="B92" t="s">
        <v>444</v>
      </c>
      <c r="C92" t="s">
        <v>350</v>
      </c>
      <c r="D92" t="s">
        <v>352</v>
      </c>
      <c r="E92">
        <v>1988</v>
      </c>
      <c r="F92">
        <v>2025</v>
      </c>
      <c r="G92" t="s">
        <v>204</v>
      </c>
      <c r="H92" s="14">
        <v>61.5</v>
      </c>
      <c r="I92" s="14">
        <v>61.5</v>
      </c>
      <c r="M92" t="s">
        <v>18</v>
      </c>
    </row>
    <row r="93" spans="1:13" x14ac:dyDescent="0.25">
      <c r="A93" s="3" t="s">
        <v>445</v>
      </c>
      <c r="B93" t="s">
        <v>319</v>
      </c>
      <c r="C93" t="s">
        <v>446</v>
      </c>
      <c r="D93" t="s">
        <v>447</v>
      </c>
      <c r="E93">
        <v>1989</v>
      </c>
      <c r="F93">
        <v>2025</v>
      </c>
      <c r="G93" t="s">
        <v>204</v>
      </c>
      <c r="H93" s="14">
        <v>89</v>
      </c>
      <c r="I93" s="14">
        <v>89</v>
      </c>
      <c r="M93" t="s">
        <v>18</v>
      </c>
    </row>
    <row r="94" spans="1:13" x14ac:dyDescent="0.25">
      <c r="A94" s="3" t="s">
        <v>448</v>
      </c>
      <c r="B94" t="s">
        <v>266</v>
      </c>
      <c r="C94" t="s">
        <v>267</v>
      </c>
      <c r="D94" t="s">
        <v>449</v>
      </c>
      <c r="E94">
        <v>1989</v>
      </c>
      <c r="F94">
        <v>2023</v>
      </c>
      <c r="G94" t="s">
        <v>204</v>
      </c>
      <c r="H94" s="14">
        <v>33</v>
      </c>
      <c r="I94" s="14">
        <v>33</v>
      </c>
      <c r="M94" t="s">
        <v>18</v>
      </c>
    </row>
    <row r="95" spans="1:13" x14ac:dyDescent="0.25">
      <c r="A95" s="3" t="s">
        <v>450</v>
      </c>
      <c r="B95" t="s">
        <v>444</v>
      </c>
      <c r="C95" t="s">
        <v>350</v>
      </c>
      <c r="D95" t="s">
        <v>256</v>
      </c>
      <c r="E95">
        <v>1989</v>
      </c>
      <c r="F95">
        <v>2026</v>
      </c>
      <c r="G95" t="s">
        <v>204</v>
      </c>
      <c r="H95" s="14">
        <v>61.5</v>
      </c>
      <c r="I95" s="14">
        <v>61.5</v>
      </c>
      <c r="M95" t="s">
        <v>18</v>
      </c>
    </row>
    <row r="96" spans="1:13" x14ac:dyDescent="0.25">
      <c r="A96" s="3" t="s">
        <v>451</v>
      </c>
      <c r="B96" t="s">
        <v>452</v>
      </c>
      <c r="C96" t="s">
        <v>453</v>
      </c>
      <c r="D96" t="s">
        <v>454</v>
      </c>
      <c r="E96">
        <v>1989</v>
      </c>
      <c r="F96">
        <v>2026</v>
      </c>
      <c r="G96" t="s">
        <v>204</v>
      </c>
      <c r="H96" s="14">
        <v>136</v>
      </c>
      <c r="I96" s="14">
        <v>136</v>
      </c>
      <c r="M96" t="s">
        <v>18</v>
      </c>
    </row>
    <row r="97" spans="1:13" x14ac:dyDescent="0.25">
      <c r="A97" s="3" t="s">
        <v>455</v>
      </c>
      <c r="B97" t="s">
        <v>452</v>
      </c>
      <c r="C97" t="s">
        <v>453</v>
      </c>
      <c r="D97" t="s">
        <v>456</v>
      </c>
      <c r="E97">
        <v>1989</v>
      </c>
      <c r="F97">
        <v>2027</v>
      </c>
      <c r="G97" t="s">
        <v>204</v>
      </c>
      <c r="H97" s="14">
        <v>136</v>
      </c>
      <c r="I97" s="14">
        <v>136</v>
      </c>
      <c r="J97" s="14"/>
      <c r="M97" t="s">
        <v>18</v>
      </c>
    </row>
    <row r="98" spans="1:13" x14ac:dyDescent="0.25">
      <c r="A98" s="3" t="s">
        <v>457</v>
      </c>
      <c r="B98" t="s">
        <v>228</v>
      </c>
      <c r="C98" t="s">
        <v>232</v>
      </c>
      <c r="D98" t="s">
        <v>458</v>
      </c>
      <c r="E98">
        <v>1989</v>
      </c>
      <c r="F98">
        <v>2027</v>
      </c>
      <c r="G98" t="s">
        <v>204</v>
      </c>
      <c r="H98" s="14">
        <v>449</v>
      </c>
      <c r="I98" s="14">
        <v>449</v>
      </c>
      <c r="M98" t="s">
        <v>18</v>
      </c>
    </row>
    <row r="99" spans="1:13" x14ac:dyDescent="0.25">
      <c r="A99" s="3" t="s">
        <v>459</v>
      </c>
      <c r="B99" t="s">
        <v>460</v>
      </c>
      <c r="C99" t="s">
        <v>461</v>
      </c>
      <c r="D99" t="s">
        <v>33</v>
      </c>
      <c r="E99">
        <v>1989</v>
      </c>
      <c r="F99">
        <v>2027</v>
      </c>
      <c r="G99" t="s">
        <v>204</v>
      </c>
      <c r="H99" s="14">
        <v>66</v>
      </c>
      <c r="I99" s="14">
        <v>66</v>
      </c>
      <c r="M99" t="s">
        <v>18</v>
      </c>
    </row>
    <row r="100" spans="1:13" x14ac:dyDescent="0.25">
      <c r="A100" s="3" t="s">
        <v>462</v>
      </c>
      <c r="B100" t="s">
        <v>228</v>
      </c>
      <c r="C100" t="s">
        <v>461</v>
      </c>
      <c r="D100" t="s">
        <v>463</v>
      </c>
      <c r="E100">
        <v>1989</v>
      </c>
      <c r="F100">
        <v>2027</v>
      </c>
      <c r="G100" t="s">
        <v>204</v>
      </c>
      <c r="H100" s="14">
        <v>211</v>
      </c>
      <c r="I100" s="14">
        <v>211</v>
      </c>
      <c r="M100" t="s">
        <v>18</v>
      </c>
    </row>
    <row r="101" spans="1:13" x14ac:dyDescent="0.25">
      <c r="A101" s="3" t="s">
        <v>464</v>
      </c>
      <c r="B101" t="s">
        <v>465</v>
      </c>
      <c r="C101" t="s">
        <v>466</v>
      </c>
      <c r="E101">
        <v>1990</v>
      </c>
      <c r="F101">
        <v>2029</v>
      </c>
      <c r="G101" t="s">
        <v>204</v>
      </c>
      <c r="H101" s="14">
        <v>54</v>
      </c>
      <c r="I101" s="14">
        <v>54</v>
      </c>
      <c r="J101" s="14"/>
      <c r="M101" t="s">
        <v>18</v>
      </c>
    </row>
    <row r="102" spans="1:13" x14ac:dyDescent="0.25">
      <c r="A102" s="3" t="s">
        <v>467</v>
      </c>
      <c r="B102" t="s">
        <v>266</v>
      </c>
      <c r="C102" t="s">
        <v>267</v>
      </c>
      <c r="D102" t="s">
        <v>468</v>
      </c>
      <c r="E102">
        <v>1992</v>
      </c>
      <c r="F102">
        <v>2029</v>
      </c>
      <c r="G102" t="s">
        <v>204</v>
      </c>
      <c r="H102" s="14">
        <v>31</v>
      </c>
      <c r="I102" s="14">
        <v>31</v>
      </c>
      <c r="M102" t="s">
        <v>18</v>
      </c>
    </row>
    <row r="103" spans="1:13" x14ac:dyDescent="0.25">
      <c r="A103" s="3" t="s">
        <v>469</v>
      </c>
      <c r="B103" t="s">
        <v>85</v>
      </c>
      <c r="C103" t="s">
        <v>214</v>
      </c>
      <c r="D103" t="s">
        <v>470</v>
      </c>
      <c r="E103">
        <v>1992</v>
      </c>
      <c r="F103">
        <v>2028</v>
      </c>
      <c r="G103" t="s">
        <v>204</v>
      </c>
      <c r="H103" s="14">
        <v>510</v>
      </c>
      <c r="I103" s="14">
        <v>510</v>
      </c>
      <c r="M103" t="s">
        <v>18</v>
      </c>
    </row>
    <row r="104" spans="1:13" x14ac:dyDescent="0.25">
      <c r="A104" s="3" t="s">
        <v>471</v>
      </c>
      <c r="B104" t="s">
        <v>472</v>
      </c>
      <c r="C104" t="s">
        <v>473</v>
      </c>
      <c r="E104">
        <v>1992</v>
      </c>
      <c r="F104">
        <v>2030</v>
      </c>
      <c r="G104" t="s">
        <v>204</v>
      </c>
      <c r="H104" s="14">
        <v>20.7</v>
      </c>
      <c r="I104" s="14">
        <v>20.7</v>
      </c>
      <c r="M104" t="s">
        <v>18</v>
      </c>
    </row>
    <row r="105" spans="1:13" x14ac:dyDescent="0.25">
      <c r="A105" s="3" t="s">
        <v>474</v>
      </c>
      <c r="B105" t="s">
        <v>475</v>
      </c>
      <c r="C105" t="s">
        <v>476</v>
      </c>
      <c r="D105" t="s">
        <v>476</v>
      </c>
      <c r="E105">
        <v>1993</v>
      </c>
      <c r="F105">
        <v>2029</v>
      </c>
      <c r="G105" t="s">
        <v>204</v>
      </c>
      <c r="H105" s="14">
        <v>194</v>
      </c>
      <c r="I105" s="14">
        <v>194</v>
      </c>
      <c r="M105" t="s">
        <v>18</v>
      </c>
    </row>
    <row r="106" spans="1:13" x14ac:dyDescent="0.25">
      <c r="A106" s="3" t="s">
        <v>477</v>
      </c>
      <c r="B106" t="s">
        <v>254</v>
      </c>
      <c r="C106" t="s">
        <v>255</v>
      </c>
      <c r="D106" t="s">
        <v>270</v>
      </c>
      <c r="E106">
        <v>1993</v>
      </c>
      <c r="F106">
        <v>2028</v>
      </c>
      <c r="G106" t="s">
        <v>204</v>
      </c>
      <c r="H106" s="14">
        <v>435</v>
      </c>
      <c r="I106" s="14">
        <v>435</v>
      </c>
      <c r="M106" t="s">
        <v>18</v>
      </c>
    </row>
    <row r="107" spans="1:13" x14ac:dyDescent="0.25">
      <c r="A107" s="3" t="s">
        <v>478</v>
      </c>
      <c r="B107" t="s">
        <v>20</v>
      </c>
      <c r="C107" t="s">
        <v>479</v>
      </c>
      <c r="D107" t="s">
        <v>480</v>
      </c>
      <c r="E107">
        <v>1994</v>
      </c>
      <c r="F107">
        <v>2029</v>
      </c>
      <c r="G107" t="s">
        <v>204</v>
      </c>
      <c r="H107" s="14">
        <v>514</v>
      </c>
      <c r="I107" s="14">
        <v>514</v>
      </c>
      <c r="M107" t="s">
        <v>18</v>
      </c>
    </row>
    <row r="108" spans="1:13" x14ac:dyDescent="0.25">
      <c r="A108" s="3" t="s">
        <v>481</v>
      </c>
      <c r="B108" t="s">
        <v>482</v>
      </c>
      <c r="C108" t="s">
        <v>483</v>
      </c>
      <c r="D108" t="s">
        <v>484</v>
      </c>
      <c r="E108">
        <v>1996</v>
      </c>
      <c r="F108">
        <v>2029</v>
      </c>
      <c r="G108" t="s">
        <v>204</v>
      </c>
      <c r="H108" s="14">
        <v>13.4</v>
      </c>
      <c r="I108" s="14">
        <v>13.4</v>
      </c>
      <c r="M108" t="s">
        <v>18</v>
      </c>
    </row>
    <row r="109" spans="1:13" x14ac:dyDescent="0.25">
      <c r="A109" s="3" t="s">
        <v>485</v>
      </c>
      <c r="B109" t="s">
        <v>20</v>
      </c>
      <c r="C109" t="s">
        <v>335</v>
      </c>
      <c r="D109" t="s">
        <v>486</v>
      </c>
      <c r="E109">
        <v>1997</v>
      </c>
      <c r="F109">
        <v>2030</v>
      </c>
      <c r="G109" t="s">
        <v>204</v>
      </c>
      <c r="H109" s="14">
        <v>336</v>
      </c>
      <c r="I109" s="14">
        <v>336</v>
      </c>
      <c r="M109" t="s">
        <v>18</v>
      </c>
    </row>
    <row r="110" spans="1:13" x14ac:dyDescent="0.25">
      <c r="A110" s="3" t="s">
        <v>487</v>
      </c>
      <c r="B110" t="s">
        <v>254</v>
      </c>
      <c r="C110" t="s">
        <v>255</v>
      </c>
      <c r="D110" t="s">
        <v>54</v>
      </c>
      <c r="E110">
        <v>2005</v>
      </c>
      <c r="F110">
        <v>2030</v>
      </c>
      <c r="G110" t="s">
        <v>204</v>
      </c>
      <c r="H110" s="14">
        <v>255</v>
      </c>
      <c r="I110" s="14">
        <v>255</v>
      </c>
      <c r="M110" t="s">
        <v>18</v>
      </c>
    </row>
    <row r="111" spans="1:13" x14ac:dyDescent="0.25">
      <c r="A111" s="3" t="s">
        <v>488</v>
      </c>
      <c r="B111" t="s">
        <v>489</v>
      </c>
      <c r="C111" t="s">
        <v>229</v>
      </c>
      <c r="D111" t="s">
        <v>490</v>
      </c>
      <c r="E111">
        <v>2013</v>
      </c>
      <c r="F111">
        <v>2030</v>
      </c>
      <c r="G111" t="s">
        <v>204</v>
      </c>
      <c r="H111" s="14">
        <v>725</v>
      </c>
      <c r="I111" s="14">
        <v>725</v>
      </c>
      <c r="M111" t="s">
        <v>18</v>
      </c>
    </row>
    <row r="112" spans="1:13" x14ac:dyDescent="0.25">
      <c r="A112" s="3" t="s">
        <v>491</v>
      </c>
      <c r="B112" t="s">
        <v>492</v>
      </c>
      <c r="C112" t="s">
        <v>493</v>
      </c>
      <c r="E112">
        <v>2013</v>
      </c>
      <c r="F112">
        <v>2031</v>
      </c>
      <c r="G112" t="s">
        <v>204</v>
      </c>
      <c r="H112" s="14">
        <v>735</v>
      </c>
      <c r="I112" s="14">
        <v>735</v>
      </c>
      <c r="M112" t="s">
        <v>18</v>
      </c>
    </row>
    <row r="113" spans="1:13" x14ac:dyDescent="0.25">
      <c r="A113" s="3" t="s">
        <v>494</v>
      </c>
      <c r="B113" t="s">
        <v>398</v>
      </c>
      <c r="C113" t="s">
        <v>495</v>
      </c>
      <c r="D113" t="s">
        <v>496</v>
      </c>
      <c r="E113">
        <v>2014</v>
      </c>
      <c r="F113">
        <v>2034</v>
      </c>
      <c r="G113" t="s">
        <v>204</v>
      </c>
      <c r="H113" s="14">
        <v>119</v>
      </c>
      <c r="I113" s="14">
        <v>119</v>
      </c>
      <c r="M113" t="s">
        <v>18</v>
      </c>
    </row>
    <row r="114" spans="1:13" x14ac:dyDescent="0.25">
      <c r="A114" s="3" t="s">
        <v>497</v>
      </c>
      <c r="B114" t="s">
        <v>202</v>
      </c>
      <c r="C114" t="s">
        <v>203</v>
      </c>
      <c r="D114" t="s">
        <v>63</v>
      </c>
      <c r="E114">
        <v>2014</v>
      </c>
      <c r="F114">
        <v>2032</v>
      </c>
      <c r="G114" t="s">
        <v>204</v>
      </c>
      <c r="H114" s="14">
        <v>763.7</v>
      </c>
      <c r="I114" s="14">
        <v>763.7</v>
      </c>
      <c r="M114" t="s">
        <v>18</v>
      </c>
    </row>
    <row r="115" spans="1:13" x14ac:dyDescent="0.25">
      <c r="A115" s="3" t="s">
        <v>498</v>
      </c>
      <c r="B115" t="s">
        <v>20</v>
      </c>
      <c r="C115" t="s">
        <v>428</v>
      </c>
      <c r="D115" t="s">
        <v>499</v>
      </c>
      <c r="E115">
        <v>2014</v>
      </c>
      <c r="F115">
        <v>2033</v>
      </c>
      <c r="G115" t="s">
        <v>204</v>
      </c>
      <c r="H115" s="14">
        <v>834</v>
      </c>
      <c r="I115" s="14">
        <v>834</v>
      </c>
      <c r="M115" t="s">
        <v>18</v>
      </c>
    </row>
    <row r="116" spans="1:13" x14ac:dyDescent="0.25">
      <c r="A116" s="3" t="s">
        <v>500</v>
      </c>
      <c r="B116" t="s">
        <v>254</v>
      </c>
      <c r="C116" t="s">
        <v>255</v>
      </c>
      <c r="D116" t="s">
        <v>422</v>
      </c>
      <c r="E116">
        <v>2015</v>
      </c>
      <c r="F116">
        <v>2034</v>
      </c>
      <c r="G116" t="s">
        <v>204</v>
      </c>
      <c r="H116" s="14">
        <v>843</v>
      </c>
      <c r="I116" s="14">
        <v>843</v>
      </c>
      <c r="M116" t="s">
        <v>18</v>
      </c>
    </row>
    <row r="117" spans="1:13" x14ac:dyDescent="0.25">
      <c r="A117" s="3" t="s">
        <v>501</v>
      </c>
      <c r="B117" t="s">
        <v>502</v>
      </c>
      <c r="C117" t="s">
        <v>503</v>
      </c>
      <c r="D117" t="s">
        <v>59</v>
      </c>
      <c r="E117">
        <v>2015</v>
      </c>
      <c r="F117">
        <v>2032</v>
      </c>
      <c r="G117" t="s">
        <v>204</v>
      </c>
      <c r="H117" s="14">
        <v>800</v>
      </c>
      <c r="I117" s="14">
        <v>800</v>
      </c>
      <c r="M117" t="s">
        <v>18</v>
      </c>
    </row>
    <row r="118" spans="1:13" x14ac:dyDescent="0.25">
      <c r="A118" s="3" t="s">
        <v>504</v>
      </c>
      <c r="B118" t="s">
        <v>502</v>
      </c>
      <c r="C118" t="s">
        <v>505</v>
      </c>
      <c r="D118" t="s">
        <v>57</v>
      </c>
      <c r="E118">
        <v>2015</v>
      </c>
      <c r="F118">
        <v>2033</v>
      </c>
      <c r="G118" t="s">
        <v>204</v>
      </c>
      <c r="H118" s="14">
        <v>800</v>
      </c>
      <c r="I118" s="14">
        <v>800</v>
      </c>
      <c r="M118" t="s">
        <v>18</v>
      </c>
    </row>
    <row r="119" spans="1:13" x14ac:dyDescent="0.25">
      <c r="A119" s="3" t="s">
        <v>506</v>
      </c>
      <c r="B119" t="s">
        <v>384</v>
      </c>
      <c r="C119" t="s">
        <v>507</v>
      </c>
      <c r="D119" t="s">
        <v>507</v>
      </c>
      <c r="E119">
        <v>2015</v>
      </c>
      <c r="F119">
        <v>2031</v>
      </c>
      <c r="G119" t="s">
        <v>204</v>
      </c>
      <c r="H119" s="14">
        <v>731</v>
      </c>
      <c r="I119" s="14">
        <v>731</v>
      </c>
      <c r="M119" t="s">
        <v>18</v>
      </c>
    </row>
    <row r="120" spans="1:13" x14ac:dyDescent="0.25">
      <c r="A120" s="20" t="s">
        <v>508</v>
      </c>
      <c r="B120" t="s">
        <v>509</v>
      </c>
      <c r="C120" s="21" t="s">
        <v>510</v>
      </c>
      <c r="D120" s="22"/>
      <c r="E120" s="22">
        <v>2020</v>
      </c>
      <c r="F120" s="22">
        <v>2034</v>
      </c>
      <c r="G120" t="s">
        <v>204</v>
      </c>
      <c r="H120" s="22">
        <v>1052</v>
      </c>
      <c r="I120" s="22">
        <v>1052</v>
      </c>
      <c r="K120" s="21" t="s">
        <v>511</v>
      </c>
      <c r="L120" s="22"/>
      <c r="M120" t="s">
        <v>512</v>
      </c>
    </row>
    <row r="121" spans="1:13" x14ac:dyDescent="0.25">
      <c r="A121" s="20" t="s">
        <v>513</v>
      </c>
      <c r="B121" s="21" t="s">
        <v>514</v>
      </c>
      <c r="C121" s="21" t="s">
        <v>515</v>
      </c>
      <c r="D121" s="22"/>
      <c r="E121" s="22" t="s">
        <v>516</v>
      </c>
      <c r="F121" s="22">
        <v>2035</v>
      </c>
      <c r="G121" s="21" t="s">
        <v>204</v>
      </c>
      <c r="H121" s="22" t="s">
        <v>234</v>
      </c>
      <c r="I121" s="22" t="s">
        <v>234</v>
      </c>
      <c r="K121" s="21" t="s">
        <v>517</v>
      </c>
      <c r="L121" s="22"/>
      <c r="M121" t="s">
        <v>512</v>
      </c>
    </row>
  </sheetData>
  <conditionalFormatting sqref="A2:A58">
    <cfRule type="duplicateValues" dxfId="3" priority="4"/>
  </conditionalFormatting>
  <conditionalFormatting sqref="A59:A82">
    <cfRule type="duplicateValues" dxfId="2" priority="3"/>
  </conditionalFormatting>
  <conditionalFormatting sqref="H83:H84">
    <cfRule type="cellIs" dxfId="1" priority="2" operator="equal">
      <formula>0</formula>
    </cfRule>
  </conditionalFormatting>
  <conditionalFormatting sqref="I83:I84">
    <cfRule type="cellIs" dxfId="0" priority="1" operator="equal">
      <formula>0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Kohlekommission BK Rückb. 2035</vt:lpstr>
      <vt:lpstr>Kohlekommission SK Rückb. 2035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Johannes Kochems</cp:lastModifiedBy>
  <dcterms:created xsi:type="dcterms:W3CDTF">2019-11-09T00:22:48Z</dcterms:created>
  <dcterms:modified xsi:type="dcterms:W3CDTF">2020-10-30T14:59:53Z</dcterms:modified>
</cp:coreProperties>
</file>