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Ex5.xml" ContentType="application/vnd.ms-office.chartex+xml"/>
  <Override PartName="/xl/charts/style8.xml" ContentType="application/vnd.ms-office.chartstyle+xml"/>
  <Override PartName="/xl/charts/colors8.xml" ContentType="application/vnd.ms-office.chartcolorstyle+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harts/chart4.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Ex6.xml" ContentType="application/vnd.ms-office.chartex+xml"/>
  <Override PartName="/xl/charts/style10.xml" ContentType="application/vnd.ms-office.chartstyle+xml"/>
  <Override PartName="/xl/charts/colors10.xml" ContentType="application/vnd.ms-office.chartcolorstyle+xml"/>
  <Override PartName="/xl/charts/chartEx7.xml" ContentType="application/vnd.ms-office.chartex+xml"/>
  <Override PartName="/xl/charts/style11.xml" ContentType="application/vnd.ms-office.chartstyle+xml"/>
  <Override PartName="/xl/charts/colors11.xml" ContentType="application/vnd.ms-office.chartcolorstyle+xml"/>
  <Override PartName="/xl/comments8.xml" ContentType="application/vnd.openxmlformats-officedocument.spreadsheetml.comments+xml"/>
  <Override PartName="/xl/drawings/drawing6.xml" ContentType="application/vnd.openxmlformats-officedocument.drawing+xml"/>
  <Override PartName="/xl/comments9.xml" ContentType="application/vnd.openxmlformats-officedocument.spreadsheetml.comments+xml"/>
  <Override PartName="/xl/charts/chart5.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3.xml" ContentType="application/vnd.openxmlformats-officedocument.themeOverride+xml"/>
  <Override PartName="/xl/charts/chartEx8.xml" ContentType="application/vnd.ms-office.chartex+xml"/>
  <Override PartName="/xl/charts/style13.xml" ContentType="application/vnd.ms-office.chartstyle+xml"/>
  <Override PartName="/xl/charts/colors13.xml" ContentType="application/vnd.ms-office.chartcolorstyle+xml"/>
  <Override PartName="/xl/charts/chart6.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4.xml" ContentType="application/vnd.openxmlformats-officedocument.themeOverride+xml"/>
  <Override PartName="/xl/charts/chartEx9.xml" ContentType="application/vnd.ms-office.chartex+xml"/>
  <Override PartName="/xl/charts/style15.xml" ContentType="application/vnd.ms-office.chartstyle+xml"/>
  <Override PartName="/xl/charts/colors15.xml" ContentType="application/vnd.ms-office.chartcolorstyle+xml"/>
  <Override PartName="/xl/comments10.xml" ContentType="application/vnd.openxmlformats-officedocument.spreadsheetml.comments+xml"/>
  <Override PartName="/xl/drawings/drawing7.xml" ContentType="application/vnd.openxmlformats-officedocument.drawing+xml"/>
  <Override PartName="/xl/comments11.xml" ContentType="application/vnd.openxmlformats-officedocument.spreadsheetml.comments+xml"/>
  <Override PartName="/xl/charts/chart7.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5.xml" ContentType="application/vnd.openxmlformats-officedocument.themeOverride+xml"/>
  <Override PartName="/xl/charts/chartEx10.xml" ContentType="application/vnd.ms-office.chartex+xml"/>
  <Override PartName="/xl/charts/style17.xml" ContentType="application/vnd.ms-office.chartstyle+xml"/>
  <Override PartName="/xl/charts/colors17.xml" ContentType="application/vnd.ms-office.chartcolorstyle+xml"/>
  <Override PartName="/xl/charts/chartEx11.xml" ContentType="application/vnd.ms-office.chartex+xml"/>
  <Override PartName="/xl/charts/style18.xml" ContentType="application/vnd.ms-office.chartstyle+xml"/>
  <Override PartName="/xl/charts/colors18.xml" ContentType="application/vnd.ms-office.chartcolorstyle+xml"/>
  <Override PartName="/xl/charts/chart8.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6.xml" ContentType="application/vnd.openxmlformats-officedocument.themeOverride+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charts/chart9.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7.xml" ContentType="application/vnd.openxmlformats-officedocument.themeOverride+xml"/>
  <Override PartName="/xl/charts/chartEx12.xml" ContentType="application/vnd.ms-office.chartex+xml"/>
  <Override PartName="/xl/charts/style21.xml" ContentType="application/vnd.ms-office.chartstyle+xml"/>
  <Override PartName="/xl/charts/colors21.xml" ContentType="application/vnd.ms-office.chartcolorstyle+xml"/>
  <Override PartName="/xl/charts/chartEx13.xml" ContentType="application/vnd.ms-office.chartex+xml"/>
  <Override PartName="/xl/charts/style22.xml" ContentType="application/vnd.ms-office.chartstyle+xml"/>
  <Override PartName="/xl/charts/colors22.xml" ContentType="application/vnd.ms-office.chartcolorstyle+xml"/>
  <Override PartName="/xl/comments14.xml" ContentType="application/vnd.openxmlformats-officedocument.spreadsheetml.comments+xml"/>
  <Override PartName="/xl/drawings/drawing9.xml" ContentType="application/vnd.openxmlformats-officedocument.drawing+xml"/>
  <Override PartName="/xl/comments15.xml" ContentType="application/vnd.openxmlformats-officedocument.spreadsheetml.comments+xml"/>
  <Override PartName="/xl/charts/chart10.xml" ContentType="application/vnd.openxmlformats-officedocument.drawingml.chart+xml"/>
  <Override PartName="/xl/charts/style23.xml" ContentType="application/vnd.ms-office.chartstyle+xml"/>
  <Override PartName="/xl/charts/colors23.xml" ContentType="application/vnd.ms-office.chartcolorstyle+xml"/>
  <Override PartName="/xl/theme/themeOverride8.xml" ContentType="application/vnd.openxmlformats-officedocument.themeOverride+xml"/>
  <Override PartName="/xl/charts/chartEx14.xml" ContentType="application/vnd.ms-office.chartex+xml"/>
  <Override PartName="/xl/charts/style24.xml" ContentType="application/vnd.ms-office.chartstyle+xml"/>
  <Override PartName="/xl/charts/colors24.xml" ContentType="application/vnd.ms-office.chartcolorstyle+xml"/>
  <Override PartName="/xl/charts/chartEx15.xml" ContentType="application/vnd.ms-office.chartex+xml"/>
  <Override PartName="/xl/charts/style25.xml" ContentType="application/vnd.ms-office.chartstyle+xml"/>
  <Override PartName="/xl/charts/colors25.xml" ContentType="application/vnd.ms-office.chartcolorstyle+xml"/>
  <Override PartName="/xl/comments16.xml" ContentType="application/vnd.openxmlformats-officedocument.spreadsheetml.comments+xml"/>
  <Override PartName="/xl/drawings/drawing10.xml" ContentType="application/vnd.openxmlformats-officedocument.drawing+xml"/>
  <Override PartName="/xl/comments17.xml" ContentType="application/vnd.openxmlformats-officedocument.spreadsheetml.comments+xml"/>
  <Override PartName="/xl/charts/chart11.xml" ContentType="application/vnd.openxmlformats-officedocument.drawingml.chart+xml"/>
  <Override PartName="/xl/charts/style26.xml" ContentType="application/vnd.ms-office.chartstyle+xml"/>
  <Override PartName="/xl/charts/colors26.xml" ContentType="application/vnd.ms-office.chartcolorstyle+xml"/>
  <Override PartName="/xl/theme/themeOverride9.xml" ContentType="application/vnd.openxmlformats-officedocument.themeOverride+xml"/>
  <Override PartName="/xl/charts/chartEx16.xml" ContentType="application/vnd.ms-office.chartex+xml"/>
  <Override PartName="/xl/charts/style27.xml" ContentType="application/vnd.ms-office.chartstyle+xml"/>
  <Override PartName="/xl/charts/colors27.xml" ContentType="application/vnd.ms-office.chartcolorstyle+xml"/>
  <Override PartName="/xl/charts/chartEx17.xml" ContentType="application/vnd.ms-office.chartex+xml"/>
  <Override PartName="/xl/charts/style28.xml" ContentType="application/vnd.ms-office.chartstyle+xml"/>
  <Override PartName="/xl/charts/colors28.xml" ContentType="application/vnd.ms-office.chartcolorstyle+xml"/>
  <Override PartName="/xl/comments18.xml" ContentType="application/vnd.openxmlformats-officedocument.spreadsheetml.comments+xml"/>
  <Override PartName="/xl/drawings/drawing11.xml" ContentType="application/vnd.openxmlformats-officedocument.drawing+xml"/>
  <Override PartName="/xl/comments19.xml" ContentType="application/vnd.openxmlformats-officedocument.spreadsheetml.comments+xml"/>
  <Override PartName="/xl/charts/chart12.xml" ContentType="application/vnd.openxmlformats-officedocument.drawingml.chart+xml"/>
  <Override PartName="/xl/charts/style29.xml" ContentType="application/vnd.ms-office.chartstyle+xml"/>
  <Override PartName="/xl/charts/colors29.xml" ContentType="application/vnd.ms-office.chartcolorstyle+xml"/>
  <Override PartName="/xl/theme/themeOverride10.xml" ContentType="application/vnd.openxmlformats-officedocument.themeOverride+xml"/>
  <Override PartName="/xl/charts/chart13.xml" ContentType="application/vnd.openxmlformats-officedocument.drawingml.chart+xml"/>
  <Override PartName="/xl/charts/style30.xml" ContentType="application/vnd.ms-office.chartstyle+xml"/>
  <Override PartName="/xl/charts/colors30.xml" ContentType="application/vnd.ms-office.chartcolorstyle+xml"/>
  <Override PartName="/xl/theme/themeOverride11.xml" ContentType="application/vnd.openxmlformats-officedocument.themeOverride+xml"/>
  <Override PartName="/xl/charts/chartEx18.xml" ContentType="application/vnd.ms-office.chartex+xml"/>
  <Override PartName="/xl/charts/style31.xml" ContentType="application/vnd.ms-office.chartstyle+xml"/>
  <Override PartName="/xl/charts/colors31.xml" ContentType="application/vnd.ms-office.chartcolorstyle+xml"/>
  <Override PartName="/xl/charts/chartEx19.xml" ContentType="application/vnd.ms-office.chartex+xml"/>
  <Override PartName="/xl/charts/style32.xml" ContentType="application/vnd.ms-office.chartstyle+xml"/>
  <Override PartName="/xl/charts/colors32.xml" ContentType="application/vnd.ms-office.chartcolorstyle+xml"/>
  <Override PartName="/xl/comments20.xml" ContentType="application/vnd.openxmlformats-officedocument.spreadsheetml.comments+xml"/>
  <Override PartName="/xl/drawings/drawing12.xml" ContentType="application/vnd.openxmlformats-officedocument.drawing+xml"/>
  <Override PartName="/xl/charts/chart14.xml" ContentType="application/vnd.openxmlformats-officedocument.drawingml.chart+xml"/>
  <Override PartName="/xl/charts/style33.xml" ContentType="application/vnd.ms-office.chartstyle+xml"/>
  <Override PartName="/xl/charts/colors33.xml" ContentType="application/vnd.ms-office.chartcolorstyle+xml"/>
  <Override PartName="/xl/theme/themeOverride12.xml" ContentType="application/vnd.openxmlformats-officedocument.themeOverride+xml"/>
  <Override PartName="/xl/charts/chart15.xml" ContentType="application/vnd.openxmlformats-officedocument.drawingml.chart+xml"/>
  <Override PartName="/xl/charts/style34.xml" ContentType="application/vnd.ms-office.chartstyle+xml"/>
  <Override PartName="/xl/charts/colors34.xml" ContentType="application/vnd.ms-office.chartcolorstyle+xml"/>
  <Override PartName="/xl/theme/themeOverride13.xml" ContentType="application/vnd.openxmlformats-officedocument.themeOverride+xml"/>
  <Override PartName="/xl/charts/chartEx20.xml" ContentType="application/vnd.ms-office.chartex+xml"/>
  <Override PartName="/xl/charts/style35.xml" ContentType="application/vnd.ms-office.chartstyle+xml"/>
  <Override PartName="/xl/charts/colors35.xml" ContentType="application/vnd.ms-office.chartcolorstyle+xml"/>
  <Override PartName="/xl/charts/chartEx21.xml" ContentType="application/vnd.ms-office.chartex+xml"/>
  <Override PartName="/xl/charts/style36.xml" ContentType="application/vnd.ms-office.chartstyle+xml"/>
  <Override PartName="/xl/charts/colors36.xml" ContentType="application/vnd.ms-office.chartcolorstyle+xml"/>
  <Override PartName="/xl/comments21.xml" ContentType="application/vnd.openxmlformats-officedocument.spreadsheetml.comments+xml"/>
  <Override PartName="/xl/comments2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codeName="DieseArbeitsmappe" defaultThemeVersion="166925"/>
  <mc:AlternateContent xmlns:mc="http://schemas.openxmlformats.org/markup-compatibility/2006">
    <mc:Choice Requires="x15">
      <x15ac:absPath xmlns:x15ac="http://schemas.microsoft.com/office/spreadsheetml/2010/11/ac" url="/Users/conrad/Desktop/Bachelorarbeit/Abgabe_BA_Nicklisch/"/>
    </mc:Choice>
  </mc:AlternateContent>
  <xr:revisionPtr revIDLastSave="0" documentId="8_{A008C23D-4DD2-C94A-8D7D-9D2B565C750F}" xr6:coauthVersionLast="45" xr6:coauthVersionMax="45" xr10:uidLastSave="{00000000-0000-0000-0000-000000000000}"/>
  <bookViews>
    <workbookView xWindow="0" yWindow="460" windowWidth="25440" windowHeight="15400" tabRatio="601" xr2:uid="{5FCAC2CD-6A6F-9F4B-B65A-D0D0AA3ADF3C}"/>
  </bookViews>
  <sheets>
    <sheet name="Deckblatt" sheetId="42" r:id="rId1"/>
    <sheet name="Inhalt" sheetId="41" r:id="rId2"/>
    <sheet name="Studienübersicht" sheetId="1" r:id="rId3"/>
    <sheet name="Synthese der Kostenpfade" sheetId="46" r:id="rId4"/>
    <sheet name="Wind Onshore" sheetId="10" r:id="rId5"/>
    <sheet name="Wind Onshore Diagramme" sheetId="23" r:id="rId6"/>
    <sheet name="Wind Offshore" sheetId="2" r:id="rId7"/>
    <sheet name="Wind Offshore Diagramme" sheetId="24" r:id="rId8"/>
    <sheet name="PV Gesamt" sheetId="44" r:id="rId9"/>
    <sheet name="PV Gesamt Diagramme" sheetId="45" r:id="rId10"/>
    <sheet name="PV Dach" sheetId="3" r:id="rId11"/>
    <sheet name="PV Dach Diagramme" sheetId="26" r:id="rId12"/>
    <sheet name="PV Freifläche" sheetId="11" r:id="rId13"/>
    <sheet name="PV Freifläche Diagramme" sheetId="27" r:id="rId14"/>
    <sheet name="Biomasse" sheetId="6" r:id="rId15"/>
    <sheet name="Biomasse Diagramme" sheetId="29" r:id="rId16"/>
    <sheet name="Wasserkraft" sheetId="7" r:id="rId17"/>
    <sheet name="Wasserkraft Diagramme" sheetId="32" r:id="rId18"/>
    <sheet name="Geothermie" sheetId="8" r:id="rId19"/>
    <sheet name="Geothermie Diagramme" sheetId="33" r:id="rId20"/>
    <sheet name="Li-Io Batteriespeicher" sheetId="4" r:id="rId21"/>
    <sheet name="Li-Io Batterie Diagramme" sheetId="36" r:id="rId22"/>
    <sheet name="PSW" sheetId="5" r:id="rId23"/>
    <sheet name="PSW Diagramme" sheetId="37" r:id="rId24"/>
    <sheet name="Bruttostromerzg. EE bis 2050" sheetId="12" r:id="rId25"/>
    <sheet name="Bruttoleistung EE bis 2050" sheetId="13" r:id="rId26"/>
    <sheet name="LR Modell Berechnung" sheetId="14" r:id="rId27"/>
    <sheet name="LCOE Berechnung" sheetId="17" r:id="rId28"/>
  </sheets>
  <definedNames>
    <definedName name="_xlchart.v1.0" hidden="1">'Wind Onshore'!$J$7:$J$59</definedName>
    <definedName name="_xlchart.v1.1" hidden="1">'Wind Onshore Diagramme'!$A$52</definedName>
    <definedName name="_xlchart.v1.10" hidden="1">'Wind Onshore Diagramme'!$B$55:$R$55</definedName>
    <definedName name="_xlchart.v1.100" hidden="1">'Wasserkraft Diagramme'!$A$46</definedName>
    <definedName name="_xlchart.v1.101" hidden="1">'Wasserkraft Diagramme'!$A$48</definedName>
    <definedName name="_xlchart.v1.102" hidden="1">'Wasserkraft Diagramme'!$A$49</definedName>
    <definedName name="_xlchart.v1.103" hidden="1">'Wasserkraft Diagramme'!$A$50</definedName>
    <definedName name="_xlchart.v1.104" hidden="1">'Wasserkraft Diagramme'!$B$45:$I$45</definedName>
    <definedName name="_xlchart.v1.105" hidden="1">'Wasserkraft Diagramme'!$B$46:$I$46</definedName>
    <definedName name="_xlchart.v1.106" hidden="1">'Wasserkraft Diagramme'!$B$48:$I$48</definedName>
    <definedName name="_xlchart.v1.107" hidden="1">'Wasserkraft Diagramme'!$B$49:$I$49</definedName>
    <definedName name="_xlchart.v1.108" hidden="1">'Wasserkraft Diagramme'!$B$50:$I$50</definedName>
    <definedName name="_xlchart.v1.109" hidden="1">Geothermie!$J$13:$J$38</definedName>
    <definedName name="_xlchart.v1.11" hidden="1">'Wind Onshore Diagramme'!$B$56:$R$56</definedName>
    <definedName name="_xlchart.v1.110" hidden="1">'Geothermie Diagramme'!$A$43</definedName>
    <definedName name="_xlchart.v1.111" hidden="1">'Geothermie Diagramme'!$A$44</definedName>
    <definedName name="_xlchart.v1.112" hidden="1">'Geothermie Diagramme'!$A$45</definedName>
    <definedName name="_xlchart.v1.113" hidden="1">'Geothermie Diagramme'!$A$46</definedName>
    <definedName name="_xlchart.v1.114" hidden="1">'Geothermie Diagramme'!$A$47</definedName>
    <definedName name="_xlchart.v1.115" hidden="1">'Geothermie Diagramme'!$B$43:$H$43</definedName>
    <definedName name="_xlchart.v1.116" hidden="1">'Geothermie Diagramme'!$B$44:$H$44</definedName>
    <definedName name="_xlchart.v1.117" hidden="1">'Geothermie Diagramme'!$B$45:$H$45</definedName>
    <definedName name="_xlchart.v1.118" hidden="1">'Geothermie Diagramme'!$B$46:$H$46</definedName>
    <definedName name="_xlchart.v1.119" hidden="1">'Geothermie Diagramme'!$B$47:$H$47</definedName>
    <definedName name="_xlchart.v1.12" hidden="1">'Wind Onshore Diagramme'!$B$57:$R$57</definedName>
    <definedName name="_xlchart.v1.120" hidden="1">'Li-Io Batteriespeicher'!$O$7:$O$35</definedName>
    <definedName name="_xlchart.v1.121" hidden="1">'Li-Io Batterie Diagramme'!$A$48</definedName>
    <definedName name="_xlchart.v1.122" hidden="1">'Li-Io Batterie Diagramme'!$A$49</definedName>
    <definedName name="_xlchart.v1.123" hidden="1">'Li-Io Batterie Diagramme'!$A$50</definedName>
    <definedName name="_xlchart.v1.124" hidden="1">'Li-Io Batterie Diagramme'!$A$51</definedName>
    <definedName name="_xlchart.v1.125" hidden="1">'Li-Io Batterie Diagramme'!$A$52</definedName>
    <definedName name="_xlchart.v1.126" hidden="1">'Li-Io Batterie Diagramme'!$B$48:$L$48</definedName>
    <definedName name="_xlchart.v1.127" hidden="1">'Li-Io Batterie Diagramme'!$B$49:$L$49</definedName>
    <definedName name="_xlchart.v1.128" hidden="1">'Li-Io Batterie Diagramme'!$B$50:$L$50</definedName>
    <definedName name="_xlchart.v1.129" hidden="1">'Li-Io Batterie Diagramme'!$B$51:$L$51</definedName>
    <definedName name="_xlchart.v1.13" hidden="1">'Wind Onshore Diagramme'!$B$58:$R$58</definedName>
    <definedName name="_xlchart.v1.130" hidden="1">'Li-Io Batterie Diagramme'!$B$52:$K$52</definedName>
    <definedName name="_xlchart.v1.131" hidden="1">PSW!$O$6:$O$32</definedName>
    <definedName name="_xlchart.v1.132" hidden="1">'PSW Diagramme'!$A$41</definedName>
    <definedName name="_xlchart.v1.133" hidden="1">'PSW Diagramme'!$B$41:$H$41</definedName>
    <definedName name="_xlchart.v1.14" hidden="1">'Wind Onshore Diagramme'!$D$52:$R$52</definedName>
    <definedName name="_xlchart.v1.15" hidden="1">'Wind Offshore'!$J$7:$J$59</definedName>
    <definedName name="_xlchart.v1.16" hidden="1">'Wind Offshore Diagramme'!$A$49</definedName>
    <definedName name="_xlchart.v1.17" hidden="1">'Wind Offshore Diagramme'!$A$50</definedName>
    <definedName name="_xlchart.v1.18" hidden="1">'Wind Offshore Diagramme'!$A$51</definedName>
    <definedName name="_xlchart.v1.19" hidden="1">'Wind Offshore Diagramme'!$A$52</definedName>
    <definedName name="_xlchart.v1.2" hidden="1">'Wind Onshore Diagramme'!$A$53</definedName>
    <definedName name="_xlchart.v1.20" hidden="1">'Wind Offshore Diagramme'!$A$53</definedName>
    <definedName name="_xlchart.v1.21" hidden="1">'Wind Offshore Diagramme'!$A$54</definedName>
    <definedName name="_xlchart.v1.22" hidden="1">'Wind Offshore Diagramme'!$A$55</definedName>
    <definedName name="_xlchart.v1.23" hidden="1">'Wind Offshore Diagramme'!$B$50:$R$50</definedName>
    <definedName name="_xlchart.v1.24" hidden="1">'Wind Offshore Diagramme'!$B$51:$R$51</definedName>
    <definedName name="_xlchart.v1.25" hidden="1">'Wind Offshore Diagramme'!$B$52:$R$52</definedName>
    <definedName name="_xlchart.v1.26" hidden="1">'Wind Offshore Diagramme'!$B$53:$R$53</definedName>
    <definedName name="_xlchart.v1.27" hidden="1">'Wind Offshore Diagramme'!$B$54:$R$54</definedName>
    <definedName name="_xlchart.v1.28" hidden="1">'Wind Offshore Diagramme'!$B$55:$R$55</definedName>
    <definedName name="_xlchart.v1.29" hidden="1">'Wind Offshore Diagramme'!$D$49:$R$49</definedName>
    <definedName name="_xlchart.v1.3" hidden="1">'Wind Onshore Diagramme'!$A$54</definedName>
    <definedName name="_xlchart.v1.30" hidden="1">'Wind Offshore Diagramme'!$A$49</definedName>
    <definedName name="_xlchart.v1.31" hidden="1">'Wind Offshore Diagramme'!$A$50</definedName>
    <definedName name="_xlchart.v1.32" hidden="1">'Wind Offshore Diagramme'!$A$51</definedName>
    <definedName name="_xlchart.v1.33" hidden="1">'Wind Offshore Diagramme'!$A$52</definedName>
    <definedName name="_xlchart.v1.34" hidden="1">'Wind Offshore Diagramme'!$A$53</definedName>
    <definedName name="_xlchart.v1.35" hidden="1">'Wind Offshore Diagramme'!$A$54</definedName>
    <definedName name="_xlchart.v1.36" hidden="1">'Wind Offshore Diagramme'!$A$55</definedName>
    <definedName name="_xlchart.v1.37" hidden="1">'Wind Offshore Diagramme'!$B$50:$R$50</definedName>
    <definedName name="_xlchart.v1.38" hidden="1">'Wind Offshore Diagramme'!$B$51:$R$51</definedName>
    <definedName name="_xlchart.v1.39" hidden="1">'Wind Offshore Diagramme'!$B$52:$R$52</definedName>
    <definedName name="_xlchart.v1.4" hidden="1">'Wind Onshore Diagramme'!$A$55</definedName>
    <definedName name="_xlchart.v1.40" hidden="1">'Wind Offshore Diagramme'!$B$53:$R$53</definedName>
    <definedName name="_xlchart.v1.41" hidden="1">'Wind Offshore Diagramme'!$B$54:$R$54</definedName>
    <definedName name="_xlchart.v1.42" hidden="1">'Wind Offshore Diagramme'!$B$55:$R$55</definedName>
    <definedName name="_xlchart.v1.43" hidden="1">'Wind Offshore Diagramme'!$D$49:$R$49</definedName>
    <definedName name="_xlchart.v1.44" hidden="1">'PV Gesamt'!$J$7:$J$60</definedName>
    <definedName name="_xlchart.v1.45" hidden="1">'PV Gesamt Diagramme'!$A$52</definedName>
    <definedName name="_xlchart.v1.46" hidden="1">'PV Gesamt Diagramme'!$A$53</definedName>
    <definedName name="_xlchart.v1.47" hidden="1">'PV Gesamt Diagramme'!$A$54</definedName>
    <definedName name="_xlchart.v1.48" hidden="1">'PV Gesamt Diagramme'!$A$55</definedName>
    <definedName name="_xlchart.v1.49" hidden="1">'PV Gesamt Diagramme'!$A$56</definedName>
    <definedName name="_xlchart.v1.5" hidden="1">'Wind Onshore Diagramme'!$A$56</definedName>
    <definedName name="_xlchart.v1.50" hidden="1">'PV Gesamt Diagramme'!$A$57</definedName>
    <definedName name="_xlchart.v1.51" hidden="1">'PV Gesamt Diagramme'!$B$52:$S$52</definedName>
    <definedName name="_xlchart.v1.52" hidden="1">'PV Gesamt Diagramme'!$B$53:$S$53</definedName>
    <definedName name="_xlchart.v1.53" hidden="1">'PV Gesamt Diagramme'!$B$54:$S$54</definedName>
    <definedName name="_xlchart.v1.54" hidden="1">'PV Gesamt Diagramme'!$B$55:$S$55</definedName>
    <definedName name="_xlchart.v1.55" hidden="1">'PV Gesamt Diagramme'!$B$56:$S$56</definedName>
    <definedName name="_xlchart.v1.56" hidden="1">'PV Gesamt Diagramme'!$B$57:$S$57</definedName>
    <definedName name="_xlchart.v1.57" hidden="1">'PV Dach'!$J$7:$J$26</definedName>
    <definedName name="_xlchart.v1.58" hidden="1">'PV Dach Diagramme'!$A$53</definedName>
    <definedName name="_xlchart.v1.59" hidden="1">'PV Dach Diagramme'!$A$54:$B$54</definedName>
    <definedName name="_xlchart.v1.6" hidden="1">'Wind Onshore Diagramme'!$A$57</definedName>
    <definedName name="_xlchart.v1.60" hidden="1">'PV Dach Diagramme'!$A$55</definedName>
    <definedName name="_xlchart.v1.61" hidden="1">'PV Dach Diagramme'!$A$56</definedName>
    <definedName name="_xlchart.v1.62" hidden="1">'PV Dach Diagramme'!$A$57</definedName>
    <definedName name="_xlchart.v1.63" hidden="1">'PV Dach Diagramme'!$A$58</definedName>
    <definedName name="_xlchart.v1.64" hidden="1">'PV Dach Diagramme'!$B$53:$I$53</definedName>
    <definedName name="_xlchart.v1.65" hidden="1">'PV Dach Diagramme'!$B$54:$I$54</definedName>
    <definedName name="_xlchart.v1.66" hidden="1">'PV Dach Diagramme'!$B$55:$I$55</definedName>
    <definedName name="_xlchart.v1.67" hidden="1">'PV Dach Diagramme'!$B$56:$I$56</definedName>
    <definedName name="_xlchart.v1.68" hidden="1">'PV Dach Diagramme'!$B$57:$I$57</definedName>
    <definedName name="_xlchart.v1.69" hidden="1">'PV Dach Diagramme'!$B$58:$I$58</definedName>
    <definedName name="_xlchart.v1.7" hidden="1">'Wind Onshore Diagramme'!$A$58</definedName>
    <definedName name="_xlchart.v1.70" hidden="1">'PV Freifläche Diagramme'!$A$49</definedName>
    <definedName name="_xlchart.v1.71" hidden="1">'PV Freifläche Diagramme'!$A$50</definedName>
    <definedName name="_xlchart.v1.72" hidden="1">'PV Freifläche Diagramme'!$A$51</definedName>
    <definedName name="_xlchart.v1.73" hidden="1">'PV Freifläche Diagramme'!$A$52</definedName>
    <definedName name="_xlchart.v1.74" hidden="1">'PV Freifläche Diagramme'!$A$53</definedName>
    <definedName name="_xlchart.v1.75" hidden="1">'PV Freifläche Diagramme'!$A$54</definedName>
    <definedName name="_xlchart.v1.76" hidden="1">'PV Freifläche Diagramme'!$A$55</definedName>
    <definedName name="_xlchart.v1.77" hidden="1">'PV Freifläche Diagramme'!$B$49:$K$49</definedName>
    <definedName name="_xlchart.v1.78" hidden="1">'PV Freifläche Diagramme'!$B$50:$K$50</definedName>
    <definedName name="_xlchart.v1.79" hidden="1">'PV Freifläche Diagramme'!$B$51:$K$51</definedName>
    <definedName name="_xlchart.v1.8" hidden="1">'Wind Onshore Diagramme'!$B$53:$R$53</definedName>
    <definedName name="_xlchart.v1.80" hidden="1">'PV Freifläche Diagramme'!$B$52:$K$52</definedName>
    <definedName name="_xlchart.v1.81" hidden="1">'PV Freifläche Diagramme'!$B$53:$K$53</definedName>
    <definedName name="_xlchart.v1.82" hidden="1">'PV Freifläche Diagramme'!$B$54:$K$54</definedName>
    <definedName name="_xlchart.v1.83" hidden="1">'PV Freifläche Diagramme'!$B$55:$K$55</definedName>
    <definedName name="_xlchart.v1.84" hidden="1">'PV Freifläche'!$J$7:$J$34</definedName>
    <definedName name="_xlchart.v1.85" hidden="1">'Biomasse Diagramme'!$A$48</definedName>
    <definedName name="_xlchart.v1.86" hidden="1">'Biomasse Diagramme'!$A$49</definedName>
    <definedName name="_xlchart.v1.87" hidden="1">'Biomasse Diagramme'!$A$50</definedName>
    <definedName name="_xlchart.v1.88" hidden="1">'Biomasse Diagramme'!$A$51</definedName>
    <definedName name="_xlchart.v1.89" hidden="1">'Biomasse Diagramme'!$A$52</definedName>
    <definedName name="_xlchart.v1.9" hidden="1">'Wind Onshore Diagramme'!$B$54:$R$54</definedName>
    <definedName name="_xlchart.v1.90" hidden="1">'Biomasse Diagramme'!$A$53</definedName>
    <definedName name="_xlchart.v1.91" hidden="1">'Biomasse Diagramme'!$B$48:$R$48</definedName>
    <definedName name="_xlchart.v1.92" hidden="1">'Biomasse Diagramme'!$B$49:$R$49</definedName>
    <definedName name="_xlchart.v1.93" hidden="1">'Biomasse Diagramme'!$B$50:$R$50</definedName>
    <definedName name="_xlchart.v1.94" hidden="1">'Biomasse Diagramme'!$B$51:$R$51</definedName>
    <definedName name="_xlchart.v1.95" hidden="1">'Biomasse Diagramme'!$B$52:$R$52</definedName>
    <definedName name="_xlchart.v1.96" hidden="1">'Biomasse Diagramme'!$B$53:$R$53</definedName>
    <definedName name="_xlchart.v1.97" hidden="1">Biomasse!$I$7:$I$54</definedName>
    <definedName name="_xlchart.v1.98" hidden="1">Wasserkraft!$J$7:$J$42</definedName>
    <definedName name="_xlchart.v1.99" hidden="1">'Wasserkraft Diagramme'!$A$45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8" i="8" l="1"/>
  <c r="V38"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7" i="8"/>
  <c r="X38" i="7"/>
  <c r="X39" i="7"/>
  <c r="X40" i="7"/>
  <c r="X41" i="7"/>
  <c r="X42" i="7"/>
  <c r="X37" i="7"/>
  <c r="V38" i="7"/>
  <c r="V39" i="7"/>
  <c r="V40" i="7"/>
  <c r="V41" i="7"/>
  <c r="V42" i="7"/>
  <c r="V37" i="7"/>
  <c r="X8" i="7"/>
  <c r="X9" i="7"/>
  <c r="X10" i="7"/>
  <c r="X11" i="7"/>
  <c r="X12" i="7"/>
  <c r="X13" i="7"/>
  <c r="X7" i="7"/>
  <c r="V8" i="7"/>
  <c r="V9" i="7"/>
  <c r="V10" i="7"/>
  <c r="V11" i="7"/>
  <c r="V12" i="7"/>
  <c r="V13" i="7"/>
  <c r="V7"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X43" i="6"/>
  <c r="X44" i="6"/>
  <c r="X45" i="6"/>
  <c r="X46" i="6"/>
  <c r="X47" i="6"/>
  <c r="X48" i="6"/>
  <c r="X49" i="6"/>
  <c r="X50" i="6"/>
  <c r="X51" i="6"/>
  <c r="X52" i="6"/>
  <c r="X53" i="6"/>
  <c r="X54" i="6"/>
  <c r="X42" i="6"/>
  <c r="V43" i="6"/>
  <c r="V44" i="6"/>
  <c r="V45" i="6"/>
  <c r="V46" i="6"/>
  <c r="V47" i="6"/>
  <c r="V48" i="6"/>
  <c r="V49" i="6"/>
  <c r="V50" i="6"/>
  <c r="V51" i="6"/>
  <c r="V52" i="6"/>
  <c r="V53" i="6"/>
  <c r="V54" i="6"/>
  <c r="V42" i="6"/>
  <c r="W42" i="6"/>
  <c r="W43" i="6"/>
  <c r="W44" i="6"/>
  <c r="W45" i="6"/>
  <c r="W46" i="6"/>
  <c r="W47" i="6"/>
  <c r="W48" i="6"/>
  <c r="W49" i="6"/>
  <c r="W50" i="6"/>
  <c r="W51" i="6"/>
  <c r="W52" i="6"/>
  <c r="W53" i="6"/>
  <c r="W54" i="6"/>
  <c r="X22" i="6"/>
  <c r="X23" i="6"/>
  <c r="X24" i="6"/>
  <c r="X25" i="6"/>
  <c r="X26" i="6"/>
  <c r="X27" i="6"/>
  <c r="X31" i="6"/>
  <c r="X32" i="6"/>
  <c r="X33" i="6"/>
  <c r="X34" i="6"/>
  <c r="X21" i="6"/>
  <c r="V22" i="6"/>
  <c r="V23" i="6"/>
  <c r="V24" i="6"/>
  <c r="V25" i="6"/>
  <c r="V26" i="6"/>
  <c r="V27" i="6"/>
  <c r="V31" i="6"/>
  <c r="V32" i="6"/>
  <c r="V33" i="6"/>
  <c r="V34" i="6"/>
  <c r="V21" i="6"/>
  <c r="W22" i="6"/>
  <c r="W23" i="6"/>
  <c r="W24" i="6"/>
  <c r="W25" i="6"/>
  <c r="W26" i="6"/>
  <c r="W27" i="6"/>
  <c r="W28" i="6"/>
  <c r="W29" i="6"/>
  <c r="W30" i="6"/>
  <c r="W31" i="6"/>
  <c r="W32" i="6"/>
  <c r="W33" i="6"/>
  <c r="W34" i="6"/>
  <c r="W21" i="6"/>
  <c r="W8" i="6"/>
  <c r="W9" i="6"/>
  <c r="W10" i="6"/>
  <c r="W11" i="6"/>
  <c r="W12" i="6"/>
  <c r="W13" i="6"/>
  <c r="W14" i="6"/>
  <c r="W15" i="6"/>
  <c r="W7" i="6"/>
  <c r="X29" i="11"/>
  <c r="X30" i="11"/>
  <c r="X31" i="11"/>
  <c r="X32" i="11"/>
  <c r="X33" i="11"/>
  <c r="X28" i="11"/>
  <c r="V29" i="11"/>
  <c r="V30" i="11"/>
  <c r="V31" i="11"/>
  <c r="V32" i="11"/>
  <c r="V33" i="11"/>
  <c r="V28" i="11"/>
  <c r="W27" i="11"/>
  <c r="W28" i="11"/>
  <c r="W29" i="11"/>
  <c r="W30" i="11"/>
  <c r="W31" i="11"/>
  <c r="W32" i="11"/>
  <c r="W33" i="11"/>
  <c r="W34" i="11"/>
  <c r="W22" i="11"/>
  <c r="W23" i="11"/>
  <c r="W24" i="11"/>
  <c r="W25" i="11"/>
  <c r="W26" i="11"/>
  <c r="W21" i="11"/>
  <c r="W15" i="11"/>
  <c r="W16" i="11"/>
  <c r="W17" i="11"/>
  <c r="W18" i="11"/>
  <c r="W19" i="11"/>
  <c r="W14" i="11"/>
  <c r="W22" i="3"/>
  <c r="W23" i="3"/>
  <c r="W24" i="3"/>
  <c r="W25" i="3"/>
  <c r="W26" i="3"/>
  <c r="W21" i="3"/>
  <c r="W10" i="3"/>
  <c r="W11" i="3"/>
  <c r="W12" i="3"/>
  <c r="W13" i="3"/>
  <c r="W14" i="3"/>
  <c r="W9" i="3"/>
  <c r="X55" i="44"/>
  <c r="X54" i="44"/>
  <c r="V55" i="44"/>
  <c r="V54" i="44"/>
  <c r="W57" i="44"/>
  <c r="W58" i="44"/>
  <c r="W59" i="44"/>
  <c r="W60" i="44"/>
  <c r="W56" i="44"/>
  <c r="X38" i="44"/>
  <c r="X39" i="44"/>
  <c r="X40" i="44"/>
  <c r="X41" i="44"/>
  <c r="X42" i="44"/>
  <c r="X37" i="44"/>
  <c r="V38" i="44"/>
  <c r="V39" i="44"/>
  <c r="V40" i="44"/>
  <c r="V41" i="44"/>
  <c r="V42" i="44"/>
  <c r="V37" i="44"/>
  <c r="W37" i="44"/>
  <c r="W38" i="44"/>
  <c r="W39" i="44"/>
  <c r="W40" i="44"/>
  <c r="W41" i="44"/>
  <c r="W42" i="44"/>
  <c r="W25" i="44"/>
  <c r="W26" i="44"/>
  <c r="W27" i="44"/>
  <c r="W28" i="44"/>
  <c r="W29" i="44"/>
  <c r="W30" i="44"/>
  <c r="W31" i="44"/>
  <c r="X19" i="44"/>
  <c r="X20" i="44"/>
  <c r="X22" i="44"/>
  <c r="X23" i="44"/>
  <c r="X24" i="44"/>
  <c r="X21" i="44"/>
  <c r="V22" i="44"/>
  <c r="V23" i="44"/>
  <c r="V24" i="44"/>
  <c r="V21" i="44"/>
  <c r="W21" i="44"/>
  <c r="W22" i="44"/>
  <c r="W23" i="44"/>
  <c r="W24" i="44"/>
  <c r="X10" i="44"/>
  <c r="X11" i="44"/>
  <c r="X12" i="44"/>
  <c r="X13" i="44"/>
  <c r="X14" i="44"/>
  <c r="X9" i="44"/>
  <c r="V10" i="44"/>
  <c r="V11" i="44"/>
  <c r="V12" i="44"/>
  <c r="V13" i="44"/>
  <c r="V14" i="44"/>
  <c r="V9" i="44"/>
  <c r="X55" i="10"/>
  <c r="X56" i="10"/>
  <c r="X57" i="10"/>
  <c r="X58" i="10"/>
  <c r="X59" i="10"/>
  <c r="X54" i="10"/>
  <c r="X37" i="10"/>
  <c r="X38" i="10"/>
  <c r="X39" i="10"/>
  <c r="X36" i="10"/>
  <c r="W10" i="44"/>
  <c r="W11" i="44"/>
  <c r="W12" i="44"/>
  <c r="W13" i="44"/>
  <c r="W14" i="44"/>
  <c r="W9" i="44"/>
  <c r="X37" i="2"/>
  <c r="X38" i="2"/>
  <c r="X39" i="2"/>
  <c r="X36" i="2"/>
  <c r="V37" i="2"/>
  <c r="V38" i="2"/>
  <c r="V39" i="2"/>
  <c r="V36" i="2"/>
  <c r="W50" i="2"/>
  <c r="W51" i="2"/>
  <c r="W52" i="2"/>
  <c r="W53" i="2"/>
  <c r="W54" i="2"/>
  <c r="W55" i="2"/>
  <c r="W56" i="2"/>
  <c r="W57" i="2"/>
  <c r="W58" i="2"/>
  <c r="W59" i="2"/>
  <c r="W49" i="2"/>
  <c r="W35" i="2"/>
  <c r="W40" i="2"/>
  <c r="W41" i="2"/>
  <c r="W42" i="2"/>
  <c r="W43" i="2"/>
  <c r="W44" i="2"/>
  <c r="W45" i="2"/>
  <c r="W46" i="2"/>
  <c r="W34" i="2"/>
  <c r="W30" i="2"/>
  <c r="W29" i="2"/>
  <c r="X24" i="2"/>
  <c r="X25" i="2"/>
  <c r="X26" i="2"/>
  <c r="X27" i="2"/>
  <c r="X23" i="2"/>
  <c r="V24" i="2"/>
  <c r="V25" i="2"/>
  <c r="V26" i="2"/>
  <c r="V27" i="2"/>
  <c r="V23" i="2"/>
  <c r="W10" i="2"/>
  <c r="W11" i="2"/>
  <c r="W12" i="2"/>
  <c r="W13" i="2"/>
  <c r="W14" i="2"/>
  <c r="W15" i="2"/>
  <c r="W16" i="2"/>
  <c r="W17" i="2"/>
  <c r="W9" i="2"/>
  <c r="V59" i="10"/>
  <c r="V58" i="10"/>
  <c r="V57" i="10"/>
  <c r="V56" i="10"/>
  <c r="V55" i="10"/>
  <c r="V54" i="10"/>
  <c r="W49" i="10"/>
  <c r="W50" i="10"/>
  <c r="W51" i="10"/>
  <c r="W52" i="10"/>
  <c r="W53" i="10"/>
  <c r="W40" i="10"/>
  <c r="W41" i="10"/>
  <c r="W42" i="10"/>
  <c r="W43" i="10"/>
  <c r="W44" i="10"/>
  <c r="W45" i="10"/>
  <c r="W46" i="10"/>
  <c r="V37" i="10"/>
  <c r="V38" i="10"/>
  <c r="V39" i="10"/>
  <c r="V36" i="10"/>
  <c r="W35" i="10"/>
  <c r="W36" i="10"/>
  <c r="W37" i="10"/>
  <c r="W38" i="10"/>
  <c r="W39" i="10"/>
  <c r="W34" i="10"/>
  <c r="W24" i="10"/>
  <c r="W25" i="10"/>
  <c r="W26" i="10"/>
  <c r="W27" i="10"/>
  <c r="W23" i="10"/>
  <c r="W10" i="10"/>
  <c r="W11" i="10"/>
  <c r="W12" i="10"/>
  <c r="W13" i="10"/>
  <c r="W14" i="10"/>
  <c r="W15" i="10"/>
  <c r="W16" i="10"/>
  <c r="W17" i="10"/>
  <c r="W9" i="10"/>
  <c r="K46" i="32" l="1"/>
  <c r="K47" i="32"/>
  <c r="K48" i="32"/>
  <c r="K49" i="32"/>
  <c r="K50" i="32"/>
  <c r="K45" i="32"/>
  <c r="J43" i="6" l="1"/>
  <c r="J42" i="6"/>
  <c r="T49" i="29"/>
  <c r="T50" i="29"/>
  <c r="T51" i="29"/>
  <c r="T52" i="29"/>
  <c r="T53" i="29"/>
  <c r="T48" i="29"/>
  <c r="N11" i="29" l="1"/>
  <c r="N12" i="46" l="1"/>
  <c r="J12" i="46"/>
  <c r="H12" i="46"/>
  <c r="F12" i="46"/>
  <c r="D12" i="46"/>
  <c r="E12" i="46"/>
  <c r="G12" i="46"/>
  <c r="I12" i="46"/>
  <c r="K12" i="46"/>
  <c r="L12" i="46"/>
  <c r="M12" i="46"/>
  <c r="O12" i="46"/>
  <c r="P12" i="46"/>
  <c r="Q12" i="46"/>
  <c r="O5" i="36"/>
  <c r="O8" i="36"/>
  <c r="O13" i="36"/>
  <c r="O4" i="36"/>
  <c r="M11" i="36"/>
  <c r="I41" i="37"/>
  <c r="N10" i="26"/>
  <c r="S54" i="23" l="1"/>
  <c r="S55" i="23"/>
  <c r="S53" i="23"/>
  <c r="S56" i="23"/>
  <c r="S57" i="23"/>
  <c r="S58" i="23"/>
  <c r="S52" i="23"/>
  <c r="O4" i="23"/>
  <c r="O5" i="23"/>
  <c r="O6" i="23"/>
  <c r="O7" i="23"/>
  <c r="O8" i="23"/>
  <c r="O9" i="23"/>
  <c r="O10" i="23"/>
  <c r="O3" i="23"/>
  <c r="N4" i="23"/>
  <c r="N5" i="23"/>
  <c r="N6" i="23"/>
  <c r="N7" i="23"/>
  <c r="N8" i="23"/>
  <c r="N9" i="23"/>
  <c r="N10" i="23"/>
  <c r="N3" i="23"/>
  <c r="K11" i="23" l="1"/>
  <c r="H11" i="23"/>
  <c r="C12" i="46" l="1"/>
  <c r="B12" i="46"/>
  <c r="O14" i="36"/>
  <c r="N14" i="36"/>
  <c r="M5" i="36"/>
  <c r="M6" i="36"/>
  <c r="M7" i="36"/>
  <c r="M8" i="36"/>
  <c r="M9" i="36"/>
  <c r="M10" i="36"/>
  <c r="M13" i="36"/>
  <c r="M4" i="36"/>
  <c r="M49" i="36"/>
  <c r="M50" i="36"/>
  <c r="M51" i="36"/>
  <c r="M52" i="36"/>
  <c r="M48" i="36"/>
  <c r="S5" i="37"/>
  <c r="S6" i="37"/>
  <c r="S7" i="37"/>
  <c r="S8" i="37"/>
  <c r="S4" i="37"/>
  <c r="R5" i="37"/>
  <c r="R6" i="37"/>
  <c r="R7" i="37"/>
  <c r="R8" i="37"/>
  <c r="R4" i="37"/>
  <c r="H5" i="37"/>
  <c r="H6" i="37"/>
  <c r="H7" i="37"/>
  <c r="H8" i="37"/>
  <c r="H4" i="37"/>
  <c r="I44" i="33"/>
  <c r="I45" i="33"/>
  <c r="I46" i="33"/>
  <c r="I47" i="33"/>
  <c r="I43" i="33"/>
  <c r="I4" i="33"/>
  <c r="I5" i="33"/>
  <c r="I6" i="33"/>
  <c r="I7" i="33"/>
  <c r="I8" i="33"/>
  <c r="I9" i="33"/>
  <c r="I10" i="33"/>
  <c r="I3" i="33"/>
  <c r="H4" i="33"/>
  <c r="H5" i="33"/>
  <c r="H6" i="33"/>
  <c r="H7" i="33"/>
  <c r="H8" i="33"/>
  <c r="H9" i="33"/>
  <c r="H10" i="33"/>
  <c r="H3" i="33"/>
  <c r="J11" i="33"/>
  <c r="K11" i="32"/>
  <c r="J4" i="32"/>
  <c r="J5" i="32"/>
  <c r="J6" i="32"/>
  <c r="J7" i="32"/>
  <c r="J8" i="32"/>
  <c r="J9" i="32"/>
  <c r="J10" i="32"/>
  <c r="J3" i="32"/>
  <c r="I4" i="32"/>
  <c r="I5" i="32"/>
  <c r="I6" i="32"/>
  <c r="I7" i="32"/>
  <c r="I8" i="32"/>
  <c r="I9" i="32"/>
  <c r="I10" i="32"/>
  <c r="I3" i="32"/>
  <c r="I11" i="32" s="1"/>
  <c r="M4" i="29"/>
  <c r="M5" i="29"/>
  <c r="M6" i="29"/>
  <c r="M7" i="29"/>
  <c r="M8" i="29"/>
  <c r="M9" i="29"/>
  <c r="M10" i="29"/>
  <c r="M3" i="29"/>
  <c r="L4" i="29"/>
  <c r="L5" i="29"/>
  <c r="L6" i="29"/>
  <c r="L7" i="29"/>
  <c r="L8" i="29"/>
  <c r="L9" i="29"/>
  <c r="L10" i="29"/>
  <c r="L3" i="29"/>
  <c r="Q11" i="27"/>
  <c r="L50" i="27"/>
  <c r="L51" i="27"/>
  <c r="L52" i="27"/>
  <c r="L53" i="27"/>
  <c r="L54" i="27"/>
  <c r="L55" i="27"/>
  <c r="L49" i="27"/>
  <c r="P4" i="27"/>
  <c r="P5" i="27"/>
  <c r="P6" i="27"/>
  <c r="P7" i="27"/>
  <c r="P8" i="27"/>
  <c r="P9" i="27"/>
  <c r="P10" i="27"/>
  <c r="P3" i="27"/>
  <c r="O4" i="27"/>
  <c r="O5" i="27"/>
  <c r="O6" i="27"/>
  <c r="O7" i="27"/>
  <c r="O8" i="27"/>
  <c r="O9" i="27"/>
  <c r="O10" i="27"/>
  <c r="O3" i="27"/>
  <c r="O4" i="26"/>
  <c r="O5" i="26"/>
  <c r="O6" i="26"/>
  <c r="O7" i="26"/>
  <c r="O8" i="26"/>
  <c r="O10" i="26"/>
  <c r="O3" i="26"/>
  <c r="N4" i="26"/>
  <c r="N5" i="26"/>
  <c r="N6" i="26"/>
  <c r="N7" i="26"/>
  <c r="N8" i="26"/>
  <c r="N3" i="26"/>
  <c r="P11" i="26"/>
  <c r="J54" i="26"/>
  <c r="J55" i="26"/>
  <c r="J56" i="26"/>
  <c r="J57" i="26"/>
  <c r="J58" i="26"/>
  <c r="J53" i="26"/>
  <c r="T53" i="45"/>
  <c r="T54" i="45"/>
  <c r="T55" i="45"/>
  <c r="T56" i="45"/>
  <c r="T57" i="45"/>
  <c r="T52" i="45"/>
  <c r="P11" i="45"/>
  <c r="O10" i="45"/>
  <c r="N10" i="45"/>
  <c r="O9" i="45"/>
  <c r="N9" i="45"/>
  <c r="O8" i="45"/>
  <c r="N8" i="45"/>
  <c r="O7" i="45"/>
  <c r="N7" i="45"/>
  <c r="O6" i="45"/>
  <c r="N6" i="45"/>
  <c r="O5" i="45"/>
  <c r="N5" i="45"/>
  <c r="O4" i="45"/>
  <c r="N4" i="45"/>
  <c r="O3" i="45"/>
  <c r="N3" i="45"/>
  <c r="S50" i="24"/>
  <c r="S51" i="24"/>
  <c r="S52" i="24"/>
  <c r="S53" i="24"/>
  <c r="S54" i="24"/>
  <c r="S55" i="24"/>
  <c r="S49" i="24"/>
  <c r="P11" i="24"/>
  <c r="O4" i="24"/>
  <c r="O5" i="24"/>
  <c r="O6" i="24"/>
  <c r="O7" i="24"/>
  <c r="O8" i="24"/>
  <c r="O9" i="24"/>
  <c r="O10" i="24"/>
  <c r="O3" i="24"/>
  <c r="N4" i="24"/>
  <c r="N5" i="24"/>
  <c r="N6" i="24"/>
  <c r="N7" i="24"/>
  <c r="N8" i="24"/>
  <c r="N9" i="24"/>
  <c r="N10" i="24"/>
  <c r="N3" i="24"/>
  <c r="P11" i="23"/>
  <c r="O11" i="23"/>
  <c r="O11" i="27" l="1"/>
  <c r="L11" i="29"/>
  <c r="M14" i="36"/>
  <c r="H11" i="33"/>
  <c r="M11" i="29"/>
  <c r="N11" i="45"/>
  <c r="N11" i="24"/>
  <c r="O11" i="26"/>
  <c r="P11" i="27"/>
  <c r="I11" i="33"/>
  <c r="J11" i="32"/>
  <c r="N11" i="26"/>
  <c r="O11" i="45"/>
  <c r="O11" i="24"/>
  <c r="O65" i="13"/>
  <c r="O66" i="13"/>
  <c r="O64" i="13"/>
  <c r="O63" i="13"/>
  <c r="O59" i="13"/>
  <c r="O60" i="13"/>
  <c r="O61" i="13"/>
  <c r="O62" i="13"/>
  <c r="O58" i="13"/>
  <c r="N11" i="23" l="1"/>
  <c r="M11" i="23"/>
  <c r="M11" i="45" l="1"/>
  <c r="K11" i="45"/>
  <c r="I11" i="45"/>
  <c r="H11" i="45"/>
  <c r="D11" i="45"/>
  <c r="E11" i="45"/>
  <c r="F11" i="45"/>
  <c r="G11" i="45"/>
  <c r="J11" i="45"/>
  <c r="L11" i="45"/>
  <c r="C11" i="45"/>
  <c r="K38" i="44" l="1"/>
  <c r="K39" i="44"/>
  <c r="K40" i="44"/>
  <c r="K41" i="44"/>
  <c r="K42" i="44"/>
  <c r="K37" i="44"/>
  <c r="K55" i="44"/>
  <c r="K54" i="44"/>
  <c r="J51" i="44"/>
  <c r="W51" i="44" s="1"/>
  <c r="J50" i="44"/>
  <c r="W50" i="44" s="1"/>
  <c r="J49" i="44"/>
  <c r="W49" i="44" s="1"/>
  <c r="J48" i="44"/>
  <c r="W48" i="44" s="1"/>
  <c r="J47" i="44"/>
  <c r="W47" i="44" s="1"/>
  <c r="J46" i="44"/>
  <c r="W46" i="44" s="1"/>
  <c r="J45" i="44"/>
  <c r="W45" i="44" s="1"/>
  <c r="J44" i="44"/>
  <c r="W44" i="44" s="1"/>
  <c r="J43" i="44"/>
  <c r="W43" i="44" s="1"/>
  <c r="K31" i="44"/>
  <c r="K30" i="44"/>
  <c r="K29" i="44"/>
  <c r="K28" i="44"/>
  <c r="K27" i="44"/>
  <c r="K26" i="44"/>
  <c r="K25" i="44"/>
  <c r="I11" i="27"/>
  <c r="L14" i="36" l="1"/>
  <c r="K14" i="36"/>
  <c r="G14" i="36"/>
  <c r="E14" i="36"/>
  <c r="F14" i="36"/>
  <c r="H14" i="36"/>
  <c r="I14" i="36"/>
  <c r="J14" i="36"/>
  <c r="D14" i="36"/>
  <c r="C11" i="33"/>
  <c r="D11" i="33"/>
  <c r="E11" i="33"/>
  <c r="F11" i="33"/>
  <c r="G11" i="33"/>
  <c r="H11" i="32"/>
  <c r="C11" i="32"/>
  <c r="D11" i="32"/>
  <c r="E11" i="32"/>
  <c r="F11" i="32"/>
  <c r="G11" i="32"/>
  <c r="B11" i="32"/>
  <c r="K11" i="29"/>
  <c r="J11" i="29"/>
  <c r="H11" i="29"/>
  <c r="D11" i="29"/>
  <c r="E11" i="29"/>
  <c r="F11" i="29"/>
  <c r="G11" i="29"/>
  <c r="I11" i="29"/>
  <c r="C11" i="29"/>
  <c r="L11" i="23"/>
  <c r="I11" i="23"/>
  <c r="D11" i="23"/>
  <c r="E11" i="23"/>
  <c r="F11" i="23"/>
  <c r="G11" i="23"/>
  <c r="J11" i="23"/>
  <c r="C11" i="23"/>
  <c r="K11" i="24"/>
  <c r="M11" i="24"/>
  <c r="L11" i="24"/>
  <c r="I11" i="24"/>
  <c r="H11" i="24"/>
  <c r="D11" i="24"/>
  <c r="E11" i="24"/>
  <c r="F11" i="24"/>
  <c r="G11" i="24"/>
  <c r="J11" i="24"/>
  <c r="C11" i="24"/>
  <c r="M11" i="26"/>
  <c r="K11" i="26"/>
  <c r="J11" i="26"/>
  <c r="E11" i="26"/>
  <c r="I11" i="26"/>
  <c r="H11" i="26"/>
  <c r="D11" i="26"/>
  <c r="L11" i="26"/>
  <c r="G11" i="26"/>
  <c r="F11" i="26"/>
  <c r="C11" i="26"/>
  <c r="N11" i="27"/>
  <c r="L11" i="27"/>
  <c r="J11" i="27"/>
  <c r="E11" i="27"/>
  <c r="F11" i="27"/>
  <c r="G11" i="27"/>
  <c r="H11" i="27"/>
  <c r="K11" i="27"/>
  <c r="M11" i="27"/>
  <c r="D11" i="27"/>
  <c r="C11" i="27"/>
  <c r="E36" i="6" l="1"/>
  <c r="E37" i="6"/>
  <c r="E38" i="6"/>
  <c r="E39" i="6"/>
  <c r="E40" i="6"/>
  <c r="E41" i="6"/>
  <c r="E35" i="6"/>
  <c r="K28" i="11"/>
  <c r="K29" i="11"/>
  <c r="K30" i="11"/>
  <c r="K31" i="11"/>
  <c r="K32" i="11"/>
  <c r="K33" i="11"/>
  <c r="K34" i="11"/>
  <c r="K27" i="11"/>
  <c r="D8" i="11"/>
  <c r="D7" i="11"/>
  <c r="K22" i="3"/>
  <c r="K23" i="3"/>
  <c r="K24" i="3"/>
  <c r="K25" i="3"/>
  <c r="K26" i="3"/>
  <c r="K21" i="3"/>
  <c r="K17" i="3"/>
  <c r="K18" i="3"/>
  <c r="K19" i="3"/>
  <c r="K20" i="3"/>
  <c r="K16" i="3"/>
  <c r="L29" i="11"/>
  <c r="L30" i="11"/>
  <c r="L31" i="11"/>
  <c r="L32" i="11"/>
  <c r="L33" i="11"/>
  <c r="L28" i="11"/>
  <c r="D37" i="2" l="1"/>
  <c r="D38" i="2"/>
  <c r="D39" i="2"/>
  <c r="D36" i="2"/>
  <c r="D19" i="2"/>
  <c r="D20" i="2"/>
  <c r="D21" i="2"/>
  <c r="D22" i="2"/>
  <c r="D23" i="2"/>
  <c r="W23" i="2" s="1"/>
  <c r="D24" i="2"/>
  <c r="W24" i="2" s="1"/>
  <c r="D25" i="2"/>
  <c r="W25" i="2" s="1"/>
  <c r="D26" i="2"/>
  <c r="W26" i="2" s="1"/>
  <c r="D27" i="2"/>
  <c r="W27" i="2" s="1"/>
  <c r="D28" i="2"/>
  <c r="D18" i="2"/>
  <c r="D8" i="2"/>
  <c r="D7" i="2"/>
  <c r="K36" i="2" l="1"/>
  <c r="W36" i="2"/>
  <c r="K39" i="2"/>
  <c r="W39" i="2"/>
  <c r="K38" i="2"/>
  <c r="W38" i="2"/>
  <c r="K37" i="2"/>
  <c r="W37" i="2"/>
  <c r="O53" i="13"/>
  <c r="O54" i="13"/>
  <c r="O55" i="13"/>
  <c r="O56" i="13"/>
  <c r="O57" i="13"/>
  <c r="E54" i="13"/>
  <c r="E55" i="13"/>
  <c r="E56" i="13"/>
  <c r="E57" i="13"/>
  <c r="E53" i="13"/>
  <c r="H58" i="12" l="1"/>
  <c r="H59" i="12"/>
  <c r="H60" i="12"/>
  <c r="H61" i="12"/>
  <c r="H62" i="12"/>
  <c r="H63" i="12"/>
  <c r="H64" i="12"/>
  <c r="H57" i="12"/>
  <c r="O52" i="12"/>
  <c r="P52" i="12" s="1"/>
  <c r="O53" i="12"/>
  <c r="P53" i="12" s="1"/>
  <c r="O54" i="12"/>
  <c r="P54" i="12" s="1"/>
  <c r="O55" i="12"/>
  <c r="P55" i="12" s="1"/>
  <c r="O56" i="12"/>
  <c r="P56" i="12" s="1"/>
  <c r="O51" i="12"/>
  <c r="P51" i="12" s="1"/>
  <c r="D28" i="13" l="1"/>
  <c r="E64" i="12"/>
  <c r="E59" i="12"/>
  <c r="E60" i="12"/>
  <c r="E61" i="12"/>
  <c r="E62" i="12"/>
  <c r="E63" i="12"/>
  <c r="E57" i="12"/>
  <c r="D52" i="13" l="1"/>
  <c r="D51" i="13"/>
  <c r="D50" i="13"/>
  <c r="D49" i="13"/>
  <c r="O32" i="13" l="1"/>
  <c r="O33" i="13"/>
  <c r="O34" i="13"/>
  <c r="O35" i="13"/>
  <c r="O21" i="13"/>
  <c r="O22" i="13"/>
  <c r="O23" i="13"/>
  <c r="O24" i="13"/>
  <c r="O25" i="13"/>
  <c r="O20" i="13"/>
  <c r="O31" i="13"/>
  <c r="O30" i="13"/>
  <c r="D31" i="13"/>
  <c r="D32" i="13"/>
  <c r="D33" i="13"/>
  <c r="D34" i="13"/>
  <c r="D35" i="13"/>
  <c r="D30" i="13"/>
  <c r="D27" i="13"/>
  <c r="D26" i="13"/>
  <c r="B22" i="17" l="1"/>
  <c r="I21" i="17"/>
  <c r="B24" i="17"/>
  <c r="B25" i="17"/>
  <c r="B26" i="17"/>
  <c r="B27" i="17"/>
  <c r="B28" i="17"/>
  <c r="B29" i="17"/>
  <c r="B30" i="17"/>
  <c r="B31" i="17"/>
  <c r="B32" i="17"/>
  <c r="B33" i="17"/>
  <c r="B34" i="17"/>
  <c r="B35" i="17"/>
  <c r="B36" i="17"/>
  <c r="B37" i="17"/>
  <c r="B38" i="17"/>
  <c r="B39" i="17"/>
  <c r="B40" i="17"/>
  <c r="B41" i="17"/>
  <c r="B42" i="17"/>
  <c r="B43" i="17"/>
  <c r="B44" i="17"/>
  <c r="B45" i="17"/>
  <c r="B46" i="17"/>
  <c r="B47" i="17"/>
  <c r="B23" i="17"/>
  <c r="F21" i="17"/>
  <c r="B19" i="17"/>
  <c r="C37" i="17" l="1"/>
  <c r="C29" i="17"/>
  <c r="C32" i="17"/>
  <c r="C46" i="17"/>
  <c r="C30" i="17"/>
  <c r="C41" i="17"/>
  <c r="C40" i="17"/>
  <c r="C36" i="17"/>
  <c r="C35" i="17"/>
  <c r="C42" i="17"/>
  <c r="C33" i="17"/>
  <c r="C38" i="17"/>
  <c r="C45" i="17"/>
  <c r="C44" i="17"/>
  <c r="C28" i="17"/>
  <c r="C43" i="17"/>
  <c r="C34" i="17"/>
  <c r="C47" i="17"/>
  <c r="C39" i="17"/>
  <c r="C31" i="17"/>
  <c r="F13" i="17"/>
  <c r="C24" i="17"/>
  <c r="C27" i="17"/>
  <c r="C23" i="17"/>
  <c r="C22" i="17"/>
  <c r="C26" i="17"/>
  <c r="C25" i="17"/>
  <c r="F6" i="17"/>
  <c r="B13" i="17" s="1"/>
  <c r="C50" i="17" l="1"/>
  <c r="D44" i="13"/>
  <c r="D46" i="13"/>
  <c r="D47" i="13"/>
  <c r="D48" i="13"/>
  <c r="D45" i="13"/>
  <c r="P9" i="12" l="1"/>
  <c r="P10" i="12"/>
  <c r="P11" i="12"/>
  <c r="P12" i="12"/>
  <c r="P13" i="12"/>
  <c r="P14" i="12"/>
  <c r="P15" i="12"/>
  <c r="P16" i="12"/>
  <c r="P17" i="12"/>
  <c r="P18" i="12"/>
  <c r="P8" i="12"/>
  <c r="P7" i="12"/>
  <c r="E5" i="14" l="1"/>
  <c r="B10" i="14" s="1"/>
  <c r="B7" i="14" l="1"/>
  <c r="B8" i="14"/>
  <c r="B9" i="14"/>
  <c r="B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5" authorId="0" shapeId="0" xr:uid="{7447E193-3516-4E9E-B38F-419F3CE644D7}">
      <text>
        <r>
          <rPr>
            <b/>
            <sz val="10"/>
            <color rgb="FF000000"/>
            <rFont val="Tahoma"/>
            <family val="2"/>
          </rPr>
          <t>Umrechnungskurs: 1 Euro = 1,33 US-Dollar</t>
        </r>
        <r>
          <rPr>
            <sz val="10"/>
            <color rgb="FF000000"/>
            <rFont val="Tahoma"/>
            <family val="2"/>
          </rPr>
          <t xml:space="preserve">
</t>
        </r>
      </text>
    </comment>
    <comment ref="I5" authorId="0" shapeId="0" xr:uid="{6B5A1ED0-2296-4E7E-9EDE-6A065ED30285}">
      <text>
        <r>
          <rPr>
            <b/>
            <sz val="10"/>
            <color rgb="FF000000"/>
            <rFont val="Tahoma"/>
            <family val="2"/>
          </rPr>
          <t>Keine Unterscheidung zwischen Dach und Freifläche - Zuordnung der Werte zu beiden Kategorien</t>
        </r>
      </text>
    </comment>
    <comment ref="N7" authorId="0" shapeId="0" xr:uid="{09EA21C7-B0CE-B447-9BFC-72E72CB98860}">
      <text>
        <r>
          <rPr>
            <b/>
            <sz val="10"/>
            <color rgb="FF000000"/>
            <rFont val="Tahoma"/>
            <family val="2"/>
          </rPr>
          <t>Betrachtung einer "generischen Batterie" - könnte z.B. Li-Io sein</t>
        </r>
        <r>
          <rPr>
            <sz val="10"/>
            <color rgb="FF000000"/>
            <rFont val="Tahoma"/>
            <family val="2"/>
          </rPr>
          <t xml:space="preserve">
</t>
        </r>
      </text>
    </comment>
    <comment ref="I8" authorId="0" shapeId="0" xr:uid="{29412991-68F2-BA44-B0CC-E2D90DE6E648}">
      <text>
        <r>
          <rPr>
            <b/>
            <sz val="10"/>
            <color rgb="FF000000"/>
            <rFont val="Tahoma"/>
            <family val="2"/>
          </rPr>
          <t>nur Freifläche wird betrachtet</t>
        </r>
      </text>
    </comment>
    <comment ref="I9" authorId="0" shapeId="0" xr:uid="{DCBF4E4F-7723-1441-9A9C-9A7843337C1D}">
      <text>
        <r>
          <rPr>
            <b/>
            <sz val="10"/>
            <color rgb="FF000000"/>
            <rFont val="Tahoma"/>
            <family val="2"/>
          </rPr>
          <t>Keine Unterscheidung zwischen Dach und Freifläche - Zuordnung der Werte zu beiden Kategorien</t>
        </r>
      </text>
    </comment>
    <comment ref="I10" authorId="0" shapeId="0" xr:uid="{BEF1E11F-DFAC-47F9-A664-E6DD1253940B}">
      <text>
        <r>
          <rPr>
            <b/>
            <sz val="10"/>
            <color rgb="FF000000"/>
            <rFont val="Tahoma"/>
            <family val="2"/>
          </rPr>
          <t>Keine Unterscheidung zwischen Dach und Freifläche - Zuordnung der Werte zu beiden Kategorien</t>
        </r>
      </text>
    </comment>
    <comment ref="R10" authorId="0" shapeId="0" xr:uid="{3C7232F9-BFD1-9D43-A668-E3E4C5BE1A6E}">
      <text>
        <r>
          <rPr>
            <b/>
            <sz val="10"/>
            <color rgb="FF000000"/>
            <rFont val="Tahoma"/>
            <family val="2"/>
          </rPr>
          <t>vielleicht bei Nitsch et al. 2010</t>
        </r>
        <r>
          <rPr>
            <sz val="10"/>
            <color rgb="FF000000"/>
            <rFont val="Tahoma"/>
            <family val="2"/>
          </rPr>
          <t xml:space="preserve">
</t>
        </r>
      </text>
    </comment>
    <comment ref="G11" authorId="0" shapeId="0" xr:uid="{B61B67B5-611F-E242-8298-D60D101DD440}">
      <text>
        <r>
          <rPr>
            <b/>
            <sz val="10"/>
            <color rgb="FF000000"/>
            <rFont val="Tahoma"/>
            <family val="2"/>
          </rPr>
          <t>Umrechnungskurs: 1 Euro = 1,18 US-Dollar</t>
        </r>
        <r>
          <rPr>
            <sz val="10"/>
            <color rgb="FF000000"/>
            <rFont val="Tahoma"/>
            <family val="2"/>
          </rPr>
          <t xml:space="preserve">
</t>
        </r>
      </text>
    </comment>
    <comment ref="I11" authorId="0" shapeId="0" xr:uid="{4D647100-FBF7-4024-AC7D-498BFDD55B0C}">
      <text>
        <r>
          <rPr>
            <b/>
            <sz val="10"/>
            <color rgb="FF000000"/>
            <rFont val="Tahoma"/>
            <family val="2"/>
          </rPr>
          <t>Keine Unterscheidung zwischen Dach und Freifläche - Zuordnung der Werte zu beiden Kategorien</t>
        </r>
      </text>
    </comment>
    <comment ref="K17" authorId="0" shapeId="0" xr:uid="{46AFCE69-EC30-5743-B92B-85A41597BCC6}">
      <text>
        <r>
          <rPr>
            <b/>
            <sz val="10"/>
            <color rgb="FF000000"/>
            <rFont val="Tahoma"/>
            <family val="2"/>
          </rPr>
          <t>Betrachtung ohne konkrete Werte</t>
        </r>
        <r>
          <rPr>
            <sz val="10"/>
            <color rgb="FF000000"/>
            <rFont val="Tahoma"/>
            <family val="2"/>
          </rPr>
          <t xml:space="preserve">
</t>
        </r>
      </text>
    </comment>
    <comment ref="M17" authorId="0" shapeId="0" xr:uid="{EF730FEC-5754-4049-811B-68FCA7B18E4B}">
      <text>
        <r>
          <rPr>
            <b/>
            <sz val="10"/>
            <color rgb="FF000000"/>
            <rFont val="Tahoma"/>
            <family val="2"/>
          </rPr>
          <t>Betrachtung ohne konkrete Werte</t>
        </r>
        <r>
          <rPr>
            <sz val="10"/>
            <color rgb="FF000000"/>
            <rFont val="Tahoma"/>
            <family val="2"/>
          </rPr>
          <t xml:space="preserve">
</t>
        </r>
      </text>
    </comment>
    <comment ref="I18" authorId="0" shapeId="0" xr:uid="{2B80640B-9C0D-4E96-9BFC-F2AEC687A3D0}">
      <text>
        <r>
          <rPr>
            <b/>
            <sz val="10"/>
            <color rgb="FF000000"/>
            <rFont val="Tahoma"/>
            <family val="2"/>
          </rPr>
          <t>Keine Unterscheidung zwischen Dach und Freifläche - Zuordnung der Werte zu beiden Kategorien</t>
        </r>
      </text>
    </comment>
    <comment ref="L18" authorId="0" shapeId="0" xr:uid="{9E057D0E-63B9-9E41-8B15-609AC327B63E}">
      <text>
        <r>
          <rPr>
            <b/>
            <sz val="10"/>
            <color rgb="FF000000"/>
            <rFont val="Tahoma"/>
            <family val="2"/>
          </rPr>
          <t>Geothermie in dieser Studie nur für Wärmenetze betrachtet</t>
        </r>
      </text>
    </comment>
    <comment ref="O18" authorId="0" shapeId="0" xr:uid="{D0D91348-3027-834C-9FAF-7CD82FB3B7DA}">
      <text>
        <r>
          <rPr>
            <b/>
            <sz val="10"/>
            <color rgb="FF000000"/>
            <rFont val="Tahoma"/>
            <family val="2"/>
          </rPr>
          <t>nur Anfangs- und Endjahr (2013; 2050) angegeben. Dazwischen Berechnung mit K-Exponent des Kurvenverlaufs möglich</t>
        </r>
        <r>
          <rPr>
            <sz val="10"/>
            <color rgb="FF000000"/>
            <rFont val="Tahoma"/>
            <family val="2"/>
          </rPr>
          <t xml:space="preserve">
</t>
        </r>
      </text>
    </comment>
    <comment ref="I19" authorId="0" shapeId="0" xr:uid="{3583C4F5-1DC7-4F3D-867B-0D6AB16873F8}">
      <text>
        <r>
          <rPr>
            <b/>
            <sz val="10"/>
            <color rgb="FF000000"/>
            <rFont val="Tahoma"/>
            <family val="2"/>
          </rPr>
          <t>Keine Unterscheidung zwischen Dach und Freifläche - Zuordnung der Werte zu beiden Kategorien</t>
        </r>
      </text>
    </comment>
    <comment ref="I20" authorId="0" shapeId="0" xr:uid="{B75FE510-266C-A64E-B37B-989128F1EC4F}">
      <text>
        <r>
          <rPr>
            <b/>
            <sz val="10"/>
            <color rgb="FF000000"/>
            <rFont val="Tahoma"/>
            <family val="2"/>
          </rPr>
          <t xml:space="preserve">Unterscheidung zwischen Dach, Freifläche und Mischpreis (2/3 Dach und 1/3 Freifläche)
</t>
        </r>
        <r>
          <rPr>
            <sz val="10"/>
            <color rgb="FF000000"/>
            <rFont val="Tahoma"/>
            <family val="2"/>
          </rPr>
          <t xml:space="preserve">
</t>
        </r>
      </text>
    </comment>
    <comment ref="F23" authorId="0" shapeId="0" xr:uid="{65FABAB4-CDCF-A440-B2D5-68A97BC7AF94}">
      <text>
        <r>
          <rPr>
            <b/>
            <sz val="10"/>
            <color rgb="FF000000"/>
            <rFont val="Tahoma"/>
            <family val="2"/>
          </rPr>
          <t>Weltweiter Bericht mit Unterteilung in verscheidene Bereiche: OECD Europe</t>
        </r>
        <r>
          <rPr>
            <sz val="10"/>
            <color rgb="FF000000"/>
            <rFont val="Tahoma"/>
            <family val="2"/>
          </rPr>
          <t xml:space="preserve">
</t>
        </r>
      </text>
    </comment>
    <comment ref="G23" authorId="0" shapeId="0" xr:uid="{ECE72DE3-BB91-F642-8AA1-B35C983F6259}">
      <text>
        <r>
          <rPr>
            <b/>
            <sz val="10"/>
            <color rgb="FF000000"/>
            <rFont val="Tahoma"/>
            <family val="2"/>
          </rPr>
          <t>Umrechnungskurs 2012: 1 Euro = 1,28 US-Dollar</t>
        </r>
      </text>
    </comment>
    <comment ref="I23" authorId="0" shapeId="0" xr:uid="{48BFBDB1-5AB3-44C3-921F-6B2835B52B35}">
      <text>
        <r>
          <rPr>
            <b/>
            <sz val="10"/>
            <color rgb="FF000000"/>
            <rFont val="Tahoma"/>
            <family val="2"/>
          </rPr>
          <t>Keine Unterscheidung zwischen Dach und Freifläche - Zuordnung der Werte zu beiden Kategorien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Nicklisch, Conrad (F-D)</author>
    <author>Microsoft Office User</author>
  </authors>
  <commentList>
    <comment ref="D7" authorId="0" shapeId="0" xr:uid="{384DF646-A968-4E00-9F24-48783C8401FC}">
      <text>
        <r>
          <rPr>
            <b/>
            <sz val="9"/>
            <color indexed="81"/>
            <rFont val="Segoe UI"/>
            <charset val="1"/>
          </rPr>
          <t>Mittelwerte nicht aus Studie, sondern nachträglich berechnet.</t>
        </r>
        <r>
          <rPr>
            <sz val="9"/>
            <color indexed="81"/>
            <rFont val="Segoe UI"/>
            <charset val="1"/>
          </rPr>
          <t xml:space="preserve">
</t>
        </r>
      </text>
    </comment>
    <comment ref="F7" authorId="1" shapeId="0" xr:uid="{0E9A0EFD-8833-A647-8663-9316B461A892}">
      <text>
        <r>
          <rPr>
            <b/>
            <sz val="10"/>
            <color rgb="FF000000"/>
            <rFont val="Tahoma"/>
            <family val="2"/>
          </rPr>
          <t>Eur 2015</t>
        </r>
        <r>
          <rPr>
            <sz val="10"/>
            <color rgb="FF000000"/>
            <rFont val="Tahoma"/>
            <family val="2"/>
          </rPr>
          <t xml:space="preserve">
</t>
        </r>
      </text>
    </comment>
    <comment ref="H7" authorId="1" shapeId="0" xr:uid="{30B5064B-2712-C04E-AD13-87647264FFD9}">
      <text>
        <r>
          <rPr>
            <b/>
            <sz val="10"/>
            <color rgb="FF000000"/>
            <rFont val="Tahoma"/>
            <family val="2"/>
          </rPr>
          <t>Eur 2015</t>
        </r>
        <r>
          <rPr>
            <sz val="10"/>
            <color rgb="FF000000"/>
            <rFont val="Tahoma"/>
            <family val="2"/>
          </rPr>
          <t xml:space="preserve">
</t>
        </r>
      </text>
    </comment>
    <comment ref="K7" authorId="0" shapeId="0" xr:uid="{757EE774-8966-41BF-9185-07B92A4B3DC5}">
      <text>
        <r>
          <rPr>
            <b/>
            <sz val="9"/>
            <color indexed="81"/>
            <rFont val="Segoe UI"/>
            <family val="2"/>
          </rPr>
          <t>Werte nachträglich anhand der Prozentangaben berechnet.</t>
        </r>
      </text>
    </comment>
    <comment ref="D8" authorId="0" shapeId="0" xr:uid="{76FC5EE1-D3C0-4B26-999B-5F6232838B0F}">
      <text>
        <r>
          <rPr>
            <b/>
            <sz val="9"/>
            <color indexed="81"/>
            <rFont val="Segoe UI"/>
            <charset val="1"/>
          </rPr>
          <t>Mittelwerte nicht aus Studie, sondern nachträglich berechnet.</t>
        </r>
        <r>
          <rPr>
            <sz val="9"/>
            <color indexed="81"/>
            <rFont val="Segoe UI"/>
            <charset val="1"/>
          </rPr>
          <t xml:space="preserve">
</t>
        </r>
      </text>
    </comment>
    <comment ref="F8" authorId="1" shapeId="0" xr:uid="{F6861156-7CB2-BD42-8F9C-1ABD30F64AB3}">
      <text>
        <r>
          <rPr>
            <b/>
            <sz val="10"/>
            <color rgb="FF000000"/>
            <rFont val="Tahoma"/>
            <family val="2"/>
          </rPr>
          <t>Eur 2015</t>
        </r>
        <r>
          <rPr>
            <sz val="10"/>
            <color rgb="FF000000"/>
            <rFont val="Tahoma"/>
            <family val="2"/>
          </rPr>
          <t xml:space="preserve">
</t>
        </r>
      </text>
    </comment>
    <comment ref="H8" authorId="1" shapeId="0" xr:uid="{9BD5FA83-6FB6-754F-9C85-87D08594C454}">
      <text>
        <r>
          <rPr>
            <b/>
            <sz val="10"/>
            <color rgb="FF000000"/>
            <rFont val="Tahoma"/>
            <family val="2"/>
          </rPr>
          <t>Eur 2015</t>
        </r>
        <r>
          <rPr>
            <sz val="10"/>
            <color rgb="FF000000"/>
            <rFont val="Tahoma"/>
            <family val="2"/>
          </rPr>
          <t xml:space="preserve">
</t>
        </r>
      </text>
    </comment>
    <comment ref="K8" authorId="0" shapeId="0" xr:uid="{57B369BF-5D01-4B3E-A9F0-948C0B9B05AB}">
      <text>
        <r>
          <rPr>
            <b/>
            <sz val="9"/>
            <color indexed="81"/>
            <rFont val="Segoe UI"/>
            <family val="2"/>
          </rPr>
          <t>Werte nachträglich anhand der Prozentangaben berechnet.</t>
        </r>
      </text>
    </comment>
    <comment ref="D9" authorId="0" shapeId="0" xr:uid="{EE60C5D8-2A4A-437C-9E80-99DD7A0BCC5B}">
      <text>
        <r>
          <rPr>
            <b/>
            <sz val="9"/>
            <color indexed="81"/>
            <rFont val="Segoe UI"/>
            <charset val="1"/>
          </rPr>
          <t>Mittelwerte nicht aus Studie, sondern nachträglich berechnet.</t>
        </r>
        <r>
          <rPr>
            <sz val="9"/>
            <color indexed="81"/>
            <rFont val="Segoe UI"/>
            <charset val="1"/>
          </rPr>
          <t xml:space="preserve">
</t>
        </r>
      </text>
    </comment>
    <comment ref="F9" authorId="1" shapeId="0" xr:uid="{424CE7FA-006C-46FC-BA6F-67064597EAF3}">
      <text>
        <r>
          <rPr>
            <b/>
            <sz val="10"/>
            <color rgb="FF000000"/>
            <rFont val="Tahoma"/>
            <family val="2"/>
          </rPr>
          <t xml:space="preserve">in EUR 2018
</t>
        </r>
        <r>
          <rPr>
            <b/>
            <sz val="10"/>
            <color rgb="FF000000"/>
            <rFont val="Tahoma"/>
            <family val="2"/>
          </rPr>
          <t>für Großanlagen ab 2 MWp</t>
        </r>
      </text>
    </comment>
    <comment ref="H9" authorId="1" shapeId="0" xr:uid="{B5883C40-729D-43D2-8977-81E3ED0D4266}">
      <text>
        <r>
          <rPr>
            <b/>
            <sz val="10"/>
            <color rgb="FF000000"/>
            <rFont val="Tahoma"/>
            <family val="2"/>
          </rPr>
          <t xml:space="preserve">in EUR 2018
</t>
        </r>
        <r>
          <rPr>
            <b/>
            <sz val="10"/>
            <color rgb="FF000000"/>
            <rFont val="Tahoma"/>
            <family val="2"/>
          </rPr>
          <t>für große Dachanlagen 100 -1000 kWp</t>
        </r>
      </text>
    </comment>
    <comment ref="K9" authorId="0" shapeId="0" xr:uid="{92D233CF-01A3-4B5E-AA05-2BB381EC53A6}">
      <text>
        <r>
          <rPr>
            <b/>
            <sz val="9"/>
            <color indexed="81"/>
            <rFont val="Segoe UI"/>
            <family val="2"/>
          </rPr>
          <t>Werte nachträglich anhand der Prozentangaben berechnet.</t>
        </r>
      </text>
    </comment>
    <comment ref="O9" authorId="1" shapeId="0" xr:uid="{F074149D-52EC-4D06-92E0-E3AA9E95A3A4}">
      <text>
        <r>
          <rPr>
            <sz val="10"/>
            <color rgb="FF000000"/>
            <rFont val="Tahoma"/>
            <family val="2"/>
          </rPr>
          <t xml:space="preserve">Realer WACC um Inflation von 2% bereinigt; WACC nominal 4,1%
</t>
        </r>
      </text>
    </comment>
    <comment ref="D10" authorId="0" shapeId="0" xr:uid="{B973DB97-E31C-4D8B-B578-227292E47B24}">
      <text>
        <r>
          <rPr>
            <b/>
            <sz val="9"/>
            <color indexed="81"/>
            <rFont val="Segoe UI"/>
            <charset val="1"/>
          </rPr>
          <t>Mittelwerte nicht aus Studie, sondern nachträglich berechnet.</t>
        </r>
        <r>
          <rPr>
            <sz val="9"/>
            <color indexed="81"/>
            <rFont val="Segoe UI"/>
            <charset val="1"/>
          </rPr>
          <t xml:space="preserve">
</t>
        </r>
      </text>
    </comment>
    <comment ref="F10" authorId="1" shapeId="0" xr:uid="{6ADDCCF3-E048-A64A-96B9-5E596755776E}">
      <text>
        <r>
          <rPr>
            <b/>
            <sz val="10"/>
            <color rgb="FF000000"/>
            <rFont val="Tahoma"/>
            <family val="2"/>
          </rPr>
          <t>in EUR 2018
für Großanlagen ab 2 MWp, mittels LR 15 % und Ausbauszenario ( ISE 2018 Mittelwert Szenario, siehe Tabellenblatt "Bruttoleistung EE bis 2050") berechnet</t>
        </r>
      </text>
    </comment>
    <comment ref="H10" authorId="1" shapeId="0" xr:uid="{818E2DE3-E3B0-F949-80A6-03964859B7C6}">
      <text>
        <r>
          <rPr>
            <b/>
            <sz val="10"/>
            <color rgb="FF000000"/>
            <rFont val="Tahoma"/>
            <family val="2"/>
          </rPr>
          <t>in EUR 2018
für große Dachanlagen 100 -1000 kWp, mittels LR 15 % und Ausbauszenario ( ISE 2018 Mittelwert Szenario, siehe Tabellenblatt "Bruttoleistung EE bis 2050") berechnet</t>
        </r>
      </text>
    </comment>
    <comment ref="K10" authorId="0" shapeId="0" xr:uid="{A14D332B-8F5F-4937-B760-03967AFFF132}">
      <text>
        <r>
          <rPr>
            <b/>
            <sz val="9"/>
            <color indexed="81"/>
            <rFont val="Segoe UI"/>
            <family val="2"/>
          </rPr>
          <t>Werte nachträglich anhand der Prozentangaben berechnet.</t>
        </r>
      </text>
    </comment>
    <comment ref="O10" authorId="1" shapeId="0" xr:uid="{91A95CA8-65C0-F846-BFF5-28167CF6136F}">
      <text>
        <r>
          <rPr>
            <sz val="10"/>
            <color rgb="FF000000"/>
            <rFont val="Tahoma"/>
            <family val="2"/>
          </rPr>
          <t xml:space="preserve">Realer WACC um Inflation von 2% bereinigt; WACC nominal 4,1%
</t>
        </r>
      </text>
    </comment>
    <comment ref="D11" authorId="0" shapeId="0" xr:uid="{615F9CE5-3A0C-4CBE-8C7F-C03FEC674774}">
      <text>
        <r>
          <rPr>
            <b/>
            <sz val="9"/>
            <color indexed="81"/>
            <rFont val="Segoe UI"/>
            <charset val="1"/>
          </rPr>
          <t>Mittelwerte nicht aus Studie, sondern nachträglich berechnet.</t>
        </r>
        <r>
          <rPr>
            <sz val="9"/>
            <color indexed="81"/>
            <rFont val="Segoe UI"/>
            <charset val="1"/>
          </rPr>
          <t xml:space="preserve">
</t>
        </r>
      </text>
    </comment>
    <comment ref="F11" authorId="1" shapeId="0" xr:uid="{8C1221CD-6F71-45B4-A622-C8726EC35DB6}">
      <text>
        <r>
          <rPr>
            <b/>
            <sz val="10"/>
            <color rgb="FF000000"/>
            <rFont val="Tahoma"/>
            <family val="2"/>
          </rPr>
          <t>in EUR 2018
für Großanlagen ab 2 MWp, mittels LR 15 % und Ausbauszenario ( ISE 2018 Mittelwert Szenario, siehe Tabellenblatt "Bruttoleistung EE bis 2050") berechnet</t>
        </r>
      </text>
    </comment>
    <comment ref="H11" authorId="1" shapeId="0" xr:uid="{3CFDA7EE-FE97-48CD-9453-FD2968208589}">
      <text>
        <r>
          <rPr>
            <b/>
            <sz val="10"/>
            <color rgb="FF000000"/>
            <rFont val="Tahoma"/>
            <family val="2"/>
          </rPr>
          <t>in EUR 2018
für große Dachanlagen 100 -1000 kWp, mittels LR 15 % und Ausbauszenario ( ISE 2018 Mittelwert Szenario, siehe Tabellenblatt "Bruttoleistung EE bis 2050") berechnet</t>
        </r>
      </text>
    </comment>
    <comment ref="K11" authorId="0" shapeId="0" xr:uid="{1797AC9A-1E18-45C4-B9CE-A1A9B2AF2AD8}">
      <text>
        <r>
          <rPr>
            <b/>
            <sz val="9"/>
            <color indexed="81"/>
            <rFont val="Segoe UI"/>
            <family val="2"/>
          </rPr>
          <t>Werte nachträglich anhand der Prozentangaben berechnet.</t>
        </r>
      </text>
    </comment>
    <comment ref="O11" authorId="1" shapeId="0" xr:uid="{A8EA5A28-7E4D-6841-AA53-DE061419B9A6}">
      <text>
        <r>
          <rPr>
            <sz val="10"/>
            <color rgb="FF000000"/>
            <rFont val="Tahoma"/>
            <family val="2"/>
          </rPr>
          <t xml:space="preserve">Realer WACC um Inflation von 2% bereinigt; WACC nominal 4,1%
</t>
        </r>
      </text>
    </comment>
    <comment ref="D12" authorId="0" shapeId="0" xr:uid="{550EC748-6B66-4AEF-9EC3-ECD519EDCAA6}">
      <text>
        <r>
          <rPr>
            <b/>
            <sz val="9"/>
            <color indexed="81"/>
            <rFont val="Segoe UI"/>
            <charset val="1"/>
          </rPr>
          <t>Mittelwerte nicht aus Studie, sondern nachträglich berechnet.</t>
        </r>
        <r>
          <rPr>
            <sz val="9"/>
            <color indexed="81"/>
            <rFont val="Segoe UI"/>
            <charset val="1"/>
          </rPr>
          <t xml:space="preserve">
</t>
        </r>
      </text>
    </comment>
    <comment ref="F12" authorId="1" shapeId="0" xr:uid="{0D09978E-7FF3-403F-AC87-D98EB670F756}">
      <text>
        <r>
          <rPr>
            <b/>
            <sz val="10"/>
            <color rgb="FF000000"/>
            <rFont val="Tahoma"/>
            <family val="2"/>
          </rPr>
          <t>in EUR 2018
für Großanlagen ab 2 MWp, mittels LR 15 % und Ausbauszenario ( ISE 2018 Mittelwert Szenario, siehe Tabellenblatt "Bruttoleistung EE bis 2050") berechnet</t>
        </r>
      </text>
    </comment>
    <comment ref="H12" authorId="1" shapeId="0" xr:uid="{A2FAD00D-D2E2-44D0-8DB3-8A0DE29C56B8}">
      <text>
        <r>
          <rPr>
            <b/>
            <sz val="10"/>
            <color rgb="FF000000"/>
            <rFont val="Tahoma"/>
            <family val="2"/>
          </rPr>
          <t>in EUR 2018
für große Dachanlagen 100 -1000 kWp, mittels LR 15 % und Ausbauszenario ( ISE 2018 Mittelwert Szenario, siehe Tabellenblatt "Bruttoleistung EE bis 2050") berechnet</t>
        </r>
      </text>
    </comment>
    <comment ref="K12" authorId="0" shapeId="0" xr:uid="{1DF5DB21-62BA-46A2-A005-82D45EDFA411}">
      <text>
        <r>
          <rPr>
            <b/>
            <sz val="9"/>
            <color indexed="81"/>
            <rFont val="Segoe UI"/>
            <family val="2"/>
          </rPr>
          <t>Werte nachträglich anhand der Prozentangaben berechnet.</t>
        </r>
      </text>
    </comment>
    <comment ref="O12" authorId="1" shapeId="0" xr:uid="{5C19713B-F22D-AA45-9001-0B89D232A84E}">
      <text>
        <r>
          <rPr>
            <sz val="10"/>
            <color rgb="FF000000"/>
            <rFont val="Tahoma"/>
            <family val="2"/>
          </rPr>
          <t xml:space="preserve">Realer WACC um Inflation von 2% bereinigt; WACC nominal 4,1%
</t>
        </r>
      </text>
    </comment>
    <comment ref="D13" authorId="0" shapeId="0" xr:uid="{7A5B0B43-6F3A-4637-BC78-B7A348D20051}">
      <text>
        <r>
          <rPr>
            <b/>
            <sz val="9"/>
            <color indexed="81"/>
            <rFont val="Segoe UI"/>
            <charset val="1"/>
          </rPr>
          <t>Mittelwerte nicht aus Studie, sondern nachträglich berechnet.</t>
        </r>
        <r>
          <rPr>
            <sz val="9"/>
            <color indexed="81"/>
            <rFont val="Segoe UI"/>
            <charset val="1"/>
          </rPr>
          <t xml:space="preserve">
</t>
        </r>
      </text>
    </comment>
    <comment ref="F13" authorId="1" shapeId="0" xr:uid="{1F9FB1F8-B128-4E11-B611-8E0C77664E39}">
      <text>
        <r>
          <rPr>
            <b/>
            <sz val="10"/>
            <color rgb="FF000000"/>
            <rFont val="Tahoma"/>
            <family val="2"/>
          </rPr>
          <t>in EUR 2018
für Großanlagen ab 2 MWp, mittels LR 15 % und Ausbauszenario ( ISE 2018 Mittelwert Szenario, siehe Tabellenblatt "Bruttoleistung EE bis 2050") berechnet</t>
        </r>
      </text>
    </comment>
    <comment ref="H13" authorId="1" shapeId="0" xr:uid="{BB04673A-1046-4DAB-8D6F-822ADD64E78A}">
      <text>
        <r>
          <rPr>
            <b/>
            <sz val="10"/>
            <color rgb="FF000000"/>
            <rFont val="Tahoma"/>
            <family val="2"/>
          </rPr>
          <t>in EUR 2018
für große Dachanlagen 100 -1000 kWp, mittels LR 15 % und Ausbauszenario ( ISE 2018 Mittelwert Szenario, siehe Tabellenblatt "Bruttoleistung EE bis 2050") berechnet</t>
        </r>
      </text>
    </comment>
    <comment ref="K13" authorId="0" shapeId="0" xr:uid="{89F5C33E-F91F-4DBB-A5EE-F6B4F6271F01}">
      <text>
        <r>
          <rPr>
            <b/>
            <sz val="9"/>
            <color indexed="81"/>
            <rFont val="Segoe UI"/>
            <family val="2"/>
          </rPr>
          <t>Werte nachträglich anhand der Prozentangaben berechnet.</t>
        </r>
      </text>
    </comment>
    <comment ref="O13" authorId="1" shapeId="0" xr:uid="{F974E7B4-DF92-0047-BC37-4FE67B8061F9}">
      <text>
        <r>
          <rPr>
            <sz val="10"/>
            <color rgb="FF000000"/>
            <rFont val="Tahoma"/>
            <family val="2"/>
          </rPr>
          <t xml:space="preserve">Realer WACC um Inflation von 2% bereinigt; WACC nominal 4,1%
</t>
        </r>
      </text>
    </comment>
    <comment ref="G14" authorId="1" shapeId="0" xr:uid="{3EDDF4C4-D86A-4418-9A30-4727206A3955}">
      <text>
        <r>
          <rPr>
            <b/>
            <sz val="10"/>
            <color rgb="FF000000"/>
            <rFont val="Tahoma"/>
            <family val="2"/>
          </rPr>
          <t>in Eur 2013</t>
        </r>
        <r>
          <rPr>
            <sz val="10"/>
            <color rgb="FF000000"/>
            <rFont val="Tahoma"/>
            <family val="2"/>
          </rPr>
          <t xml:space="preserve">
</t>
        </r>
      </text>
    </comment>
    <comment ref="J14" authorId="0" shapeId="0" xr:uid="{5F26ADDD-C2BC-46A8-ACE4-55C8A2FC7007}">
      <text>
        <r>
          <rPr>
            <b/>
            <sz val="9"/>
            <color indexed="81"/>
            <rFont val="Segoe UI"/>
            <family val="2"/>
          </rPr>
          <t>In Studie als 1 - 2 % angegeben</t>
        </r>
        <r>
          <rPr>
            <sz val="9"/>
            <color indexed="81"/>
            <rFont val="Segoe UI"/>
            <family val="2"/>
          </rPr>
          <t xml:space="preserve">
</t>
        </r>
      </text>
    </comment>
    <comment ref="K14" authorId="0" shapeId="0" xr:uid="{6F452127-8CD4-4E52-B05B-AFF22F2FD929}">
      <text>
        <r>
          <rPr>
            <b/>
            <sz val="9"/>
            <color indexed="81"/>
            <rFont val="Segoe UI"/>
            <family val="2"/>
          </rPr>
          <t>Werte nachträglich anhand der Prozentangaben berechnet.</t>
        </r>
      </text>
    </comment>
    <comment ref="G15" authorId="1" shapeId="0" xr:uid="{16359D1F-C503-44AE-B58B-4EBD4D4BDFC5}">
      <text>
        <r>
          <rPr>
            <b/>
            <sz val="10"/>
            <color rgb="FF000000"/>
            <rFont val="Tahoma"/>
            <family val="2"/>
          </rPr>
          <t>in Eur 2013</t>
        </r>
        <r>
          <rPr>
            <sz val="10"/>
            <color rgb="FF000000"/>
            <rFont val="Tahoma"/>
            <family val="2"/>
          </rPr>
          <t xml:space="preserve">
</t>
        </r>
      </text>
    </comment>
    <comment ref="J15" authorId="0" shapeId="0" xr:uid="{E01632F9-F4DF-4D2E-B247-2CD45EB7ECE1}">
      <text>
        <r>
          <rPr>
            <b/>
            <sz val="9"/>
            <color indexed="81"/>
            <rFont val="Segoe UI"/>
            <family val="2"/>
          </rPr>
          <t>In Studie als 1 - 2 % angegeben</t>
        </r>
        <r>
          <rPr>
            <sz val="9"/>
            <color indexed="81"/>
            <rFont val="Segoe UI"/>
            <family val="2"/>
          </rPr>
          <t xml:space="preserve">
</t>
        </r>
      </text>
    </comment>
    <comment ref="K15" authorId="0" shapeId="0" xr:uid="{2CE02689-20FC-4369-9FF0-85E4C5E4D58E}">
      <text>
        <r>
          <rPr>
            <b/>
            <sz val="9"/>
            <color indexed="81"/>
            <rFont val="Segoe UI"/>
            <family val="2"/>
          </rPr>
          <t>Werte nachträglich anhand der Prozentangaben berechnet.</t>
        </r>
      </text>
    </comment>
    <comment ref="G16" authorId="1" shapeId="0" xr:uid="{80AC1661-3C4B-47E4-87BA-3D3901238398}">
      <text>
        <r>
          <rPr>
            <b/>
            <sz val="10"/>
            <color rgb="FF000000"/>
            <rFont val="Tahoma"/>
            <family val="2"/>
          </rPr>
          <t>in Eur 2013</t>
        </r>
        <r>
          <rPr>
            <sz val="10"/>
            <color rgb="FF000000"/>
            <rFont val="Tahoma"/>
            <family val="2"/>
          </rPr>
          <t xml:space="preserve">
</t>
        </r>
      </text>
    </comment>
    <comment ref="J16" authorId="0" shapeId="0" xr:uid="{1B673ED8-C2DD-43A8-960F-90117E781BDF}">
      <text>
        <r>
          <rPr>
            <b/>
            <sz val="9"/>
            <color indexed="81"/>
            <rFont val="Segoe UI"/>
            <family val="2"/>
          </rPr>
          <t>In Studie als 1 - 2 % angegeben</t>
        </r>
        <r>
          <rPr>
            <sz val="9"/>
            <color indexed="81"/>
            <rFont val="Segoe UI"/>
            <family val="2"/>
          </rPr>
          <t xml:space="preserve">
</t>
        </r>
      </text>
    </comment>
    <comment ref="K16" authorId="0" shapeId="0" xr:uid="{5967AA0A-9DBB-4AD9-9B8B-18C60D11EDB0}">
      <text>
        <r>
          <rPr>
            <b/>
            <sz val="9"/>
            <color indexed="81"/>
            <rFont val="Segoe UI"/>
            <family val="2"/>
          </rPr>
          <t>Werte nachträglich anhand der Prozentangaben berechnet.</t>
        </r>
      </text>
    </comment>
    <comment ref="G17" authorId="1" shapeId="0" xr:uid="{927BE6E3-4DB1-4B0D-8492-16E4BECFDE17}">
      <text>
        <r>
          <rPr>
            <b/>
            <sz val="10"/>
            <color rgb="FF000000"/>
            <rFont val="Tahoma"/>
            <family val="2"/>
          </rPr>
          <t>in Eur 2013</t>
        </r>
        <r>
          <rPr>
            <sz val="10"/>
            <color rgb="FF000000"/>
            <rFont val="Tahoma"/>
            <family val="2"/>
          </rPr>
          <t xml:space="preserve">
</t>
        </r>
      </text>
    </comment>
    <comment ref="J17" authorId="0" shapeId="0" xr:uid="{8E441CE5-9D38-45CF-8EA5-F263A3F75B0A}">
      <text>
        <r>
          <rPr>
            <b/>
            <sz val="9"/>
            <color indexed="81"/>
            <rFont val="Segoe UI"/>
            <family val="2"/>
          </rPr>
          <t>In Studie als 1 - 2 % angegeben</t>
        </r>
        <r>
          <rPr>
            <sz val="9"/>
            <color indexed="81"/>
            <rFont val="Segoe UI"/>
            <family val="2"/>
          </rPr>
          <t xml:space="preserve">
</t>
        </r>
      </text>
    </comment>
    <comment ref="K17" authorId="0" shapeId="0" xr:uid="{15BA6A00-F837-449D-94AF-787B652A8223}">
      <text>
        <r>
          <rPr>
            <b/>
            <sz val="9"/>
            <color indexed="81"/>
            <rFont val="Segoe UI"/>
            <family val="2"/>
          </rPr>
          <t>Werte nachträglich anhand der Prozentangaben berechnet.</t>
        </r>
      </text>
    </comment>
    <comment ref="G18" authorId="1" shapeId="0" xr:uid="{FD0C5437-38F9-4E54-9BFB-E654E0CBA986}">
      <text>
        <r>
          <rPr>
            <b/>
            <sz val="10"/>
            <color rgb="FF000000"/>
            <rFont val="Tahoma"/>
            <family val="2"/>
          </rPr>
          <t>in Eur 2013</t>
        </r>
        <r>
          <rPr>
            <sz val="10"/>
            <color rgb="FF000000"/>
            <rFont val="Tahoma"/>
            <family val="2"/>
          </rPr>
          <t xml:space="preserve">
</t>
        </r>
      </text>
    </comment>
    <comment ref="J18" authorId="0" shapeId="0" xr:uid="{EC89C1EA-BCDD-4B2C-A297-D3B8E44C633A}">
      <text>
        <r>
          <rPr>
            <b/>
            <sz val="9"/>
            <color indexed="81"/>
            <rFont val="Segoe UI"/>
            <family val="2"/>
          </rPr>
          <t>In Studie als 1 - 2 % angegeben</t>
        </r>
        <r>
          <rPr>
            <sz val="9"/>
            <color indexed="81"/>
            <rFont val="Segoe UI"/>
            <family val="2"/>
          </rPr>
          <t xml:space="preserve">
</t>
        </r>
      </text>
    </comment>
    <comment ref="K18" authorId="0" shapeId="0" xr:uid="{95F45F98-4A6C-4BC9-B2C1-BE01601D6806}">
      <text>
        <r>
          <rPr>
            <b/>
            <sz val="9"/>
            <color indexed="81"/>
            <rFont val="Segoe UI"/>
            <family val="2"/>
          </rPr>
          <t>Werte nachträglich anhand der Prozentangaben berechnet.</t>
        </r>
      </text>
    </comment>
    <comment ref="G19" authorId="1" shapeId="0" xr:uid="{79ED6C8B-A317-43B9-9272-22726BA48C66}">
      <text>
        <r>
          <rPr>
            <b/>
            <sz val="10"/>
            <color rgb="FF000000"/>
            <rFont val="Tahoma"/>
            <family val="2"/>
          </rPr>
          <t>in Eur 2013</t>
        </r>
        <r>
          <rPr>
            <sz val="10"/>
            <color rgb="FF000000"/>
            <rFont val="Tahoma"/>
            <family val="2"/>
          </rPr>
          <t xml:space="preserve">
</t>
        </r>
      </text>
    </comment>
    <comment ref="J19" authorId="0" shapeId="0" xr:uid="{6596E89E-3286-4792-A855-E21C376ED04F}">
      <text>
        <r>
          <rPr>
            <b/>
            <sz val="9"/>
            <color indexed="81"/>
            <rFont val="Segoe UI"/>
            <family val="2"/>
          </rPr>
          <t>In Studie als 1 - 2 % angegeben</t>
        </r>
        <r>
          <rPr>
            <sz val="9"/>
            <color indexed="81"/>
            <rFont val="Segoe UI"/>
            <family val="2"/>
          </rPr>
          <t xml:space="preserve">
</t>
        </r>
      </text>
    </comment>
    <comment ref="K19" authorId="0" shapeId="0" xr:uid="{3E228073-F9CE-4B8C-BE32-60DEFAEAFE93}">
      <text>
        <r>
          <rPr>
            <b/>
            <sz val="9"/>
            <color indexed="81"/>
            <rFont val="Segoe UI"/>
            <family val="2"/>
          </rPr>
          <t>Werte nachträglich anhand der Prozentangaben berechnet.</t>
        </r>
      </text>
    </comment>
    <comment ref="D20" authorId="0" shapeId="0" xr:uid="{2DF52548-CC63-4EF7-98BE-B0D8DB4D55AC}">
      <text>
        <r>
          <rPr>
            <b/>
            <sz val="9"/>
            <color indexed="81"/>
            <rFont val="Segoe UI"/>
            <charset val="1"/>
          </rPr>
          <t>Mittelwerte nicht aus Studie, sondern nachträglich berechnet.</t>
        </r>
        <r>
          <rPr>
            <sz val="9"/>
            <color indexed="81"/>
            <rFont val="Segoe UI"/>
            <charset val="1"/>
          </rPr>
          <t xml:space="preserve">
</t>
        </r>
      </text>
    </comment>
    <comment ref="F20" authorId="1" shapeId="0" xr:uid="{059A6C9C-5586-5640-92DA-FF3DDFE54048}">
      <text>
        <r>
          <rPr>
            <b/>
            <sz val="10"/>
            <color rgb="FF000000"/>
            <rFont val="Tahoma"/>
            <family val="2"/>
          </rPr>
          <t>EUR 2015</t>
        </r>
      </text>
    </comment>
    <comment ref="H20" authorId="1" shapeId="0" xr:uid="{197F54CF-E092-774D-AFF3-227A09EAEC68}">
      <text>
        <r>
          <rPr>
            <b/>
            <sz val="10"/>
            <color rgb="FF000000"/>
            <rFont val="Tahoma"/>
            <family val="2"/>
          </rPr>
          <t>EUR 2015</t>
        </r>
      </text>
    </comment>
    <comment ref="G21" authorId="1" shapeId="0" xr:uid="{9A7EB685-4ECB-4B02-AB27-54CA953E914F}">
      <text>
        <r>
          <rPr>
            <sz val="10"/>
            <color rgb="FF000000"/>
            <rFont val="Tahoma"/>
            <family val="2"/>
          </rPr>
          <t>in EUR 2011</t>
        </r>
      </text>
    </comment>
    <comment ref="G22" authorId="1" shapeId="0" xr:uid="{7086FA72-4DCB-40D8-AF22-7FC7C315131A}">
      <text>
        <r>
          <rPr>
            <sz val="10"/>
            <color rgb="FF000000"/>
            <rFont val="Tahoma"/>
            <family val="2"/>
          </rPr>
          <t>in EUR 2011</t>
        </r>
      </text>
    </comment>
    <comment ref="G23" authorId="1" shapeId="0" xr:uid="{E0FEC021-DE7A-4B02-A2DD-B413C8D6FFBA}">
      <text>
        <r>
          <rPr>
            <sz val="10"/>
            <color rgb="FF000000"/>
            <rFont val="Tahoma"/>
            <family val="2"/>
          </rPr>
          <t>in EUR 2011</t>
        </r>
      </text>
    </comment>
    <comment ref="G24" authorId="1" shapeId="0" xr:uid="{65E093E8-A6AB-47D6-8469-701EA18D4497}">
      <text>
        <r>
          <rPr>
            <sz val="10"/>
            <color rgb="FF000000"/>
            <rFont val="Tahoma"/>
            <family val="2"/>
          </rPr>
          <t>in EUR 2011</t>
        </r>
      </text>
    </comment>
    <comment ref="G25" authorId="1" shapeId="0" xr:uid="{C148CFCB-362A-474E-8A71-341B3CD3D24C}">
      <text>
        <r>
          <rPr>
            <sz val="10"/>
            <color rgb="FF000000"/>
            <rFont val="Tahoma"/>
            <family val="2"/>
          </rPr>
          <t>in EUR 2011</t>
        </r>
      </text>
    </comment>
    <comment ref="G26" authorId="1" shapeId="0" xr:uid="{39763994-2996-431F-AF97-CDC6D4FDBD13}">
      <text>
        <r>
          <rPr>
            <sz val="10"/>
            <color rgb="FF000000"/>
            <rFont val="Tahoma"/>
            <family val="2"/>
          </rPr>
          <t>in EUR 2011</t>
        </r>
      </text>
    </comment>
    <comment ref="F27" authorId="0" shapeId="0" xr:uid="{A36E7507-5F3C-4B2F-B067-5C71F3184249}">
      <text>
        <r>
          <rPr>
            <b/>
            <sz val="9"/>
            <color indexed="81"/>
            <rFont val="Segoe UI"/>
            <charset val="1"/>
          </rPr>
          <t>Euro 2014</t>
        </r>
        <r>
          <rPr>
            <sz val="9"/>
            <color indexed="81"/>
            <rFont val="Segoe UI"/>
            <charset val="1"/>
          </rPr>
          <t xml:space="preserve">
</t>
        </r>
      </text>
    </comment>
    <comment ref="G27" authorId="0" shapeId="0" xr:uid="{70D12B7F-6436-434C-B048-EC73EC4D27C9}">
      <text>
        <r>
          <rPr>
            <b/>
            <sz val="9"/>
            <color indexed="81"/>
            <rFont val="Segoe UI"/>
            <charset val="1"/>
          </rPr>
          <t>Euro 2014</t>
        </r>
        <r>
          <rPr>
            <sz val="9"/>
            <color indexed="81"/>
            <rFont val="Segoe UI"/>
            <charset val="1"/>
          </rPr>
          <t xml:space="preserve">
</t>
        </r>
      </text>
    </comment>
    <comment ref="H27" authorId="0" shapeId="0" xr:uid="{8459184A-19F9-448C-A1CD-D041029F948E}">
      <text>
        <r>
          <rPr>
            <b/>
            <sz val="9"/>
            <color indexed="81"/>
            <rFont val="Segoe UI"/>
            <charset val="1"/>
          </rPr>
          <t>Euro 2014</t>
        </r>
        <r>
          <rPr>
            <sz val="9"/>
            <color indexed="81"/>
            <rFont val="Segoe UI"/>
            <charset val="1"/>
          </rPr>
          <t xml:space="preserve">
</t>
        </r>
      </text>
    </comment>
    <comment ref="J27" authorId="0" shapeId="0" xr:uid="{D4F91B14-31CB-4904-B0B1-198465AF611C}">
      <text>
        <r>
          <rPr>
            <b/>
            <sz val="9"/>
            <color rgb="FF000000"/>
            <rFont val="Segoe UI"/>
            <charset val="1"/>
          </rPr>
          <t>Keine Prozentangaben in Studie angegeben. Werte nachträglich berechnet und Anstieg linear über den Zeitraum verteilt</t>
        </r>
        <r>
          <rPr>
            <sz val="9"/>
            <color rgb="FF000000"/>
            <rFont val="Segoe UI"/>
            <charset val="1"/>
          </rPr>
          <t xml:space="preserve">
</t>
        </r>
      </text>
    </comment>
    <comment ref="F28" authorId="0" shapeId="0" xr:uid="{29FE4B7B-1D39-442D-B7DD-486169868F64}">
      <text>
        <r>
          <rPr>
            <b/>
            <sz val="9"/>
            <color indexed="81"/>
            <rFont val="Segoe UI"/>
            <charset val="1"/>
          </rPr>
          <t>Euro 2014</t>
        </r>
        <r>
          <rPr>
            <sz val="9"/>
            <color indexed="81"/>
            <rFont val="Segoe UI"/>
            <charset val="1"/>
          </rPr>
          <t xml:space="preserve">
</t>
        </r>
      </text>
    </comment>
    <comment ref="G28" authorId="0" shapeId="0" xr:uid="{19510AA1-D104-4174-BEB9-90981AA5BB18}">
      <text>
        <r>
          <rPr>
            <b/>
            <sz val="9"/>
            <color indexed="81"/>
            <rFont val="Segoe UI"/>
            <charset val="1"/>
          </rPr>
          <t>Euro 2014</t>
        </r>
        <r>
          <rPr>
            <sz val="9"/>
            <color indexed="81"/>
            <rFont val="Segoe UI"/>
            <charset val="1"/>
          </rPr>
          <t xml:space="preserve">
</t>
        </r>
      </text>
    </comment>
    <comment ref="H28" authorId="0" shapeId="0" xr:uid="{6FBDA4F2-C0C8-406E-BE04-1464894B4D5B}">
      <text>
        <r>
          <rPr>
            <b/>
            <sz val="9"/>
            <color indexed="81"/>
            <rFont val="Segoe UI"/>
            <charset val="1"/>
          </rPr>
          <t>Euro 2014</t>
        </r>
        <r>
          <rPr>
            <sz val="9"/>
            <color indexed="81"/>
            <rFont val="Segoe UI"/>
            <charset val="1"/>
          </rPr>
          <t xml:space="preserve">
</t>
        </r>
      </text>
    </comment>
    <comment ref="J28" authorId="0" shapeId="0" xr:uid="{CDFD9409-4D18-4F09-B52C-A5533F4717BB}">
      <text>
        <r>
          <rPr>
            <b/>
            <sz val="9"/>
            <color indexed="81"/>
            <rFont val="Segoe UI"/>
            <charset val="1"/>
          </rPr>
          <t>Keine Prozentangaben in Studie angegeben. Werte nachträglich berechnet und Anstieg linear über den Zeitraum verteilt</t>
        </r>
        <r>
          <rPr>
            <sz val="9"/>
            <color indexed="81"/>
            <rFont val="Segoe UI"/>
            <charset val="1"/>
          </rPr>
          <t xml:space="preserve">
</t>
        </r>
      </text>
    </comment>
    <comment ref="L28" authorId="0" shapeId="0" xr:uid="{14246EDE-EEDB-4470-9589-DBDB38A9EF0B}">
      <text>
        <r>
          <rPr>
            <sz val="9"/>
            <color indexed="81"/>
            <rFont val="Segoe UI"/>
            <family val="2"/>
          </rPr>
          <t xml:space="preserve">Nur Werte für 2014 und 2050 in Studie angegeben. Zeitraum dazwischen mit nachträglich berechnet.
</t>
        </r>
      </text>
    </comment>
    <comment ref="F29" authorId="0" shapeId="0" xr:uid="{10A133ED-FE9B-4FCB-89C8-01638F973680}">
      <text>
        <r>
          <rPr>
            <b/>
            <sz val="9"/>
            <color indexed="81"/>
            <rFont val="Segoe UI"/>
            <charset val="1"/>
          </rPr>
          <t>Euro 2014</t>
        </r>
        <r>
          <rPr>
            <sz val="9"/>
            <color indexed="81"/>
            <rFont val="Segoe UI"/>
            <charset val="1"/>
          </rPr>
          <t xml:space="preserve">
</t>
        </r>
      </text>
    </comment>
    <comment ref="G29" authorId="0" shapeId="0" xr:uid="{58228659-5BF7-4CF8-B06D-1DA2C717D3DC}">
      <text>
        <r>
          <rPr>
            <b/>
            <sz val="9"/>
            <color indexed="81"/>
            <rFont val="Segoe UI"/>
            <charset val="1"/>
          </rPr>
          <t>Euro 2014</t>
        </r>
        <r>
          <rPr>
            <sz val="9"/>
            <color indexed="81"/>
            <rFont val="Segoe UI"/>
            <charset val="1"/>
          </rPr>
          <t xml:space="preserve">
</t>
        </r>
      </text>
    </comment>
    <comment ref="H29" authorId="0" shapeId="0" xr:uid="{B4BA5D89-5268-43BB-8BB4-28B6FBD565D4}">
      <text>
        <r>
          <rPr>
            <b/>
            <sz val="9"/>
            <color indexed="81"/>
            <rFont val="Segoe UI"/>
            <charset val="1"/>
          </rPr>
          <t>Euro 2014</t>
        </r>
        <r>
          <rPr>
            <sz val="9"/>
            <color indexed="81"/>
            <rFont val="Segoe UI"/>
            <charset val="1"/>
          </rPr>
          <t xml:space="preserve">
</t>
        </r>
      </text>
    </comment>
    <comment ref="J29" authorId="0" shapeId="0" xr:uid="{1335F854-E982-4E10-9132-F2ADB0FCA156}">
      <text>
        <r>
          <rPr>
            <b/>
            <sz val="9"/>
            <color rgb="FF000000"/>
            <rFont val="Segoe UI"/>
            <charset val="1"/>
          </rPr>
          <t>Keine Prozentangaben in Studie angegeben. Werte nachträglich berechnet und Anstieg linear über den Zeitraum verteilt</t>
        </r>
        <r>
          <rPr>
            <sz val="9"/>
            <color rgb="FF000000"/>
            <rFont val="Segoe UI"/>
            <charset val="1"/>
          </rPr>
          <t xml:space="preserve">
</t>
        </r>
      </text>
    </comment>
    <comment ref="L29" authorId="0" shapeId="0" xr:uid="{63217D8B-D0B3-4F42-A552-5647B2CD4AE4}">
      <text>
        <r>
          <rPr>
            <sz val="9"/>
            <color indexed="81"/>
            <rFont val="Segoe UI"/>
            <family val="2"/>
          </rPr>
          <t xml:space="preserve">Nur Werte für 2014 und 2050 in Studie angegeben. Zeitraum dazwischen mit nachträglich berechnet.
</t>
        </r>
      </text>
    </comment>
    <comment ref="F30" authorId="0" shapeId="0" xr:uid="{00E2ED1E-A865-45C9-9B47-B6AA8688F2A8}">
      <text>
        <r>
          <rPr>
            <b/>
            <sz val="9"/>
            <color indexed="81"/>
            <rFont val="Segoe UI"/>
            <charset val="1"/>
          </rPr>
          <t>Euro 2014</t>
        </r>
        <r>
          <rPr>
            <sz val="9"/>
            <color indexed="81"/>
            <rFont val="Segoe UI"/>
            <charset val="1"/>
          </rPr>
          <t xml:space="preserve">
</t>
        </r>
      </text>
    </comment>
    <comment ref="G30" authorId="0" shapeId="0" xr:uid="{BF2921BA-6A50-4ADB-99AD-A4B8F9F2D24E}">
      <text>
        <r>
          <rPr>
            <b/>
            <sz val="9"/>
            <color indexed="81"/>
            <rFont val="Segoe UI"/>
            <charset val="1"/>
          </rPr>
          <t>Euro 2014</t>
        </r>
        <r>
          <rPr>
            <sz val="9"/>
            <color indexed="81"/>
            <rFont val="Segoe UI"/>
            <charset val="1"/>
          </rPr>
          <t xml:space="preserve">
</t>
        </r>
      </text>
    </comment>
    <comment ref="H30" authorId="0" shapeId="0" xr:uid="{6F47C424-DEC7-4FEB-973E-FACAE2A91B99}">
      <text>
        <r>
          <rPr>
            <b/>
            <sz val="9"/>
            <color indexed="81"/>
            <rFont val="Segoe UI"/>
            <charset val="1"/>
          </rPr>
          <t>Euro 2014</t>
        </r>
        <r>
          <rPr>
            <sz val="9"/>
            <color indexed="81"/>
            <rFont val="Segoe UI"/>
            <charset val="1"/>
          </rPr>
          <t xml:space="preserve">
</t>
        </r>
      </text>
    </comment>
    <comment ref="J30" authorId="0" shapeId="0" xr:uid="{5CE95878-0C27-4EB3-A269-EB54229E3224}">
      <text>
        <r>
          <rPr>
            <b/>
            <sz val="9"/>
            <color indexed="81"/>
            <rFont val="Segoe UI"/>
            <charset val="1"/>
          </rPr>
          <t>Keine Prozentangaben in Studie angegeben. Werte nachträglich berechnet und Anstieg linear über den Zeitraum verteilt</t>
        </r>
        <r>
          <rPr>
            <sz val="9"/>
            <color indexed="81"/>
            <rFont val="Segoe UI"/>
            <charset val="1"/>
          </rPr>
          <t xml:space="preserve">
</t>
        </r>
      </text>
    </comment>
    <comment ref="L30" authorId="0" shapeId="0" xr:uid="{F034DB96-BA54-46B0-906A-8664C0F2DDD1}">
      <text>
        <r>
          <rPr>
            <sz val="9"/>
            <color rgb="FF000000"/>
            <rFont val="Segoe UI"/>
            <family val="2"/>
          </rPr>
          <t xml:space="preserve">Nur Werte für 2014 und 2050 in Studie angegeben. Zeitraum dazwischen mit nachträglich berechnet.
</t>
        </r>
      </text>
    </comment>
    <comment ref="F31" authorId="0" shapeId="0" xr:uid="{6B957F46-2C38-4788-AB18-DFAFAC41426D}">
      <text>
        <r>
          <rPr>
            <b/>
            <sz val="9"/>
            <color indexed="81"/>
            <rFont val="Segoe UI"/>
            <charset val="1"/>
          </rPr>
          <t>Euro 2014</t>
        </r>
        <r>
          <rPr>
            <sz val="9"/>
            <color indexed="81"/>
            <rFont val="Segoe UI"/>
            <charset val="1"/>
          </rPr>
          <t xml:space="preserve">
</t>
        </r>
      </text>
    </comment>
    <comment ref="G31" authorId="0" shapeId="0" xr:uid="{AF92255C-5AB3-4B47-AB40-EF4A2B166B4B}">
      <text>
        <r>
          <rPr>
            <b/>
            <sz val="9"/>
            <color indexed="81"/>
            <rFont val="Segoe UI"/>
            <charset val="1"/>
          </rPr>
          <t>Euro 2014</t>
        </r>
        <r>
          <rPr>
            <sz val="9"/>
            <color indexed="81"/>
            <rFont val="Segoe UI"/>
            <charset val="1"/>
          </rPr>
          <t xml:space="preserve">
</t>
        </r>
      </text>
    </comment>
    <comment ref="H31" authorId="0" shapeId="0" xr:uid="{2B7E798C-D2F0-4F79-BFC9-C98FD4CF1F7A}">
      <text>
        <r>
          <rPr>
            <b/>
            <sz val="9"/>
            <color indexed="81"/>
            <rFont val="Segoe UI"/>
            <charset val="1"/>
          </rPr>
          <t>Euro 2014</t>
        </r>
        <r>
          <rPr>
            <sz val="9"/>
            <color indexed="81"/>
            <rFont val="Segoe UI"/>
            <charset val="1"/>
          </rPr>
          <t xml:space="preserve">
</t>
        </r>
      </text>
    </comment>
    <comment ref="J31" authorId="0" shapeId="0" xr:uid="{973A509F-0800-4534-A399-F386D5AAED8D}">
      <text>
        <r>
          <rPr>
            <b/>
            <sz val="9"/>
            <color rgb="FF000000"/>
            <rFont val="Segoe UI"/>
            <charset val="1"/>
          </rPr>
          <t>Keine Prozentangaben in Studie angegeben. Werte nachträglich berechnet und Anstieg linear über den Zeitraum verteilt</t>
        </r>
        <r>
          <rPr>
            <sz val="9"/>
            <color rgb="FF000000"/>
            <rFont val="Segoe UI"/>
            <charset val="1"/>
          </rPr>
          <t xml:space="preserve">
</t>
        </r>
      </text>
    </comment>
    <comment ref="L31" authorId="0" shapeId="0" xr:uid="{159606DE-E8E2-4442-ABFE-7853F47AAB10}">
      <text>
        <r>
          <rPr>
            <sz val="9"/>
            <color indexed="81"/>
            <rFont val="Segoe UI"/>
            <family val="2"/>
          </rPr>
          <t xml:space="preserve">Nur Werte für 2014 und 2050 in Studie angegeben. Zeitraum dazwischen mit nachträglich berechnet.
</t>
        </r>
      </text>
    </comment>
    <comment ref="F32" authorId="0" shapeId="0" xr:uid="{8BB06DDC-C82D-4E4F-983E-5AD01F4C60D1}">
      <text>
        <r>
          <rPr>
            <b/>
            <sz val="9"/>
            <color indexed="81"/>
            <rFont val="Segoe UI"/>
            <charset val="1"/>
          </rPr>
          <t>Euro 2014</t>
        </r>
        <r>
          <rPr>
            <sz val="9"/>
            <color indexed="81"/>
            <rFont val="Segoe UI"/>
            <charset val="1"/>
          </rPr>
          <t xml:space="preserve">
</t>
        </r>
      </text>
    </comment>
    <comment ref="G32" authorId="0" shapeId="0" xr:uid="{10780C17-16ED-4DCF-BD6C-FD695429C038}">
      <text>
        <r>
          <rPr>
            <b/>
            <sz val="9"/>
            <color indexed="81"/>
            <rFont val="Segoe UI"/>
            <charset val="1"/>
          </rPr>
          <t>Euro 2014</t>
        </r>
        <r>
          <rPr>
            <sz val="9"/>
            <color indexed="81"/>
            <rFont val="Segoe UI"/>
            <charset val="1"/>
          </rPr>
          <t xml:space="preserve">
</t>
        </r>
      </text>
    </comment>
    <comment ref="H32" authorId="0" shapeId="0" xr:uid="{D96CACBD-D5CB-4698-AA73-E464E7F129B8}">
      <text>
        <r>
          <rPr>
            <b/>
            <sz val="9"/>
            <color indexed="81"/>
            <rFont val="Segoe UI"/>
            <charset val="1"/>
          </rPr>
          <t>Euro 2014</t>
        </r>
        <r>
          <rPr>
            <sz val="9"/>
            <color indexed="81"/>
            <rFont val="Segoe UI"/>
            <charset val="1"/>
          </rPr>
          <t xml:space="preserve">
</t>
        </r>
      </text>
    </comment>
    <comment ref="J32" authorId="0" shapeId="0" xr:uid="{0AF136FF-2107-4518-8337-E8AF8044FD18}">
      <text>
        <r>
          <rPr>
            <b/>
            <sz val="9"/>
            <color indexed="81"/>
            <rFont val="Segoe UI"/>
            <charset val="1"/>
          </rPr>
          <t>Keine Prozentangaben in Studie angegeben. Werte nachträglich berechnet und Anstieg linear über den Zeitraum verteilt</t>
        </r>
        <r>
          <rPr>
            <sz val="9"/>
            <color indexed="81"/>
            <rFont val="Segoe UI"/>
            <charset val="1"/>
          </rPr>
          <t xml:space="preserve">
</t>
        </r>
      </text>
    </comment>
    <comment ref="L32" authorId="0" shapeId="0" xr:uid="{64E6AC0E-B988-43E3-961F-E904040D1AC4}">
      <text>
        <r>
          <rPr>
            <sz val="9"/>
            <color indexed="81"/>
            <rFont val="Segoe UI"/>
            <family val="2"/>
          </rPr>
          <t xml:space="preserve">Nur Werte für 2014 und 2050 in Studie angegeben. Zeitraum dazwischen mit nachträglich berechnet.
</t>
        </r>
      </text>
    </comment>
    <comment ref="F33" authorId="0" shapeId="0" xr:uid="{3EA76168-1EB6-48D0-BED5-51BE1DB8684C}">
      <text>
        <r>
          <rPr>
            <b/>
            <sz val="9"/>
            <color indexed="81"/>
            <rFont val="Segoe UI"/>
            <charset val="1"/>
          </rPr>
          <t>Euro 2014</t>
        </r>
        <r>
          <rPr>
            <sz val="9"/>
            <color indexed="81"/>
            <rFont val="Segoe UI"/>
            <charset val="1"/>
          </rPr>
          <t xml:space="preserve">
</t>
        </r>
      </text>
    </comment>
    <comment ref="G33" authorId="0" shapeId="0" xr:uid="{D7A4B652-FBCA-4578-8A59-B92379857843}">
      <text>
        <r>
          <rPr>
            <b/>
            <sz val="9"/>
            <color indexed="81"/>
            <rFont val="Segoe UI"/>
            <charset val="1"/>
          </rPr>
          <t>Euro 2014</t>
        </r>
        <r>
          <rPr>
            <sz val="9"/>
            <color indexed="81"/>
            <rFont val="Segoe UI"/>
            <charset val="1"/>
          </rPr>
          <t xml:space="preserve">
</t>
        </r>
      </text>
    </comment>
    <comment ref="H33" authorId="0" shapeId="0" xr:uid="{0A0F10AF-612C-4DF8-9012-6FC9FACC3926}">
      <text>
        <r>
          <rPr>
            <b/>
            <sz val="9"/>
            <color rgb="FF000000"/>
            <rFont val="Segoe UI"/>
            <charset val="1"/>
          </rPr>
          <t>Euro 2014</t>
        </r>
        <r>
          <rPr>
            <sz val="9"/>
            <color rgb="FF000000"/>
            <rFont val="Segoe UI"/>
            <charset val="1"/>
          </rPr>
          <t xml:space="preserve">
</t>
        </r>
      </text>
    </comment>
    <comment ref="J33" authorId="0" shapeId="0" xr:uid="{5D44F185-B49C-4C27-832C-22A9E5573573}">
      <text>
        <r>
          <rPr>
            <b/>
            <sz val="9"/>
            <color rgb="FF000000"/>
            <rFont val="Segoe UI"/>
            <charset val="1"/>
          </rPr>
          <t>Keine Prozentangaben in Studie angegeben. Werte nachträglich berechnet und Anstieg linear über den Zeitraum verteilt</t>
        </r>
        <r>
          <rPr>
            <sz val="9"/>
            <color rgb="FF000000"/>
            <rFont val="Segoe UI"/>
            <charset val="1"/>
          </rPr>
          <t xml:space="preserve">
</t>
        </r>
      </text>
    </comment>
    <comment ref="L33" authorId="0" shapeId="0" xr:uid="{E5BC8E5C-5BED-4AFA-A684-FAF3A1106A6C}">
      <text>
        <r>
          <rPr>
            <sz val="9"/>
            <color indexed="81"/>
            <rFont val="Segoe UI"/>
            <family val="2"/>
          </rPr>
          <t xml:space="preserve">Nur Werte für 2014 und 2050 in Studie angegeben. Zeitraum dazwischen mit nachträglich berechnet.
</t>
        </r>
      </text>
    </comment>
    <comment ref="F34" authorId="0" shapeId="0" xr:uid="{35EECE30-3B73-48C4-ABFB-52044C943CF7}">
      <text>
        <r>
          <rPr>
            <b/>
            <sz val="9"/>
            <color indexed="81"/>
            <rFont val="Segoe UI"/>
            <charset val="1"/>
          </rPr>
          <t>Euro 2014</t>
        </r>
        <r>
          <rPr>
            <sz val="9"/>
            <color indexed="81"/>
            <rFont val="Segoe UI"/>
            <charset val="1"/>
          </rPr>
          <t xml:space="preserve">
</t>
        </r>
      </text>
    </comment>
    <comment ref="G34" authorId="0" shapeId="0" xr:uid="{6F53060E-6B3A-4925-978F-2D90E221C997}">
      <text>
        <r>
          <rPr>
            <b/>
            <sz val="9"/>
            <color indexed="81"/>
            <rFont val="Segoe UI"/>
            <charset val="1"/>
          </rPr>
          <t>Euro 2014</t>
        </r>
        <r>
          <rPr>
            <sz val="9"/>
            <color indexed="81"/>
            <rFont val="Segoe UI"/>
            <charset val="1"/>
          </rPr>
          <t xml:space="preserve">
</t>
        </r>
      </text>
    </comment>
    <comment ref="H34" authorId="0" shapeId="0" xr:uid="{62B40038-ACFC-429D-971D-FF88E2008899}">
      <text>
        <r>
          <rPr>
            <b/>
            <sz val="9"/>
            <color indexed="81"/>
            <rFont val="Segoe UI"/>
            <charset val="1"/>
          </rPr>
          <t>Euro 2014</t>
        </r>
        <r>
          <rPr>
            <sz val="9"/>
            <color indexed="81"/>
            <rFont val="Segoe UI"/>
            <charset val="1"/>
          </rPr>
          <t xml:space="preserve">
</t>
        </r>
      </text>
    </comment>
    <comment ref="J34" authorId="0" shapeId="0" xr:uid="{A6FEEAFD-608D-47C5-AFDC-02E09A419295}">
      <text>
        <r>
          <rPr>
            <b/>
            <sz val="9"/>
            <color indexed="81"/>
            <rFont val="Segoe UI"/>
            <charset val="1"/>
          </rPr>
          <t>Keine Prozentangaben in Studie angegeben. Werte nachträglich berechnet und Anstieg linear über den Zeitraum verteilt</t>
        </r>
        <r>
          <rPr>
            <sz val="9"/>
            <color indexed="81"/>
            <rFont val="Segoe UI"/>
            <charset val="1"/>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Nicklisch, Conrad (F-D)</author>
  </authors>
  <commentList>
    <comment ref="I11" authorId="0" shapeId="0" xr:uid="{9F4D9837-4C75-482E-9DD5-BF70E12B2215}">
      <text>
        <r>
          <rPr>
            <b/>
            <sz val="9"/>
            <color indexed="81"/>
            <rFont val="Segoe UI"/>
            <charset val="1"/>
          </rPr>
          <t>bis 2035</t>
        </r>
        <r>
          <rPr>
            <sz val="9"/>
            <color indexed="81"/>
            <rFont val="Segoe UI"/>
            <charset val="1"/>
          </rPr>
          <t xml:space="preserve">
</t>
        </r>
      </text>
    </comment>
    <comment ref="J11" authorId="0" shapeId="0" xr:uid="{602561B6-B056-418F-9964-64111E7D81CE}">
      <text>
        <r>
          <rPr>
            <b/>
            <sz val="9"/>
            <color indexed="81"/>
            <rFont val="Segoe UI"/>
            <charset val="1"/>
          </rPr>
          <t>bis 2030</t>
        </r>
        <r>
          <rPr>
            <sz val="9"/>
            <color indexed="81"/>
            <rFont val="Segoe UI"/>
            <charset val="1"/>
          </rPr>
          <t xml:space="preserve">
</t>
        </r>
      </text>
    </comment>
    <comment ref="N11" authorId="0" shapeId="0" xr:uid="{D4CD2ACB-43DB-4176-8ABC-8CF48DF35615}">
      <text>
        <r>
          <rPr>
            <b/>
            <sz val="9"/>
            <color indexed="81"/>
            <rFont val="Segoe UI"/>
            <charset val="1"/>
          </rPr>
          <t>bis 2040</t>
        </r>
        <r>
          <rPr>
            <sz val="9"/>
            <color indexed="81"/>
            <rFont val="Segoe UI"/>
            <charset val="1"/>
          </rPr>
          <t xml:space="preserve">
</t>
        </r>
      </text>
    </comment>
    <comment ref="J53" authorId="0" shapeId="0" xr:uid="{0229A5B5-DC22-48B7-9B11-AD57A7D3C334}">
      <text>
        <r>
          <rPr>
            <b/>
            <sz val="9"/>
            <color indexed="81"/>
            <rFont val="Segoe UI"/>
            <charset val="1"/>
          </rPr>
          <t>werte nachträglich anhand der Trendlinie ermittelt</t>
        </r>
        <r>
          <rPr>
            <sz val="9"/>
            <color indexed="81"/>
            <rFont val="Segoe UI"/>
            <charset val="1"/>
          </rPr>
          <t xml:space="preserve">
</t>
        </r>
      </text>
    </comment>
    <comment ref="K55" authorId="0" shapeId="0" xr:uid="{24CE06AC-93B5-4335-9E61-943AD08BA94B}">
      <text>
        <r>
          <rPr>
            <b/>
            <sz val="9"/>
            <color rgb="FF000000"/>
            <rFont val="Segoe UI"/>
            <charset val="1"/>
          </rPr>
          <t>werte nachträglich anhand der Trendlinie ermittelt</t>
        </r>
        <r>
          <rPr>
            <sz val="9"/>
            <color rgb="FF000000"/>
            <rFont val="Segoe UI"/>
            <charset val="1"/>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Microsoft Office User</author>
    <author>Nicklisch, Conrad (F-D)</author>
  </authors>
  <commentList>
    <comment ref="G7" authorId="0" shapeId="0" xr:uid="{5E79F483-2A5E-41DE-9448-CBDE36C62580}">
      <text>
        <r>
          <rPr>
            <b/>
            <sz val="10"/>
            <color rgb="FF000000"/>
            <rFont val="Tahoma"/>
            <family val="2"/>
          </rPr>
          <t>in EUR 2010</t>
        </r>
      </text>
    </comment>
    <comment ref="I7" authorId="1" shapeId="0" xr:uid="{0180A34C-116F-4B78-A9C6-8F86E0CA3AF7}">
      <text>
        <r>
          <rPr>
            <b/>
            <sz val="9"/>
            <color indexed="81"/>
            <rFont val="Segoe UI"/>
            <charset val="1"/>
          </rPr>
          <t>Keine Prozentangaben in Studie angegeben. Werte nachträglich berechnet.</t>
        </r>
        <r>
          <rPr>
            <sz val="9"/>
            <color indexed="81"/>
            <rFont val="Segoe UI"/>
            <charset val="1"/>
          </rPr>
          <t xml:space="preserve">
</t>
        </r>
      </text>
    </comment>
    <comment ref="K7" authorId="0" shapeId="0" xr:uid="{E5BA7444-F012-C345-AD0A-280F40980D58}">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8" authorId="0" shapeId="0" xr:uid="{68AFFC0A-03B3-486A-89D2-5A9BF86E5D43}">
      <text>
        <r>
          <rPr>
            <b/>
            <sz val="10"/>
            <color rgb="FF000000"/>
            <rFont val="Tahoma"/>
            <family val="2"/>
          </rPr>
          <t>in EUR 2010</t>
        </r>
      </text>
    </comment>
    <comment ref="I8" authorId="1" shapeId="0" xr:uid="{8549132F-2555-4448-9222-9EE084265D4D}">
      <text>
        <r>
          <rPr>
            <b/>
            <sz val="9"/>
            <color indexed="81"/>
            <rFont val="Segoe UI"/>
            <charset val="1"/>
          </rPr>
          <t>Keine Prozentangaben in Studie angegeben. Werte nachträglich berechnet.</t>
        </r>
        <r>
          <rPr>
            <sz val="9"/>
            <color indexed="81"/>
            <rFont val="Segoe UI"/>
            <charset val="1"/>
          </rPr>
          <t xml:space="preserve">
</t>
        </r>
      </text>
    </comment>
    <comment ref="K8" authorId="0" shapeId="0" xr:uid="{51A5A051-B75F-2843-978D-08F1E641178D}">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9" authorId="0" shapeId="0" xr:uid="{357EB69C-6C3B-41EC-8B6C-19B49014BE34}">
      <text>
        <r>
          <rPr>
            <b/>
            <sz val="10"/>
            <color rgb="FF000000"/>
            <rFont val="Tahoma"/>
            <family val="2"/>
          </rPr>
          <t>in EUR 2010</t>
        </r>
      </text>
    </comment>
    <comment ref="I9" authorId="1" shapeId="0" xr:uid="{273EB32E-E4F1-4C52-AE46-BCB212272D0B}">
      <text>
        <r>
          <rPr>
            <b/>
            <sz val="9"/>
            <color indexed="81"/>
            <rFont val="Segoe UI"/>
            <charset val="1"/>
          </rPr>
          <t>Keine Prozentangaben in Studie angegeben. Werte nachträglich berechnet.</t>
        </r>
        <r>
          <rPr>
            <sz val="9"/>
            <color indexed="81"/>
            <rFont val="Segoe UI"/>
            <charset val="1"/>
          </rPr>
          <t xml:space="preserve">
</t>
        </r>
      </text>
    </comment>
    <comment ref="K9" authorId="0" shapeId="0" xr:uid="{2171E5E2-50BC-1E46-BBCF-BD319C621222}">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10" authorId="0" shapeId="0" xr:uid="{7670BE5C-4DBD-4B0C-8282-82BD9587BA74}">
      <text>
        <r>
          <rPr>
            <b/>
            <sz val="10"/>
            <color rgb="FF000000"/>
            <rFont val="Tahoma"/>
            <family val="2"/>
          </rPr>
          <t>in EUR 2010</t>
        </r>
      </text>
    </comment>
    <comment ref="I10" authorId="1" shapeId="0" xr:uid="{CF99E26D-BCEC-4627-8026-AC7157810818}">
      <text>
        <r>
          <rPr>
            <b/>
            <sz val="9"/>
            <color indexed="81"/>
            <rFont val="Segoe UI"/>
            <charset val="1"/>
          </rPr>
          <t>Keine Prozentangaben in Studie angegeben. Werte nachträglich berechnet.</t>
        </r>
        <r>
          <rPr>
            <sz val="9"/>
            <color indexed="81"/>
            <rFont val="Segoe UI"/>
            <charset val="1"/>
          </rPr>
          <t xml:space="preserve">
</t>
        </r>
      </text>
    </comment>
    <comment ref="K10" authorId="0" shapeId="0" xr:uid="{F2F52158-5E2F-E44E-80D0-95F9CDBFA645}">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11" authorId="0" shapeId="0" xr:uid="{5AFCE408-C590-4ED8-9E38-4DAC11FC1F37}">
      <text>
        <r>
          <rPr>
            <b/>
            <sz val="10"/>
            <color rgb="FF000000"/>
            <rFont val="Tahoma"/>
            <family val="2"/>
          </rPr>
          <t>in EUR 2010</t>
        </r>
      </text>
    </comment>
    <comment ref="I11" authorId="1" shapeId="0" xr:uid="{99CDBC9C-9DB5-49DD-BE25-CCFFC84F544A}">
      <text>
        <r>
          <rPr>
            <b/>
            <sz val="9"/>
            <color indexed="81"/>
            <rFont val="Segoe UI"/>
            <charset val="1"/>
          </rPr>
          <t>Keine Prozentangaben in Studie angegeben. Werte nachträglich berechnet.</t>
        </r>
        <r>
          <rPr>
            <sz val="9"/>
            <color indexed="81"/>
            <rFont val="Segoe UI"/>
            <charset val="1"/>
          </rPr>
          <t xml:space="preserve">
</t>
        </r>
      </text>
    </comment>
    <comment ref="K11" authorId="0" shapeId="0" xr:uid="{74ECB56F-9CE5-434E-B3D4-F8B1CA71EE47}">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12" authorId="0" shapeId="0" xr:uid="{419F4FD1-660F-4369-9108-585579A2B6C5}">
      <text>
        <r>
          <rPr>
            <b/>
            <sz val="10"/>
            <color rgb="FF000000"/>
            <rFont val="Tahoma"/>
            <family val="2"/>
          </rPr>
          <t>in EUR 2010</t>
        </r>
      </text>
    </comment>
    <comment ref="I12" authorId="1" shapeId="0" xr:uid="{33FF1A6C-2E6B-4D3E-8190-6E3103932F00}">
      <text>
        <r>
          <rPr>
            <b/>
            <sz val="9"/>
            <color indexed="81"/>
            <rFont val="Segoe UI"/>
            <charset val="1"/>
          </rPr>
          <t>Keine Prozentangaben in Studie angegeben. Werte nachträglich berechnet.</t>
        </r>
        <r>
          <rPr>
            <sz val="9"/>
            <color indexed="81"/>
            <rFont val="Segoe UI"/>
            <charset val="1"/>
          </rPr>
          <t xml:space="preserve">
</t>
        </r>
      </text>
    </comment>
    <comment ref="K12" authorId="0" shapeId="0" xr:uid="{961B8317-BC07-9F48-A7CD-9B3CFCB2131E}">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13" authorId="0" shapeId="0" xr:uid="{776F273E-5021-4BD3-B118-27B44DD1372C}">
      <text>
        <r>
          <rPr>
            <b/>
            <sz val="10"/>
            <color rgb="FF000000"/>
            <rFont val="Tahoma"/>
            <family val="2"/>
          </rPr>
          <t>in EUR 2010</t>
        </r>
      </text>
    </comment>
    <comment ref="I13" authorId="1" shapeId="0" xr:uid="{2BB50E34-0429-4399-9BA7-874ACE542437}">
      <text>
        <r>
          <rPr>
            <b/>
            <sz val="9"/>
            <color indexed="81"/>
            <rFont val="Segoe UI"/>
            <charset val="1"/>
          </rPr>
          <t>Keine Prozentangaben in Studie angegeben. Werte nachträglich berechnet.</t>
        </r>
        <r>
          <rPr>
            <sz val="9"/>
            <color indexed="81"/>
            <rFont val="Segoe UI"/>
            <charset val="1"/>
          </rPr>
          <t xml:space="preserve">
</t>
        </r>
      </text>
    </comment>
    <comment ref="K13" authorId="0" shapeId="0" xr:uid="{0888F76E-9354-A543-99D7-8BB559C5FE39}">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14" authorId="0" shapeId="0" xr:uid="{D44872E8-65AE-45DF-9715-601DA43D202E}">
      <text>
        <r>
          <rPr>
            <b/>
            <sz val="10"/>
            <color rgb="FF000000"/>
            <rFont val="Tahoma"/>
            <family val="2"/>
          </rPr>
          <t>in EUR 2010</t>
        </r>
      </text>
    </comment>
    <comment ref="I14" authorId="1" shapeId="0" xr:uid="{330F163C-34D7-4779-89D2-C07CEB6AE205}">
      <text>
        <r>
          <rPr>
            <b/>
            <sz val="9"/>
            <color indexed="81"/>
            <rFont val="Segoe UI"/>
            <charset val="1"/>
          </rPr>
          <t>Keine Prozentangaben in Studie angegeben. Werte nachträglich berechnet.</t>
        </r>
        <r>
          <rPr>
            <sz val="9"/>
            <color indexed="81"/>
            <rFont val="Segoe UI"/>
            <charset val="1"/>
          </rPr>
          <t xml:space="preserve">
</t>
        </r>
      </text>
    </comment>
    <comment ref="K14" authorId="0" shapeId="0" xr:uid="{908CADD2-21B9-8843-A1BD-714F004857A8}">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15" authorId="0" shapeId="0" xr:uid="{418B2E2D-8E45-4E72-B6EA-AE8EBF738EB2}">
      <text>
        <r>
          <rPr>
            <b/>
            <sz val="10"/>
            <color rgb="FF000000"/>
            <rFont val="Tahoma"/>
            <family val="2"/>
          </rPr>
          <t>in EUR 2010</t>
        </r>
      </text>
    </comment>
    <comment ref="I15" authorId="1" shapeId="0" xr:uid="{FE133A47-A8D0-4095-BC1E-0198D6F8A302}">
      <text>
        <r>
          <rPr>
            <b/>
            <sz val="9"/>
            <color indexed="81"/>
            <rFont val="Segoe UI"/>
            <charset val="1"/>
          </rPr>
          <t>Keine Prozentangaben in Studie angegeben. Werte nachträglich berechnet.</t>
        </r>
        <r>
          <rPr>
            <sz val="9"/>
            <color indexed="81"/>
            <rFont val="Segoe UI"/>
            <charset val="1"/>
          </rPr>
          <t xml:space="preserve">
</t>
        </r>
      </text>
    </comment>
    <comment ref="K15" authorId="0" shapeId="0" xr:uid="{F878D701-4439-C84E-84AF-634F3584D462}">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D16" authorId="1" shapeId="0" xr:uid="{D35F104A-8B96-4C31-9A39-3D3538911C95}">
      <text>
        <r>
          <rPr>
            <b/>
            <sz val="9"/>
            <color indexed="81"/>
            <rFont val="Segoe UI"/>
            <charset val="1"/>
          </rPr>
          <t>Mittelwerte nicht aus Studie, sondern nachträglich berechnet.</t>
        </r>
        <r>
          <rPr>
            <sz val="9"/>
            <color indexed="81"/>
            <rFont val="Segoe UI"/>
            <charset val="1"/>
          </rPr>
          <t xml:space="preserve">
</t>
        </r>
      </text>
    </comment>
    <comment ref="F16" authorId="0" shapeId="0" xr:uid="{A7932A38-BF63-B841-8131-71CCCFDB916D}">
      <text>
        <r>
          <rPr>
            <b/>
            <sz val="10"/>
            <color rgb="FF000000"/>
            <rFont val="Tahoma"/>
            <family val="2"/>
          </rPr>
          <t xml:space="preserve">Biogasanlage &gt; 500 kW für Scweinegülle und Biomais;
</t>
        </r>
        <r>
          <rPr>
            <b/>
            <sz val="10"/>
            <color rgb="FF000000"/>
            <rFont val="Tahoma"/>
            <family val="2"/>
          </rPr>
          <t>in EUR 2018</t>
        </r>
      </text>
    </comment>
    <comment ref="H16" authorId="0" shapeId="0" xr:uid="{515E2B31-87D0-B742-8962-E2402B8AA346}">
      <text>
        <r>
          <rPr>
            <b/>
            <sz val="10"/>
            <color rgb="FF000000"/>
            <rFont val="Tahoma"/>
            <family val="2"/>
          </rPr>
          <t xml:space="preserve">Biogasanlage &gt; 500 kW für Scweinegülle und Biomais;
</t>
        </r>
        <r>
          <rPr>
            <b/>
            <sz val="10"/>
            <color rgb="FF000000"/>
            <rFont val="Tahoma"/>
            <family val="2"/>
          </rPr>
          <t>in EUR 2018</t>
        </r>
      </text>
    </comment>
    <comment ref="J16" authorId="1" shapeId="0" xr:uid="{1C804EDC-25DD-4910-B749-D37AA347BA14}">
      <text>
        <r>
          <rPr>
            <b/>
            <sz val="9"/>
            <color indexed="81"/>
            <rFont val="Segoe UI"/>
            <family val="2"/>
          </rPr>
          <t>Werte nachträglich anhand der Prozentangaben berechnet.</t>
        </r>
      </text>
    </comment>
    <comment ref="D17" authorId="1" shapeId="0" xr:uid="{7213EF5A-7796-464D-BB73-434E68FAD265}">
      <text>
        <r>
          <rPr>
            <b/>
            <sz val="9"/>
            <color indexed="81"/>
            <rFont val="Segoe UI"/>
            <charset val="1"/>
          </rPr>
          <t>Mittelwerte nicht aus Studie, sondern nachträglich berechnet.</t>
        </r>
        <r>
          <rPr>
            <sz val="9"/>
            <color indexed="81"/>
            <rFont val="Segoe UI"/>
            <charset val="1"/>
          </rPr>
          <t xml:space="preserve">
</t>
        </r>
      </text>
    </comment>
    <comment ref="F17" authorId="0" shapeId="0" xr:uid="{4231F7E7-5C57-F048-9F59-F38C59A5A61F}">
      <text>
        <r>
          <rPr>
            <b/>
            <sz val="10"/>
            <color rgb="FF000000"/>
            <rFont val="Tahoma"/>
            <family val="2"/>
          </rPr>
          <t xml:space="preserve">Biogasanlage &gt; 500 kW für Scweinegülle und Biomais;
</t>
        </r>
        <r>
          <rPr>
            <b/>
            <sz val="10"/>
            <color rgb="FF000000"/>
            <rFont val="Tahoma"/>
            <family val="2"/>
          </rPr>
          <t>in EUR 2018</t>
        </r>
      </text>
    </comment>
    <comment ref="H17" authorId="0" shapeId="0" xr:uid="{0C28B25F-7F31-8248-AE12-8691B2E3F3A4}">
      <text>
        <r>
          <rPr>
            <b/>
            <sz val="10"/>
            <color rgb="FF000000"/>
            <rFont val="Tahoma"/>
            <family val="2"/>
          </rPr>
          <t xml:space="preserve">Biogasanlage &gt; 500 kW für Scweinegülle und Biomais;
</t>
        </r>
        <r>
          <rPr>
            <b/>
            <sz val="10"/>
            <color rgb="FF000000"/>
            <rFont val="Tahoma"/>
            <family val="2"/>
          </rPr>
          <t>in EUR 2018</t>
        </r>
      </text>
    </comment>
    <comment ref="J17" authorId="1" shapeId="0" xr:uid="{EE53A1DE-E15E-4AB5-B483-B12B2B85F8A7}">
      <text>
        <r>
          <rPr>
            <b/>
            <sz val="9"/>
            <color indexed="81"/>
            <rFont val="Segoe UI"/>
            <family val="2"/>
          </rPr>
          <t>Werte nachträglich anhand der Prozentangaben berechnet.</t>
        </r>
      </text>
    </comment>
    <comment ref="D18" authorId="1" shapeId="0" xr:uid="{3D63D104-4854-426C-9240-A1F3C36FCC49}">
      <text>
        <r>
          <rPr>
            <b/>
            <sz val="9"/>
            <color rgb="FF000000"/>
            <rFont val="Segoe UI"/>
            <charset val="1"/>
          </rPr>
          <t>Mittelwerte nicht aus Studie, sondern nachträglich berechnet.</t>
        </r>
        <r>
          <rPr>
            <sz val="9"/>
            <color rgb="FF000000"/>
            <rFont val="Segoe UI"/>
            <charset val="1"/>
          </rPr>
          <t xml:space="preserve">
</t>
        </r>
      </text>
    </comment>
    <comment ref="F18" authorId="0" shapeId="0" xr:uid="{EED62085-A379-EB45-83B4-0B4E2204FB33}">
      <text>
        <r>
          <rPr>
            <b/>
            <sz val="10"/>
            <color rgb="FF000000"/>
            <rFont val="Tahoma"/>
            <family val="2"/>
          </rPr>
          <t xml:space="preserve">Biogasanlage &gt; 500 kW für Scweinegülle und Biomais;
</t>
        </r>
        <r>
          <rPr>
            <b/>
            <sz val="10"/>
            <color rgb="FF000000"/>
            <rFont val="Tahoma"/>
            <family val="2"/>
          </rPr>
          <t>in EUR 2018</t>
        </r>
      </text>
    </comment>
    <comment ref="H18" authorId="0" shapeId="0" xr:uid="{A986703A-9F16-B846-969A-29445F5463F5}">
      <text>
        <r>
          <rPr>
            <b/>
            <sz val="10"/>
            <color rgb="FF000000"/>
            <rFont val="Tahoma"/>
            <family val="2"/>
          </rPr>
          <t xml:space="preserve">Biogasanlage &gt; 500 kW für Scweinegülle und Biomais;
</t>
        </r>
        <r>
          <rPr>
            <b/>
            <sz val="10"/>
            <color rgb="FF000000"/>
            <rFont val="Tahoma"/>
            <family val="2"/>
          </rPr>
          <t>in EUR 2018</t>
        </r>
      </text>
    </comment>
    <comment ref="J18" authorId="1" shapeId="0" xr:uid="{68CB6D05-EC00-4E55-9C2F-09A75ADAA723}">
      <text>
        <r>
          <rPr>
            <b/>
            <sz val="9"/>
            <color indexed="81"/>
            <rFont val="Segoe UI"/>
            <family val="2"/>
          </rPr>
          <t>Werte nachträglich anhand der Prozentangaben berechnet.</t>
        </r>
      </text>
    </comment>
    <comment ref="D19" authorId="1" shapeId="0" xr:uid="{9A2EC9CD-83DD-494A-BDF0-32B5AC235505}">
      <text>
        <r>
          <rPr>
            <b/>
            <sz val="9"/>
            <color indexed="81"/>
            <rFont val="Segoe UI"/>
            <charset val="1"/>
          </rPr>
          <t>Mittelwerte nicht aus Studie, sondern nachträglich berechnet.</t>
        </r>
        <r>
          <rPr>
            <sz val="9"/>
            <color indexed="81"/>
            <rFont val="Segoe UI"/>
            <charset val="1"/>
          </rPr>
          <t xml:space="preserve">
</t>
        </r>
      </text>
    </comment>
    <comment ref="F19" authorId="0" shapeId="0" xr:uid="{3E0CC104-BFCB-5D49-90C5-DA69763D7FA9}">
      <text>
        <r>
          <rPr>
            <b/>
            <sz val="10"/>
            <color rgb="FF000000"/>
            <rFont val="Tahoma"/>
            <family val="2"/>
          </rPr>
          <t xml:space="preserve">Biogasanlage &gt; 500 kW für Scweinegülle und Biomais;
</t>
        </r>
        <r>
          <rPr>
            <b/>
            <sz val="10"/>
            <color rgb="FF000000"/>
            <rFont val="Tahoma"/>
            <family val="2"/>
          </rPr>
          <t>in EUR 2018</t>
        </r>
      </text>
    </comment>
    <comment ref="H19" authorId="0" shapeId="0" xr:uid="{8E55B348-DE30-BE49-BB43-ADD10B85B0A5}">
      <text>
        <r>
          <rPr>
            <b/>
            <sz val="10"/>
            <color rgb="FF000000"/>
            <rFont val="Tahoma"/>
            <family val="2"/>
          </rPr>
          <t xml:space="preserve">Biogasanlage &gt; 500 kW für Scweinegülle und Biomais;
</t>
        </r>
        <r>
          <rPr>
            <b/>
            <sz val="10"/>
            <color rgb="FF000000"/>
            <rFont val="Tahoma"/>
            <family val="2"/>
          </rPr>
          <t>in EUR 2018</t>
        </r>
      </text>
    </comment>
    <comment ref="J19" authorId="1" shapeId="0" xr:uid="{02B8D82A-D6E4-4372-B3C8-69C3F24B031A}">
      <text>
        <r>
          <rPr>
            <b/>
            <sz val="9"/>
            <color indexed="81"/>
            <rFont val="Segoe UI"/>
            <family val="2"/>
          </rPr>
          <t>Werte nachträglich anhand der Prozentangaben berechnet.</t>
        </r>
      </text>
    </comment>
    <comment ref="D20" authorId="1" shapeId="0" xr:uid="{B3078156-F90D-49E6-A7B2-3D0D936FED39}">
      <text>
        <r>
          <rPr>
            <b/>
            <sz val="9"/>
            <color indexed="81"/>
            <rFont val="Segoe UI"/>
            <charset val="1"/>
          </rPr>
          <t>Mittelwerte nicht aus Studie, sondern nachträglich berechnet.</t>
        </r>
        <r>
          <rPr>
            <sz val="9"/>
            <color indexed="81"/>
            <rFont val="Segoe UI"/>
            <charset val="1"/>
          </rPr>
          <t xml:space="preserve">
</t>
        </r>
      </text>
    </comment>
    <comment ref="F20" authorId="0" shapeId="0" xr:uid="{C165A80F-7AE8-7643-A139-BEFE0B5E8AB2}">
      <text>
        <r>
          <rPr>
            <b/>
            <sz val="10"/>
            <color rgb="FF000000"/>
            <rFont val="Tahoma"/>
            <family val="2"/>
          </rPr>
          <t xml:space="preserve">Biogasanlage &gt; 500 kW für Scweinegülle und Biomais;
</t>
        </r>
        <r>
          <rPr>
            <b/>
            <sz val="10"/>
            <color rgb="FF000000"/>
            <rFont val="Tahoma"/>
            <family val="2"/>
          </rPr>
          <t>in EUR 2018</t>
        </r>
      </text>
    </comment>
    <comment ref="H20" authorId="0" shapeId="0" xr:uid="{A18CFCE5-C448-4843-A829-227301FE1B26}">
      <text>
        <r>
          <rPr>
            <b/>
            <sz val="10"/>
            <color rgb="FF000000"/>
            <rFont val="Tahoma"/>
            <family val="2"/>
          </rPr>
          <t xml:space="preserve">Biogasanlage &gt; 500 kW für Scweinegülle und Biomais;
</t>
        </r>
        <r>
          <rPr>
            <b/>
            <sz val="10"/>
            <color rgb="FF000000"/>
            <rFont val="Tahoma"/>
            <family val="2"/>
          </rPr>
          <t>in EUR 2018</t>
        </r>
      </text>
    </comment>
    <comment ref="J20" authorId="1" shapeId="0" xr:uid="{9657B0B4-488B-4718-AC9B-7066B2BF70C9}">
      <text>
        <r>
          <rPr>
            <b/>
            <sz val="9"/>
            <color indexed="81"/>
            <rFont val="Segoe UI"/>
            <family val="2"/>
          </rPr>
          <t>Werte nachträglich anhand der Prozentangaben berechnet.</t>
        </r>
      </text>
    </comment>
    <comment ref="D21" authorId="1" shapeId="0" xr:uid="{03470260-F672-4A5C-AFAA-8C42E68DBC06}">
      <text>
        <r>
          <rPr>
            <b/>
            <sz val="9"/>
            <color rgb="FF000000"/>
            <rFont val="Segoe UI"/>
            <charset val="1"/>
          </rPr>
          <t>Mittelwerte nicht aus Studie, sondern nachträglich berechnet.</t>
        </r>
        <r>
          <rPr>
            <sz val="9"/>
            <color rgb="FF000000"/>
            <rFont val="Segoe UI"/>
            <charset val="1"/>
          </rPr>
          <t xml:space="preserve">
</t>
        </r>
      </text>
    </comment>
    <comment ref="F21" authorId="0" shapeId="0" xr:uid="{E5FDBBBC-6C83-439F-85F2-DA75A9A967CE}">
      <text>
        <r>
          <rPr>
            <sz val="10"/>
            <color rgb="FF000000"/>
            <rFont val="Tahoma"/>
            <family val="2"/>
          </rPr>
          <t>Biomasse (gas) in EUR 2011</t>
        </r>
      </text>
    </comment>
    <comment ref="H21" authorId="0" shapeId="0" xr:uid="{C6032CAD-F0D6-4634-84AB-7B43D761E7EB}">
      <text>
        <r>
          <rPr>
            <sz val="10"/>
            <color rgb="FF000000"/>
            <rFont val="Tahoma"/>
            <family val="2"/>
          </rPr>
          <t>Biomasse (fest, KWK)
 in EUR 2011</t>
        </r>
      </text>
    </comment>
    <comment ref="D22" authorId="1" shapeId="0" xr:uid="{CCFF0E7C-A72F-45D6-805F-ACDA45246C96}">
      <text>
        <r>
          <rPr>
            <b/>
            <sz val="9"/>
            <color indexed="81"/>
            <rFont val="Segoe UI"/>
            <charset val="1"/>
          </rPr>
          <t>Mittelwerte nicht aus Studie, sondern nachträglich berechnet.</t>
        </r>
        <r>
          <rPr>
            <sz val="9"/>
            <color indexed="81"/>
            <rFont val="Segoe UI"/>
            <charset val="1"/>
          </rPr>
          <t xml:space="preserve">
</t>
        </r>
      </text>
    </comment>
    <comment ref="F22" authorId="0" shapeId="0" xr:uid="{17DCCCF6-66AA-0F4D-A0E0-4395CF54AFB2}">
      <text>
        <r>
          <rPr>
            <sz val="10"/>
            <color rgb="FF000000"/>
            <rFont val="Tahoma"/>
            <family val="2"/>
          </rPr>
          <t>Biomasse (gas) in EUR 2011</t>
        </r>
      </text>
    </comment>
    <comment ref="H22" authorId="0" shapeId="0" xr:uid="{C6C31246-3C90-D241-8CB0-C772577ED557}">
      <text>
        <r>
          <rPr>
            <sz val="10"/>
            <color rgb="FF000000"/>
            <rFont val="Tahoma"/>
            <family val="2"/>
          </rPr>
          <t>Biomasse (fest, KWK)
 in EUR 2011</t>
        </r>
      </text>
    </comment>
    <comment ref="D23" authorId="1" shapeId="0" xr:uid="{C9678038-B26C-48C0-9AFF-199930DE1914}">
      <text>
        <r>
          <rPr>
            <b/>
            <sz val="9"/>
            <color indexed="81"/>
            <rFont val="Segoe UI"/>
            <charset val="1"/>
          </rPr>
          <t>Mittelwerte nicht aus Studie, sondern nachträglich berechnet.</t>
        </r>
        <r>
          <rPr>
            <sz val="9"/>
            <color indexed="81"/>
            <rFont val="Segoe UI"/>
            <charset val="1"/>
          </rPr>
          <t xml:space="preserve">
</t>
        </r>
      </text>
    </comment>
    <comment ref="F23" authorId="0" shapeId="0" xr:uid="{6E0D6EF7-4069-1349-8739-6B0A27CAEDF0}">
      <text>
        <r>
          <rPr>
            <sz val="10"/>
            <color rgb="FF000000"/>
            <rFont val="Tahoma"/>
            <family val="2"/>
          </rPr>
          <t>Biomasse (gas) in EUR 2011</t>
        </r>
      </text>
    </comment>
    <comment ref="H23" authorId="0" shapeId="0" xr:uid="{321EDF15-7693-4F06-B4EE-CCB7CA34D58F}">
      <text>
        <r>
          <rPr>
            <sz val="10"/>
            <color rgb="FF000000"/>
            <rFont val="Tahoma"/>
            <family val="2"/>
          </rPr>
          <t>Biomasse (fest, KWK)
 in EUR 2011</t>
        </r>
      </text>
    </comment>
    <comment ref="D24" authorId="1" shapeId="0" xr:uid="{D56DD750-E21D-4C7E-B1D0-23E896250316}">
      <text>
        <r>
          <rPr>
            <b/>
            <sz val="9"/>
            <color indexed="81"/>
            <rFont val="Segoe UI"/>
            <charset val="1"/>
          </rPr>
          <t>Mittelwerte nicht aus Studie, sondern nachträglich berechnet.</t>
        </r>
        <r>
          <rPr>
            <sz val="9"/>
            <color indexed="81"/>
            <rFont val="Segoe UI"/>
            <charset val="1"/>
          </rPr>
          <t xml:space="preserve">
</t>
        </r>
      </text>
    </comment>
    <comment ref="F24" authorId="0" shapeId="0" xr:uid="{CA56758F-8A69-0247-95DB-2E543DBFF174}">
      <text>
        <r>
          <rPr>
            <sz val="10"/>
            <color rgb="FF000000"/>
            <rFont val="Tahoma"/>
            <family val="2"/>
          </rPr>
          <t>Biomasse (gas) in EUR 2011</t>
        </r>
      </text>
    </comment>
    <comment ref="H24" authorId="0" shapeId="0" xr:uid="{73EB8ADA-EB6F-4125-BF47-E74BC4056074}">
      <text>
        <r>
          <rPr>
            <sz val="10"/>
            <color rgb="FF000000"/>
            <rFont val="Tahoma"/>
            <family val="2"/>
          </rPr>
          <t>Biomasse (fest, KWK)
 in EUR 2011</t>
        </r>
      </text>
    </comment>
    <comment ref="D25" authorId="1" shapeId="0" xr:uid="{607F3010-026D-4676-800C-C23AFFD899D3}">
      <text>
        <r>
          <rPr>
            <b/>
            <sz val="9"/>
            <color indexed="81"/>
            <rFont val="Segoe UI"/>
            <charset val="1"/>
          </rPr>
          <t>Mittelwerte nicht aus Studie, sondern nachträglich berechnet.</t>
        </r>
        <r>
          <rPr>
            <sz val="9"/>
            <color indexed="81"/>
            <rFont val="Segoe UI"/>
            <charset val="1"/>
          </rPr>
          <t xml:space="preserve">
</t>
        </r>
      </text>
    </comment>
    <comment ref="F25" authorId="0" shapeId="0" xr:uid="{34AC638A-B89D-8347-85D9-026AF3CBA0EE}">
      <text>
        <r>
          <rPr>
            <sz val="10"/>
            <color rgb="FF000000"/>
            <rFont val="Tahoma"/>
            <family val="2"/>
          </rPr>
          <t>Biomasse (gas) in EUR 2011</t>
        </r>
      </text>
    </comment>
    <comment ref="H25" authorId="0" shapeId="0" xr:uid="{535B1BB2-9209-4FB5-8B55-C6655E001920}">
      <text>
        <r>
          <rPr>
            <sz val="10"/>
            <color rgb="FF000000"/>
            <rFont val="Tahoma"/>
            <family val="2"/>
          </rPr>
          <t>Biomasse (fest, KWK)
 in EUR 2011</t>
        </r>
      </text>
    </comment>
    <comment ref="D26" authorId="1" shapeId="0" xr:uid="{D92BB436-A7B6-43DB-A458-2591CFEBC064}">
      <text>
        <r>
          <rPr>
            <b/>
            <sz val="9"/>
            <color indexed="81"/>
            <rFont val="Segoe UI"/>
            <charset val="1"/>
          </rPr>
          <t>Mittelwerte nicht aus Studie, sondern nachträglich berechnet.</t>
        </r>
        <r>
          <rPr>
            <sz val="9"/>
            <color indexed="81"/>
            <rFont val="Segoe UI"/>
            <charset val="1"/>
          </rPr>
          <t xml:space="preserve">
</t>
        </r>
      </text>
    </comment>
    <comment ref="F26" authorId="0" shapeId="0" xr:uid="{4E9F4A26-DBDF-C640-89DD-DB76576AFD3F}">
      <text>
        <r>
          <rPr>
            <sz val="10"/>
            <color rgb="FF000000"/>
            <rFont val="Tahoma"/>
            <family val="2"/>
          </rPr>
          <t>Biomasse (gas) in EUR 2011</t>
        </r>
      </text>
    </comment>
    <comment ref="H26" authorId="0" shapeId="0" xr:uid="{B82F7C1A-FF1E-4D52-BD3E-030EB7553A06}">
      <text>
        <r>
          <rPr>
            <sz val="10"/>
            <color rgb="FF000000"/>
            <rFont val="Tahoma"/>
            <family val="2"/>
          </rPr>
          <t>Biomasse (fest, KWK)
 in EUR 2011</t>
        </r>
      </text>
    </comment>
    <comment ref="D27" authorId="1" shapeId="0" xr:uid="{CBB79ACB-10B6-4D29-934F-8AA516422B6E}">
      <text>
        <r>
          <rPr>
            <b/>
            <sz val="9"/>
            <color rgb="FF000000"/>
            <rFont val="Segoe UI"/>
            <charset val="1"/>
          </rPr>
          <t>Mittelwerte nicht aus Studie, sondern nachträglich berechnet.</t>
        </r>
        <r>
          <rPr>
            <sz val="9"/>
            <color rgb="FF000000"/>
            <rFont val="Segoe UI"/>
            <charset val="1"/>
          </rPr>
          <t xml:space="preserve">
</t>
        </r>
      </text>
    </comment>
    <comment ref="F27" authorId="0" shapeId="0" xr:uid="{A6A388DC-781D-6A4E-BE4B-1B67729BE9B0}">
      <text>
        <r>
          <rPr>
            <b/>
            <sz val="10"/>
            <color rgb="FF000000"/>
            <rFont val="Tahoma"/>
            <family val="2"/>
          </rPr>
          <t>EUR 2015</t>
        </r>
      </text>
    </comment>
    <comment ref="H27" authorId="0" shapeId="0" xr:uid="{6B78158F-328C-1547-93A4-97DF3DDAC12D}">
      <text>
        <r>
          <rPr>
            <b/>
            <sz val="10"/>
            <color rgb="FF000000"/>
            <rFont val="Tahoma"/>
            <family val="2"/>
          </rPr>
          <t>EUR 2015</t>
        </r>
      </text>
    </comment>
    <comment ref="M27" authorId="1" shapeId="0" xr:uid="{212735EE-DD43-4240-8138-DC6871E27DAC}">
      <text>
        <r>
          <rPr>
            <b/>
            <sz val="9"/>
            <color indexed="81"/>
            <rFont val="Segoe UI"/>
            <family val="2"/>
          </rPr>
          <t>in Studie mit 7 bis 25 
Euro/MWh angegeben</t>
        </r>
      </text>
    </comment>
    <comment ref="G28" authorId="0" shapeId="0" xr:uid="{EAB4407F-AF0A-4EDF-93C2-8800199D9394}">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J28" authorId="1" shapeId="0" xr:uid="{922DE0FE-850D-42EB-8B77-483E8A1124FC}">
      <text>
        <r>
          <rPr>
            <b/>
            <sz val="9"/>
            <color indexed="81"/>
            <rFont val="Segoe UI"/>
            <family val="2"/>
          </rPr>
          <t>Werte nachträglich anhand der Prozentangaben berechnet.</t>
        </r>
      </text>
    </comment>
    <comment ref="G29" authorId="0" shapeId="0" xr:uid="{A8CDCA7F-A6F8-4AA1-BE6D-5FFF57321936}">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J29" authorId="1" shapeId="0" xr:uid="{2DE64770-9A52-416A-93F9-6EC08382CEF9}">
      <text>
        <r>
          <rPr>
            <b/>
            <sz val="9"/>
            <color indexed="81"/>
            <rFont val="Segoe UI"/>
            <family val="2"/>
          </rPr>
          <t>Werte nachträglich anhand der Prozentangaben berechnet.</t>
        </r>
      </text>
    </comment>
    <comment ref="G30" authorId="0" shapeId="0" xr:uid="{AF1D1A62-9634-46A1-B9EC-95ED36B3C861}">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J30" authorId="1" shapeId="0" xr:uid="{85F57292-54AC-4F4C-82B6-843AC3043D25}">
      <text>
        <r>
          <rPr>
            <b/>
            <sz val="9"/>
            <color indexed="81"/>
            <rFont val="Segoe UI"/>
            <family val="2"/>
          </rPr>
          <t>Werte nachträglich anhand der Prozentangaben berechnet.</t>
        </r>
      </text>
    </comment>
    <comment ref="D31" authorId="1" shapeId="0" xr:uid="{FB83652B-2950-4727-A2D7-D85A3A1A7B89}">
      <text>
        <r>
          <rPr>
            <b/>
            <sz val="9"/>
            <color rgb="FF000000"/>
            <rFont val="Segoe UI"/>
            <charset val="1"/>
          </rPr>
          <t>Mittelwerte nicht aus Studie, sondern nachträglich berechnet.</t>
        </r>
        <r>
          <rPr>
            <sz val="9"/>
            <color rgb="FF000000"/>
            <rFont val="Segoe UI"/>
            <charset val="1"/>
          </rPr>
          <t xml:space="preserve">
</t>
        </r>
      </text>
    </comment>
    <comment ref="F31" authorId="1" shapeId="0" xr:uid="{591CD3DB-9CF6-458C-9638-2D3940DF9654}">
      <text>
        <r>
          <rPr>
            <b/>
            <sz val="9"/>
            <color indexed="81"/>
            <rFont val="Segoe UI"/>
            <charset val="1"/>
          </rPr>
          <t>Biomasse KWK (Haushalte); Energy Revolution Szenario für OECD Europa;
in EUR 2015</t>
        </r>
        <r>
          <rPr>
            <sz val="9"/>
            <color indexed="81"/>
            <rFont val="Segoe UI"/>
            <charset val="1"/>
          </rPr>
          <t xml:space="preserve">
</t>
        </r>
      </text>
    </comment>
    <comment ref="G31" authorId="0" shapeId="0" xr:uid="{06650ABB-0984-48B2-BB9E-170CE2986275}">
      <text>
        <r>
          <rPr>
            <b/>
            <sz val="10"/>
            <color rgb="FF000000"/>
            <rFont val="Tahoma"/>
            <family val="2"/>
          </rPr>
          <t xml:space="preserve">Mittelwert aus den 3 Kategorien (Biomasse, KWK Biomasse Industrie und KWK Biomasse Haushalte des Energy [R]evolution Szenario)
</t>
        </r>
        <r>
          <rPr>
            <b/>
            <sz val="10"/>
            <color rgb="FF000000"/>
            <rFont val="Tahoma"/>
            <family val="2"/>
          </rPr>
          <t xml:space="preserve">in EUR 2015
</t>
        </r>
      </text>
    </comment>
    <comment ref="H31" authorId="1" shapeId="0" xr:uid="{62FAB83A-4BB6-4D45-85ED-1F4D9C46FF86}">
      <text>
        <r>
          <rPr>
            <b/>
            <sz val="9"/>
            <color rgb="FF000000"/>
            <rFont val="Segoe UI"/>
            <charset val="1"/>
          </rPr>
          <t xml:space="preserve">Biomasse KWK (Industrie); Energy Revolution Szenario für OECD Europa;
</t>
        </r>
        <r>
          <rPr>
            <b/>
            <sz val="9"/>
            <color rgb="FF000000"/>
            <rFont val="Segoe UI"/>
            <charset val="1"/>
          </rPr>
          <t>in EUR 2015</t>
        </r>
        <r>
          <rPr>
            <sz val="9"/>
            <color rgb="FF000000"/>
            <rFont val="Segoe UI"/>
            <charset val="1"/>
          </rPr>
          <t xml:space="preserve">
</t>
        </r>
      </text>
    </comment>
    <comment ref="D32" authorId="1" shapeId="0" xr:uid="{9C78B276-BF08-44E0-B55F-437DC1560CA9}">
      <text>
        <r>
          <rPr>
            <b/>
            <sz val="9"/>
            <color rgb="FF000000"/>
            <rFont val="Segoe UI"/>
            <charset val="1"/>
          </rPr>
          <t>Mittelwerte nicht aus Studie, sondern nachträglich berechnet.</t>
        </r>
        <r>
          <rPr>
            <sz val="9"/>
            <color rgb="FF000000"/>
            <rFont val="Segoe UI"/>
            <charset val="1"/>
          </rPr>
          <t xml:space="preserve">
</t>
        </r>
      </text>
    </comment>
    <comment ref="F32" authorId="1" shapeId="0" xr:uid="{A2772ECE-9D03-402D-A660-5B12F3AE5EB4}">
      <text>
        <r>
          <rPr>
            <b/>
            <sz val="9"/>
            <color rgb="FF000000"/>
            <rFont val="Segoe UI"/>
            <charset val="1"/>
          </rPr>
          <t xml:space="preserve">Biomasse KWK (Haushalte); Energy Revolution Szenario für OECD Europa;
</t>
        </r>
        <r>
          <rPr>
            <b/>
            <sz val="9"/>
            <color rgb="FF000000"/>
            <rFont val="Segoe UI"/>
            <charset val="1"/>
          </rPr>
          <t>in EUR 2015</t>
        </r>
        <r>
          <rPr>
            <sz val="9"/>
            <color rgb="FF000000"/>
            <rFont val="Segoe UI"/>
            <charset val="1"/>
          </rPr>
          <t xml:space="preserve">
</t>
        </r>
      </text>
    </comment>
    <comment ref="G32" authorId="0" shapeId="0" xr:uid="{79DF07BC-9D66-412C-8F1B-5FECC16B7C55}">
      <text>
        <r>
          <rPr>
            <b/>
            <sz val="10"/>
            <color rgb="FF000000"/>
            <rFont val="Tahoma"/>
            <family val="2"/>
          </rPr>
          <t xml:space="preserve">Mittelwert aus den 3 Kategorien (Biomasse, KWK Biomasse Industrie und KWK Biomasse Haushalte des Energy [R]evolution Szenario)
</t>
        </r>
        <r>
          <rPr>
            <b/>
            <sz val="10"/>
            <color rgb="FF000000"/>
            <rFont val="Tahoma"/>
            <family val="2"/>
          </rPr>
          <t xml:space="preserve">in EUR 2015
</t>
        </r>
      </text>
    </comment>
    <comment ref="H32" authorId="1" shapeId="0" xr:uid="{01A1A231-6357-4A4F-B388-256E06F2D8C4}">
      <text>
        <r>
          <rPr>
            <b/>
            <sz val="9"/>
            <color rgb="FF000000"/>
            <rFont val="Segoe UI"/>
            <charset val="1"/>
          </rPr>
          <t xml:space="preserve">Biomasse KWK (Industrie); Energy Revolution Szenario für OECD Europa;
</t>
        </r>
        <r>
          <rPr>
            <b/>
            <sz val="9"/>
            <color rgb="FF000000"/>
            <rFont val="Segoe UI"/>
            <charset val="1"/>
          </rPr>
          <t>in EUR 2015</t>
        </r>
        <r>
          <rPr>
            <sz val="9"/>
            <color rgb="FF000000"/>
            <rFont val="Segoe UI"/>
            <charset val="1"/>
          </rPr>
          <t xml:space="preserve">
</t>
        </r>
      </text>
    </comment>
    <comment ref="D33" authorId="1" shapeId="0" xr:uid="{C50F86C7-8BB0-4E75-8644-B13A3A1420EF}">
      <text>
        <r>
          <rPr>
            <b/>
            <sz val="9"/>
            <color rgb="FF000000"/>
            <rFont val="Segoe UI"/>
            <charset val="1"/>
          </rPr>
          <t>Mittelwerte nicht aus Studie, sondern nachträglich berechnet.</t>
        </r>
        <r>
          <rPr>
            <sz val="9"/>
            <color rgb="FF000000"/>
            <rFont val="Segoe UI"/>
            <charset val="1"/>
          </rPr>
          <t xml:space="preserve">
</t>
        </r>
      </text>
    </comment>
    <comment ref="F33" authorId="1" shapeId="0" xr:uid="{7766E95F-78F6-4BE0-A7F0-5FC8E0A77C8C}">
      <text>
        <r>
          <rPr>
            <b/>
            <sz val="9"/>
            <color rgb="FF000000"/>
            <rFont val="Segoe UI"/>
            <charset val="1"/>
          </rPr>
          <t xml:space="preserve">Biomasse KWK (Haushalte); Energy Revolution Szenario für OECD Europa;
</t>
        </r>
        <r>
          <rPr>
            <b/>
            <sz val="9"/>
            <color rgb="FF000000"/>
            <rFont val="Segoe UI"/>
            <charset val="1"/>
          </rPr>
          <t>in EUR 2015</t>
        </r>
        <r>
          <rPr>
            <sz val="9"/>
            <color rgb="FF000000"/>
            <rFont val="Segoe UI"/>
            <charset val="1"/>
          </rPr>
          <t xml:space="preserve">
</t>
        </r>
      </text>
    </comment>
    <comment ref="G33" authorId="0" shapeId="0" xr:uid="{60A7EFA2-7F8A-46F5-9567-77D566D78AFA}">
      <text>
        <r>
          <rPr>
            <b/>
            <sz val="10"/>
            <color rgb="FF000000"/>
            <rFont val="Tahoma"/>
            <family val="2"/>
          </rPr>
          <t xml:space="preserve">Mittelwert aus den 3 Kategorien (Biomasse, KWK Biomasse Industrie und KWK Biomasse Haushalte des Energy [R]evolution Szenario)
</t>
        </r>
        <r>
          <rPr>
            <b/>
            <sz val="10"/>
            <color rgb="FF000000"/>
            <rFont val="Tahoma"/>
            <family val="2"/>
          </rPr>
          <t xml:space="preserve">in EUR 2015
</t>
        </r>
      </text>
    </comment>
    <comment ref="H33" authorId="1" shapeId="0" xr:uid="{A49D8DA9-F1D4-4190-847D-93CD13900AF6}">
      <text>
        <r>
          <rPr>
            <b/>
            <sz val="9"/>
            <color rgb="FF000000"/>
            <rFont val="Segoe UI"/>
            <charset val="1"/>
          </rPr>
          <t xml:space="preserve">Biomasse KWK (Industrie); Energy Revolution Szenario für OECD Europa;
</t>
        </r>
        <r>
          <rPr>
            <b/>
            <sz val="9"/>
            <color rgb="FF000000"/>
            <rFont val="Segoe UI"/>
            <charset val="1"/>
          </rPr>
          <t>in EUR 2015</t>
        </r>
        <r>
          <rPr>
            <sz val="9"/>
            <color rgb="FF000000"/>
            <rFont val="Segoe UI"/>
            <charset val="1"/>
          </rPr>
          <t xml:space="preserve">
</t>
        </r>
      </text>
    </comment>
    <comment ref="D34" authorId="1" shapeId="0" xr:uid="{35E13F8B-37B7-480C-A503-24E05BE81994}">
      <text>
        <r>
          <rPr>
            <b/>
            <sz val="9"/>
            <color rgb="FF000000"/>
            <rFont val="Segoe UI"/>
            <charset val="1"/>
          </rPr>
          <t>Mittelwerte nicht aus Studie, sondern nachträglich berechnet.</t>
        </r>
        <r>
          <rPr>
            <sz val="9"/>
            <color rgb="FF000000"/>
            <rFont val="Segoe UI"/>
            <charset val="1"/>
          </rPr>
          <t xml:space="preserve">
</t>
        </r>
      </text>
    </comment>
    <comment ref="F34" authorId="1" shapeId="0" xr:uid="{35303208-7DE5-449A-BFC3-A1314DB9C05E}">
      <text>
        <r>
          <rPr>
            <b/>
            <sz val="9"/>
            <color rgb="FF000000"/>
            <rFont val="Segoe UI"/>
            <charset val="1"/>
          </rPr>
          <t xml:space="preserve">Biomasse KWK (Haushalte); Energy Revolution Szenario für OECD Europa;
</t>
        </r>
        <r>
          <rPr>
            <b/>
            <sz val="9"/>
            <color rgb="FF000000"/>
            <rFont val="Segoe UI"/>
            <charset val="1"/>
          </rPr>
          <t>in EUR 2015</t>
        </r>
        <r>
          <rPr>
            <sz val="9"/>
            <color rgb="FF000000"/>
            <rFont val="Segoe UI"/>
            <charset val="1"/>
          </rPr>
          <t xml:space="preserve">
</t>
        </r>
      </text>
    </comment>
    <comment ref="G34" authorId="0" shapeId="0" xr:uid="{6B45C7F0-7B4F-4394-8D0D-2756866FC402}">
      <text>
        <r>
          <rPr>
            <b/>
            <sz val="10"/>
            <color rgb="FF000000"/>
            <rFont val="Tahoma"/>
            <family val="2"/>
          </rPr>
          <t xml:space="preserve">Mittelwert aus den 3 Kategorien (Biomasse, KWK Biomasse Industrie und KWK Biomasse Haushalte des Energy [R]evolution Szenario)
in EUR 2015
</t>
        </r>
      </text>
    </comment>
    <comment ref="H34" authorId="1" shapeId="0" xr:uid="{D2BCFBFB-3F04-4417-9303-8C8DD5DE198A}">
      <text>
        <r>
          <rPr>
            <b/>
            <sz val="9"/>
            <color rgb="FF000000"/>
            <rFont val="Segoe UI"/>
            <charset val="1"/>
          </rPr>
          <t xml:space="preserve">Biomasse KWK (Industrie); Energy Revolution Szenario für OECD Europa;
</t>
        </r>
        <r>
          <rPr>
            <b/>
            <sz val="9"/>
            <color rgb="FF000000"/>
            <rFont val="Segoe UI"/>
            <charset val="1"/>
          </rPr>
          <t>in EUR 2015</t>
        </r>
        <r>
          <rPr>
            <sz val="9"/>
            <color rgb="FF000000"/>
            <rFont val="Segoe UI"/>
            <charset val="1"/>
          </rPr>
          <t xml:space="preserve">
</t>
        </r>
      </text>
    </comment>
    <comment ref="A35" authorId="0" shapeId="0" xr:uid="{4F541904-C596-6C4B-9A55-5C3D6A3064F1}">
      <text>
        <r>
          <rPr>
            <b/>
            <sz val="10"/>
            <color rgb="FF000000"/>
            <rFont val="Tahoma"/>
            <family val="2"/>
          </rPr>
          <t xml:space="preserve">Sehr detailierte und differenzierte Angaben zu den unterschiedlichen Anlagentypen
</t>
        </r>
        <r>
          <rPr>
            <sz val="10"/>
            <color rgb="FF000000"/>
            <rFont val="Tahoma"/>
            <family val="2"/>
          </rPr>
          <t xml:space="preserve">
</t>
        </r>
      </text>
    </comment>
    <comment ref="D35" authorId="1" shapeId="0" xr:uid="{04E5C0E1-7DF8-4ABC-AB26-29C847D25C29}">
      <text>
        <r>
          <rPr>
            <b/>
            <sz val="9"/>
            <color rgb="FF000000"/>
            <rFont val="Segoe UI"/>
            <charset val="1"/>
          </rPr>
          <t>Mittelwerte nicht aus Studie, sondern nachträglich berechnet.</t>
        </r>
        <r>
          <rPr>
            <sz val="9"/>
            <color rgb="FF000000"/>
            <rFont val="Segoe UI"/>
            <charset val="1"/>
          </rPr>
          <t xml:space="preserve">
</t>
        </r>
      </text>
    </comment>
    <comment ref="F35" authorId="0" shapeId="0" xr:uid="{58DEF284-012A-DE49-8723-52FC6DE74C71}">
      <text>
        <r>
          <rPr>
            <b/>
            <sz val="10"/>
            <color rgb="FF000000"/>
            <rFont val="Tahoma"/>
            <family val="2"/>
          </rPr>
          <t xml:space="preserve">feste Biomasse, Dampfkraftwerk
</t>
        </r>
        <r>
          <rPr>
            <b/>
            <sz val="10"/>
            <color rgb="FF000000"/>
            <rFont val="Tahoma"/>
            <family val="2"/>
          </rPr>
          <t xml:space="preserve">in Eur 2009
</t>
        </r>
        <r>
          <rPr>
            <sz val="10"/>
            <color rgb="FF000000"/>
            <rFont val="Tahoma"/>
            <family val="2"/>
          </rPr>
          <t xml:space="preserve">
</t>
        </r>
      </text>
    </comment>
    <comment ref="G35" authorId="0" shapeId="0" xr:uid="{C1F955E2-C154-0344-AB44-AC3423D45BF7}">
      <text>
        <r>
          <rPr>
            <b/>
            <sz val="10"/>
            <color rgb="FF000000"/>
            <rFont val="Tahoma"/>
            <family val="2"/>
          </rPr>
          <t xml:space="preserve">Mittelwert aller 10 angegebenen Biomasse Technologien aus Studienanhang
</t>
        </r>
        <r>
          <rPr>
            <b/>
            <sz val="10"/>
            <color rgb="FF000000"/>
            <rFont val="Tahoma"/>
            <family val="2"/>
          </rPr>
          <t>in EUR 2009</t>
        </r>
        <r>
          <rPr>
            <sz val="10"/>
            <color rgb="FF000000"/>
            <rFont val="Tahoma"/>
            <family val="2"/>
          </rPr>
          <t xml:space="preserve">
</t>
        </r>
      </text>
    </comment>
    <comment ref="H35" authorId="0" shapeId="0" xr:uid="{E5F26F44-20E5-264F-ACBB-C56C83EE8229}">
      <text>
        <r>
          <rPr>
            <b/>
            <sz val="10"/>
            <color rgb="FF000000"/>
            <rFont val="Tahoma"/>
            <family val="2"/>
          </rPr>
          <t xml:space="preserve">Biogas-Einzelanlage 50 kW
</t>
        </r>
        <r>
          <rPr>
            <b/>
            <sz val="10"/>
            <color rgb="FF000000"/>
            <rFont val="Tahoma"/>
            <family val="2"/>
          </rPr>
          <t>EUR 2009</t>
        </r>
        <r>
          <rPr>
            <sz val="10"/>
            <color rgb="FF000000"/>
            <rFont val="Tahoma"/>
            <family val="2"/>
          </rPr>
          <t xml:space="preserve">
</t>
        </r>
      </text>
    </comment>
    <comment ref="I35" authorId="1" shapeId="0" xr:uid="{9689A587-0A6F-457A-891F-A66753602FD1}">
      <text>
        <r>
          <rPr>
            <sz val="9"/>
            <color rgb="FF000000"/>
            <rFont val="Segoe UI"/>
            <charset val="1"/>
          </rPr>
          <t xml:space="preserve">in Studie als 5 - 6,5 % angegeben
</t>
        </r>
      </text>
    </comment>
    <comment ref="J35" authorId="1" shapeId="0" xr:uid="{C87528E1-B682-40BC-99CE-1FB98D5C6FE2}">
      <text>
        <r>
          <rPr>
            <b/>
            <sz val="9"/>
            <color rgb="FF000000"/>
            <rFont val="Segoe UI"/>
            <family val="2"/>
          </rPr>
          <t>Werte nachträglich anhand der Prozentangaben berechnet.</t>
        </r>
      </text>
    </comment>
    <comment ref="A36" authorId="0" shapeId="0" xr:uid="{8DFD8D3C-5809-404E-8783-E047B6ADBB8E}">
      <text>
        <r>
          <rPr>
            <b/>
            <sz val="10"/>
            <color rgb="FF000000"/>
            <rFont val="Tahoma"/>
            <family val="2"/>
          </rPr>
          <t xml:space="preserve">Sehr detailierte und differenzierte Angaben zu den unterschiedlichen Anlagentypen
</t>
        </r>
        <r>
          <rPr>
            <sz val="10"/>
            <color rgb="FF000000"/>
            <rFont val="Tahoma"/>
            <family val="2"/>
          </rPr>
          <t xml:space="preserve">
</t>
        </r>
      </text>
    </comment>
    <comment ref="D36" authorId="1" shapeId="0" xr:uid="{B5A7A083-82CB-46F5-99FB-EE13A55E4045}">
      <text>
        <r>
          <rPr>
            <b/>
            <sz val="9"/>
            <color rgb="FF000000"/>
            <rFont val="Segoe UI"/>
            <charset val="1"/>
          </rPr>
          <t>Mittelwerte nicht aus Studie, sondern nachträglich berechnet.</t>
        </r>
        <r>
          <rPr>
            <sz val="9"/>
            <color rgb="FF000000"/>
            <rFont val="Segoe UI"/>
            <charset val="1"/>
          </rPr>
          <t xml:space="preserve">
</t>
        </r>
      </text>
    </comment>
    <comment ref="F36" authorId="0" shapeId="0" xr:uid="{BC110133-9D2A-F04C-B855-00FAA956B3F2}">
      <text>
        <r>
          <rPr>
            <b/>
            <sz val="10"/>
            <color rgb="FF000000"/>
            <rFont val="Tahoma"/>
            <family val="2"/>
          </rPr>
          <t xml:space="preserve">feste Biomasse, Dampfkraftwerk
</t>
        </r>
        <r>
          <rPr>
            <b/>
            <sz val="10"/>
            <color rgb="FF000000"/>
            <rFont val="Tahoma"/>
            <family val="2"/>
          </rPr>
          <t xml:space="preserve">in Eur 2009
</t>
        </r>
        <r>
          <rPr>
            <sz val="10"/>
            <color rgb="FF000000"/>
            <rFont val="Tahoma"/>
            <family val="2"/>
          </rPr>
          <t xml:space="preserve">
</t>
        </r>
      </text>
    </comment>
    <comment ref="G36" authorId="0" shapeId="0" xr:uid="{D3041E2F-2907-244E-9AAB-FA0F71FF933F}">
      <text>
        <r>
          <rPr>
            <b/>
            <sz val="10"/>
            <color rgb="FF000000"/>
            <rFont val="Tahoma"/>
            <family val="2"/>
          </rPr>
          <t xml:space="preserve">Mittelwert aller 10 angegebenen Biomasse Technologien aus Studienanhang
</t>
        </r>
        <r>
          <rPr>
            <b/>
            <sz val="10"/>
            <color rgb="FF000000"/>
            <rFont val="Tahoma"/>
            <family val="2"/>
          </rPr>
          <t>in EUR 2009</t>
        </r>
        <r>
          <rPr>
            <sz val="10"/>
            <color rgb="FF000000"/>
            <rFont val="Tahoma"/>
            <family val="2"/>
          </rPr>
          <t xml:space="preserve">
</t>
        </r>
      </text>
    </comment>
    <comment ref="H36" authorId="0" shapeId="0" xr:uid="{1DE9B2FF-FAFB-B549-9EEE-C016A2E2C4C3}">
      <text>
        <r>
          <rPr>
            <b/>
            <sz val="10"/>
            <color rgb="FF000000"/>
            <rFont val="Tahoma"/>
            <family val="2"/>
          </rPr>
          <t xml:space="preserve">Biogas-Einzelanlage 50 kW
</t>
        </r>
        <r>
          <rPr>
            <b/>
            <sz val="10"/>
            <color rgb="FF000000"/>
            <rFont val="Tahoma"/>
            <family val="2"/>
          </rPr>
          <t>EUR 2009</t>
        </r>
        <r>
          <rPr>
            <sz val="10"/>
            <color rgb="FF000000"/>
            <rFont val="Tahoma"/>
            <family val="2"/>
          </rPr>
          <t xml:space="preserve">
</t>
        </r>
      </text>
    </comment>
    <comment ref="I36" authorId="1" shapeId="0" xr:uid="{ABA2A042-BFDC-4A64-BD90-D46D6AA868BD}">
      <text>
        <r>
          <rPr>
            <sz val="9"/>
            <color rgb="FF000000"/>
            <rFont val="Segoe UI"/>
            <charset val="1"/>
          </rPr>
          <t xml:space="preserve">in Studie als 5 - 6,5 % angegeben
</t>
        </r>
      </text>
    </comment>
    <comment ref="J36" authorId="1" shapeId="0" xr:uid="{50966147-2F16-46A5-B077-9436BE316317}">
      <text>
        <r>
          <rPr>
            <b/>
            <sz val="9"/>
            <color rgb="FF000000"/>
            <rFont val="Segoe UI"/>
            <family val="2"/>
          </rPr>
          <t>Werte nachträglich anhand der Prozentangaben berechnet.</t>
        </r>
      </text>
    </comment>
    <comment ref="A37" authorId="0" shapeId="0" xr:uid="{27CF86FC-FA55-AF40-8273-5091B88AE62D}">
      <text>
        <r>
          <rPr>
            <b/>
            <sz val="10"/>
            <color rgb="FF000000"/>
            <rFont val="Tahoma"/>
            <family val="2"/>
          </rPr>
          <t xml:space="preserve">Sehr detailierte und differenzierte Angaben zu den unterschiedlichen Anlagentypen
</t>
        </r>
        <r>
          <rPr>
            <sz val="10"/>
            <color rgb="FF000000"/>
            <rFont val="Tahoma"/>
            <family val="2"/>
          </rPr>
          <t xml:space="preserve">
</t>
        </r>
      </text>
    </comment>
    <comment ref="D37" authorId="1" shapeId="0" xr:uid="{E18970E5-9533-463F-B726-1536CCCAD283}">
      <text>
        <r>
          <rPr>
            <b/>
            <sz val="9"/>
            <color rgb="FF000000"/>
            <rFont val="Segoe UI"/>
            <charset val="1"/>
          </rPr>
          <t>Mittelwerte nicht aus Studie, sondern nachträglich berechnet.</t>
        </r>
        <r>
          <rPr>
            <sz val="9"/>
            <color rgb="FF000000"/>
            <rFont val="Segoe UI"/>
            <charset val="1"/>
          </rPr>
          <t xml:space="preserve">
</t>
        </r>
      </text>
    </comment>
    <comment ref="F37" authorId="0" shapeId="0" xr:uid="{62B64649-00D6-174A-BD6D-EA58CADDAB9B}">
      <text>
        <r>
          <rPr>
            <b/>
            <sz val="10"/>
            <color rgb="FF000000"/>
            <rFont val="Tahoma"/>
            <family val="2"/>
          </rPr>
          <t xml:space="preserve">feste Biomasse, Dampfkraftwerk
</t>
        </r>
        <r>
          <rPr>
            <b/>
            <sz val="10"/>
            <color rgb="FF000000"/>
            <rFont val="Tahoma"/>
            <family val="2"/>
          </rPr>
          <t xml:space="preserve">in Eur 2009
</t>
        </r>
        <r>
          <rPr>
            <sz val="10"/>
            <color rgb="FF000000"/>
            <rFont val="Tahoma"/>
            <family val="2"/>
          </rPr>
          <t xml:space="preserve">
</t>
        </r>
      </text>
    </comment>
    <comment ref="G37" authorId="0" shapeId="0" xr:uid="{EA4781CA-62C0-7E49-8ABA-8F8D48953FCD}">
      <text>
        <r>
          <rPr>
            <b/>
            <sz val="10"/>
            <color rgb="FF000000"/>
            <rFont val="Tahoma"/>
            <family val="2"/>
          </rPr>
          <t xml:space="preserve">Mittelwert aller 10 angegebenen Biomasse Technologien aus Studienanhang
</t>
        </r>
        <r>
          <rPr>
            <b/>
            <sz val="10"/>
            <color rgb="FF000000"/>
            <rFont val="Tahoma"/>
            <family val="2"/>
          </rPr>
          <t>in EUR 2009</t>
        </r>
        <r>
          <rPr>
            <sz val="10"/>
            <color rgb="FF000000"/>
            <rFont val="Tahoma"/>
            <family val="2"/>
          </rPr>
          <t xml:space="preserve">
</t>
        </r>
      </text>
    </comment>
    <comment ref="H37" authorId="0" shapeId="0" xr:uid="{9113DD3B-DB9C-6543-9246-9D39D3C6FAFD}">
      <text>
        <r>
          <rPr>
            <b/>
            <sz val="10"/>
            <color rgb="FF000000"/>
            <rFont val="Tahoma"/>
            <family val="2"/>
          </rPr>
          <t xml:space="preserve">Biogas-Einzelanlage 50 kW
</t>
        </r>
        <r>
          <rPr>
            <b/>
            <sz val="10"/>
            <color rgb="FF000000"/>
            <rFont val="Tahoma"/>
            <family val="2"/>
          </rPr>
          <t>EUR 2009</t>
        </r>
        <r>
          <rPr>
            <sz val="10"/>
            <color rgb="FF000000"/>
            <rFont val="Tahoma"/>
            <family val="2"/>
          </rPr>
          <t xml:space="preserve">
</t>
        </r>
      </text>
    </comment>
    <comment ref="I37" authorId="1" shapeId="0" xr:uid="{57522751-86AA-4AB9-8325-B9DF5AF47CF4}">
      <text>
        <r>
          <rPr>
            <sz val="9"/>
            <color indexed="81"/>
            <rFont val="Segoe UI"/>
            <charset val="1"/>
          </rPr>
          <t xml:space="preserve">in Studie als 5 - 6,5 % angegeben
</t>
        </r>
      </text>
    </comment>
    <comment ref="J37" authorId="1" shapeId="0" xr:uid="{9658D468-73E3-4594-B215-9D62D0307373}">
      <text>
        <r>
          <rPr>
            <b/>
            <sz val="9"/>
            <color indexed="81"/>
            <rFont val="Segoe UI"/>
            <family val="2"/>
          </rPr>
          <t>Werte nachträglich anhand der Prozentangaben berechnet.</t>
        </r>
      </text>
    </comment>
    <comment ref="A38" authorId="0" shapeId="0" xr:uid="{AB806C2A-0485-F545-B07E-98921C4986A6}">
      <text>
        <r>
          <rPr>
            <b/>
            <sz val="10"/>
            <color rgb="FF000000"/>
            <rFont val="Tahoma"/>
            <family val="2"/>
          </rPr>
          <t xml:space="preserve">Sehr detailierte und differenzierte Angaben zu den unterschiedlichen Anlagentypen
</t>
        </r>
        <r>
          <rPr>
            <sz val="10"/>
            <color rgb="FF000000"/>
            <rFont val="Tahoma"/>
            <family val="2"/>
          </rPr>
          <t xml:space="preserve">
</t>
        </r>
      </text>
    </comment>
    <comment ref="D38" authorId="1" shapeId="0" xr:uid="{85D4B43C-D906-4F7B-A9C3-CC25A362617A}">
      <text>
        <r>
          <rPr>
            <b/>
            <sz val="9"/>
            <color rgb="FF000000"/>
            <rFont val="Segoe UI"/>
            <charset val="1"/>
          </rPr>
          <t>Mittelwerte nicht aus Studie, sondern nachträglich berechnet.</t>
        </r>
        <r>
          <rPr>
            <sz val="9"/>
            <color rgb="FF000000"/>
            <rFont val="Segoe UI"/>
            <charset val="1"/>
          </rPr>
          <t xml:space="preserve">
</t>
        </r>
      </text>
    </comment>
    <comment ref="F38" authorId="0" shapeId="0" xr:uid="{E7101CDD-3107-CA42-9777-C525B4CB132D}">
      <text>
        <r>
          <rPr>
            <b/>
            <sz val="10"/>
            <color rgb="FF000000"/>
            <rFont val="Tahoma"/>
            <family val="2"/>
          </rPr>
          <t xml:space="preserve">feste Biomasse, Dampfkraftwerk
</t>
        </r>
        <r>
          <rPr>
            <b/>
            <sz val="10"/>
            <color rgb="FF000000"/>
            <rFont val="Tahoma"/>
            <family val="2"/>
          </rPr>
          <t xml:space="preserve">in Eur 2009
</t>
        </r>
        <r>
          <rPr>
            <sz val="10"/>
            <color rgb="FF000000"/>
            <rFont val="Tahoma"/>
            <family val="2"/>
          </rPr>
          <t xml:space="preserve">
</t>
        </r>
      </text>
    </comment>
    <comment ref="G38" authorId="0" shapeId="0" xr:uid="{A1ED0B8B-A5E4-A947-B3AA-F6C28D636385}">
      <text>
        <r>
          <rPr>
            <b/>
            <sz val="10"/>
            <color rgb="FF000000"/>
            <rFont val="Tahoma"/>
            <family val="2"/>
          </rPr>
          <t xml:space="preserve">Mittelwert aller 10 angegebenen Biomasse Technologien aus Studienanhang
</t>
        </r>
        <r>
          <rPr>
            <b/>
            <sz val="10"/>
            <color rgb="FF000000"/>
            <rFont val="Tahoma"/>
            <family val="2"/>
          </rPr>
          <t>in EUR 2009</t>
        </r>
        <r>
          <rPr>
            <sz val="10"/>
            <color rgb="FF000000"/>
            <rFont val="Tahoma"/>
            <family val="2"/>
          </rPr>
          <t xml:space="preserve">
</t>
        </r>
      </text>
    </comment>
    <comment ref="H38" authorId="0" shapeId="0" xr:uid="{15696841-A02F-3E45-A0F6-088B3F1CB991}">
      <text>
        <r>
          <rPr>
            <b/>
            <sz val="10"/>
            <color rgb="FF000000"/>
            <rFont val="Tahoma"/>
            <family val="2"/>
          </rPr>
          <t xml:space="preserve">Biogas-Einzelanlage 50 kW
</t>
        </r>
        <r>
          <rPr>
            <b/>
            <sz val="10"/>
            <color rgb="FF000000"/>
            <rFont val="Tahoma"/>
            <family val="2"/>
          </rPr>
          <t>EUR 2009</t>
        </r>
        <r>
          <rPr>
            <sz val="10"/>
            <color rgb="FF000000"/>
            <rFont val="Tahoma"/>
            <family val="2"/>
          </rPr>
          <t xml:space="preserve">
</t>
        </r>
      </text>
    </comment>
    <comment ref="I38" authorId="1" shapeId="0" xr:uid="{642EF7EF-301C-4CCB-8271-DCCD7739EAAE}">
      <text>
        <r>
          <rPr>
            <sz val="9"/>
            <color indexed="81"/>
            <rFont val="Segoe UI"/>
            <charset val="1"/>
          </rPr>
          <t xml:space="preserve">in Studie als 5 - 6,5 % angegeben
</t>
        </r>
      </text>
    </comment>
    <comment ref="J38" authorId="1" shapeId="0" xr:uid="{4A719EFF-4AB3-4DCF-B1FD-F49D10EBA025}">
      <text>
        <r>
          <rPr>
            <b/>
            <sz val="9"/>
            <color indexed="81"/>
            <rFont val="Segoe UI"/>
            <family val="2"/>
          </rPr>
          <t>Werte nachträglich anhand der Prozentangaben berechnet.</t>
        </r>
      </text>
    </comment>
    <comment ref="A39" authorId="0" shapeId="0" xr:uid="{943D1AB0-F2E1-5B4D-9BBF-F6BDC9FE3A4C}">
      <text>
        <r>
          <rPr>
            <b/>
            <sz val="10"/>
            <color rgb="FF000000"/>
            <rFont val="Tahoma"/>
            <family val="2"/>
          </rPr>
          <t xml:space="preserve">Sehr detailierte und differenzierte Angaben zu den unterschiedlichen Anlagentypen
</t>
        </r>
        <r>
          <rPr>
            <sz val="10"/>
            <color rgb="FF000000"/>
            <rFont val="Tahoma"/>
            <family val="2"/>
          </rPr>
          <t xml:space="preserve">
</t>
        </r>
      </text>
    </comment>
    <comment ref="D39" authorId="1" shapeId="0" xr:uid="{F5A77ADA-5F1D-45A8-AD95-C358F4C6D14A}">
      <text>
        <r>
          <rPr>
            <b/>
            <sz val="9"/>
            <color rgb="FF000000"/>
            <rFont val="Segoe UI"/>
            <charset val="1"/>
          </rPr>
          <t>Mittelwerte nicht aus Studie, sondern nachträglich berechnet.</t>
        </r>
        <r>
          <rPr>
            <sz val="9"/>
            <color rgb="FF000000"/>
            <rFont val="Segoe UI"/>
            <charset val="1"/>
          </rPr>
          <t xml:space="preserve">
</t>
        </r>
      </text>
    </comment>
    <comment ref="F39" authorId="0" shapeId="0" xr:uid="{C9E0C58A-A704-064A-AFAA-411734EF4145}">
      <text>
        <r>
          <rPr>
            <b/>
            <sz val="10"/>
            <color rgb="FF000000"/>
            <rFont val="Tahoma"/>
            <family val="2"/>
          </rPr>
          <t xml:space="preserve">feste Biomasse, Dampfkraftwerk
</t>
        </r>
        <r>
          <rPr>
            <b/>
            <sz val="10"/>
            <color rgb="FF000000"/>
            <rFont val="Tahoma"/>
            <family val="2"/>
          </rPr>
          <t xml:space="preserve">in Eur 2009
</t>
        </r>
        <r>
          <rPr>
            <sz val="10"/>
            <color rgb="FF000000"/>
            <rFont val="Tahoma"/>
            <family val="2"/>
          </rPr>
          <t xml:space="preserve">
</t>
        </r>
      </text>
    </comment>
    <comment ref="G39" authorId="0" shapeId="0" xr:uid="{130177D5-80FB-9E49-A599-8C9E60DCA833}">
      <text>
        <r>
          <rPr>
            <b/>
            <sz val="10"/>
            <color rgb="FF000000"/>
            <rFont val="Tahoma"/>
            <family val="2"/>
          </rPr>
          <t>Mittelwert aller 10 angegebenen Biomasse Technologien aus Studienanhang
in EUR 2009</t>
        </r>
        <r>
          <rPr>
            <sz val="10"/>
            <color rgb="FF000000"/>
            <rFont val="Tahoma"/>
            <family val="2"/>
          </rPr>
          <t xml:space="preserve">
</t>
        </r>
      </text>
    </comment>
    <comment ref="H39" authorId="0" shapeId="0" xr:uid="{6EADD24E-B165-764E-BC6F-D299686E4FE4}">
      <text>
        <r>
          <rPr>
            <b/>
            <sz val="10"/>
            <color rgb="FF000000"/>
            <rFont val="Tahoma"/>
            <family val="2"/>
          </rPr>
          <t xml:space="preserve">Biogas-Einzelanlage 50 kW
</t>
        </r>
        <r>
          <rPr>
            <b/>
            <sz val="10"/>
            <color rgb="FF000000"/>
            <rFont val="Tahoma"/>
            <family val="2"/>
          </rPr>
          <t>EUR 2009</t>
        </r>
        <r>
          <rPr>
            <sz val="10"/>
            <color rgb="FF000000"/>
            <rFont val="Tahoma"/>
            <family val="2"/>
          </rPr>
          <t xml:space="preserve">
</t>
        </r>
      </text>
    </comment>
    <comment ref="I39" authorId="1" shapeId="0" xr:uid="{8E251D82-AC36-48DB-B77F-D52D7A221F90}">
      <text>
        <r>
          <rPr>
            <sz val="9"/>
            <color rgb="FF000000"/>
            <rFont val="Segoe UI"/>
            <charset val="1"/>
          </rPr>
          <t xml:space="preserve">in Studie als 5 - 6,5 % angegeben
</t>
        </r>
      </text>
    </comment>
    <comment ref="J39" authorId="1" shapeId="0" xr:uid="{51115B5E-F10D-46E6-B545-1082D26167A0}">
      <text>
        <r>
          <rPr>
            <b/>
            <sz val="9"/>
            <color rgb="FF000000"/>
            <rFont val="Segoe UI"/>
            <family val="2"/>
          </rPr>
          <t>Werte nachträglich anhand der Prozentangaben berechnet.</t>
        </r>
      </text>
    </comment>
    <comment ref="A40" authorId="0" shapeId="0" xr:uid="{7BA961A5-2B98-FD49-8798-DB5AB00ACCDD}">
      <text>
        <r>
          <rPr>
            <b/>
            <sz val="10"/>
            <color rgb="FF000000"/>
            <rFont val="Tahoma"/>
            <family val="2"/>
          </rPr>
          <t xml:space="preserve">Sehr detailierte und differenzierte Angaben zu den unterschiedlichen Anlagentypen
</t>
        </r>
        <r>
          <rPr>
            <sz val="10"/>
            <color rgb="FF000000"/>
            <rFont val="Tahoma"/>
            <family val="2"/>
          </rPr>
          <t xml:space="preserve">
</t>
        </r>
      </text>
    </comment>
    <comment ref="D40" authorId="1" shapeId="0" xr:uid="{83C31F50-CB26-4790-A5BA-B86DBC6B7EC6}">
      <text>
        <r>
          <rPr>
            <b/>
            <sz val="9"/>
            <color rgb="FF000000"/>
            <rFont val="Segoe UI"/>
            <charset val="1"/>
          </rPr>
          <t>Mittelwerte nicht aus Studie, sondern nachträglich berechnet.</t>
        </r>
        <r>
          <rPr>
            <sz val="9"/>
            <color rgb="FF000000"/>
            <rFont val="Segoe UI"/>
            <charset val="1"/>
          </rPr>
          <t xml:space="preserve">
</t>
        </r>
      </text>
    </comment>
    <comment ref="F40" authorId="0" shapeId="0" xr:uid="{7088F25A-412E-9A49-9122-473A2980F3B1}">
      <text>
        <r>
          <rPr>
            <b/>
            <sz val="10"/>
            <color rgb="FF000000"/>
            <rFont val="Tahoma"/>
            <family val="2"/>
          </rPr>
          <t xml:space="preserve">feste Biomasse, Dampfkraftwerk
</t>
        </r>
        <r>
          <rPr>
            <b/>
            <sz val="10"/>
            <color rgb="FF000000"/>
            <rFont val="Tahoma"/>
            <family val="2"/>
          </rPr>
          <t xml:space="preserve">in Eur 2009
</t>
        </r>
        <r>
          <rPr>
            <sz val="10"/>
            <color rgb="FF000000"/>
            <rFont val="Tahoma"/>
            <family val="2"/>
          </rPr>
          <t xml:space="preserve">
</t>
        </r>
      </text>
    </comment>
    <comment ref="G40" authorId="0" shapeId="0" xr:uid="{86D3FD26-1120-934E-8DF8-6805D9578EA4}">
      <text>
        <r>
          <rPr>
            <b/>
            <sz val="10"/>
            <color rgb="FF000000"/>
            <rFont val="Tahoma"/>
            <family val="2"/>
          </rPr>
          <t xml:space="preserve">Mittelwert aller 10 angegebenen Biomasse Technologien aus Studienanhang
</t>
        </r>
        <r>
          <rPr>
            <b/>
            <sz val="10"/>
            <color rgb="FF000000"/>
            <rFont val="Tahoma"/>
            <family val="2"/>
          </rPr>
          <t>in EUR 2009</t>
        </r>
        <r>
          <rPr>
            <sz val="10"/>
            <color rgb="FF000000"/>
            <rFont val="Tahoma"/>
            <family val="2"/>
          </rPr>
          <t xml:space="preserve">
</t>
        </r>
      </text>
    </comment>
    <comment ref="H40" authorId="0" shapeId="0" xr:uid="{1440554F-F133-074D-A833-33E8EC841DCD}">
      <text>
        <r>
          <rPr>
            <b/>
            <sz val="10"/>
            <color rgb="FF000000"/>
            <rFont val="Tahoma"/>
            <family val="2"/>
          </rPr>
          <t xml:space="preserve">Biogas-Einzelanlage 50 kW
</t>
        </r>
        <r>
          <rPr>
            <b/>
            <sz val="10"/>
            <color rgb="FF000000"/>
            <rFont val="Tahoma"/>
            <family val="2"/>
          </rPr>
          <t>EUR 2009</t>
        </r>
        <r>
          <rPr>
            <sz val="10"/>
            <color rgb="FF000000"/>
            <rFont val="Tahoma"/>
            <family val="2"/>
          </rPr>
          <t xml:space="preserve">
</t>
        </r>
      </text>
    </comment>
    <comment ref="I40" authorId="1" shapeId="0" xr:uid="{85F93A08-39A2-4EF2-AC7A-3D5DD92B4730}">
      <text>
        <r>
          <rPr>
            <sz val="9"/>
            <color indexed="81"/>
            <rFont val="Segoe UI"/>
            <charset val="1"/>
          </rPr>
          <t xml:space="preserve">in Studie als 5 - 6,5 % angegeben
</t>
        </r>
      </text>
    </comment>
    <comment ref="J40" authorId="1" shapeId="0" xr:uid="{32EEDAAD-21DB-40AA-9F09-C7F90FF30208}">
      <text>
        <r>
          <rPr>
            <b/>
            <sz val="9"/>
            <color rgb="FF000000"/>
            <rFont val="Segoe UI"/>
            <family val="2"/>
          </rPr>
          <t>Werte nachträglich anhand der Prozentangaben berechnet.</t>
        </r>
      </text>
    </comment>
    <comment ref="A41" authorId="0" shapeId="0" xr:uid="{912C1398-4505-624D-847B-DBD3056BE7E7}">
      <text>
        <r>
          <rPr>
            <b/>
            <sz val="10"/>
            <color rgb="FF000000"/>
            <rFont val="Tahoma"/>
            <family val="2"/>
          </rPr>
          <t xml:space="preserve">Sehr detailierte und differenzierte Angaben zu den unterschiedlichen Anlagentypen
</t>
        </r>
        <r>
          <rPr>
            <sz val="10"/>
            <color rgb="FF000000"/>
            <rFont val="Tahoma"/>
            <family val="2"/>
          </rPr>
          <t xml:space="preserve">
</t>
        </r>
      </text>
    </comment>
    <comment ref="D41" authorId="1" shapeId="0" xr:uid="{A106FA52-209A-4BB0-AB6A-B3A289ADD489}">
      <text>
        <r>
          <rPr>
            <b/>
            <sz val="9"/>
            <color rgb="FF000000"/>
            <rFont val="Segoe UI"/>
            <charset val="1"/>
          </rPr>
          <t>Mittelwerte nicht aus Studie, sondern nachträglich berechnet.</t>
        </r>
        <r>
          <rPr>
            <sz val="9"/>
            <color rgb="FF000000"/>
            <rFont val="Segoe UI"/>
            <charset val="1"/>
          </rPr>
          <t xml:space="preserve">
</t>
        </r>
      </text>
    </comment>
    <comment ref="F41" authorId="0" shapeId="0" xr:uid="{38C922D0-925E-2347-BE1B-3E86005CF7CD}">
      <text>
        <r>
          <rPr>
            <b/>
            <sz val="10"/>
            <color rgb="FF000000"/>
            <rFont val="Tahoma"/>
            <family val="2"/>
          </rPr>
          <t xml:space="preserve">feste Biomasse, Dampfkraftwerk
</t>
        </r>
        <r>
          <rPr>
            <b/>
            <sz val="10"/>
            <color rgb="FF000000"/>
            <rFont val="Tahoma"/>
            <family val="2"/>
          </rPr>
          <t xml:space="preserve">in Eur 2009
</t>
        </r>
        <r>
          <rPr>
            <sz val="10"/>
            <color rgb="FF000000"/>
            <rFont val="Tahoma"/>
            <family val="2"/>
          </rPr>
          <t xml:space="preserve">
</t>
        </r>
      </text>
    </comment>
    <comment ref="G41" authorId="0" shapeId="0" xr:uid="{B78DCC68-8087-1D44-8195-E0F38A4B549B}">
      <text>
        <r>
          <rPr>
            <b/>
            <sz val="10"/>
            <color rgb="FF000000"/>
            <rFont val="Tahoma"/>
            <family val="2"/>
          </rPr>
          <t>Mittelwert aller 10 angegebenen Biomasse Technologien aus Studienanhang
in EUR 2009</t>
        </r>
        <r>
          <rPr>
            <sz val="10"/>
            <color rgb="FF000000"/>
            <rFont val="Tahoma"/>
            <family val="2"/>
          </rPr>
          <t xml:space="preserve">
</t>
        </r>
      </text>
    </comment>
    <comment ref="H41" authorId="0" shapeId="0" xr:uid="{E092668E-F4A1-D549-9711-56178D22D40D}">
      <text>
        <r>
          <rPr>
            <b/>
            <sz val="10"/>
            <color rgb="FF000000"/>
            <rFont val="Tahoma"/>
            <family val="2"/>
          </rPr>
          <t xml:space="preserve">Biogas-Einzelanlage 50 kW
</t>
        </r>
        <r>
          <rPr>
            <b/>
            <sz val="10"/>
            <color rgb="FF000000"/>
            <rFont val="Tahoma"/>
            <family val="2"/>
          </rPr>
          <t>EUR 2009</t>
        </r>
        <r>
          <rPr>
            <sz val="10"/>
            <color rgb="FF000000"/>
            <rFont val="Tahoma"/>
            <family val="2"/>
          </rPr>
          <t xml:space="preserve">
</t>
        </r>
      </text>
    </comment>
    <comment ref="I41" authorId="1" shapeId="0" xr:uid="{3875677C-B8F8-4458-9A3C-AF97A5A51EDE}">
      <text>
        <r>
          <rPr>
            <sz val="9"/>
            <color rgb="FF000000"/>
            <rFont val="Segoe UI"/>
            <charset val="1"/>
          </rPr>
          <t xml:space="preserve">in Studie als 5 - 6,5 % angegeben
</t>
        </r>
      </text>
    </comment>
    <comment ref="J41" authorId="1" shapeId="0" xr:uid="{5C3B6A53-3AA4-4B21-BEAB-79AF8F91E1E6}">
      <text>
        <r>
          <rPr>
            <b/>
            <sz val="9"/>
            <color rgb="FF000000"/>
            <rFont val="Segoe UI"/>
            <family val="2"/>
          </rPr>
          <t>Werte nachträglich anhand der Prozentangaben berechnet.</t>
        </r>
      </text>
    </comment>
    <comment ref="A42" authorId="0" shapeId="0" xr:uid="{508EFFD5-907C-204F-A347-C218AA264C32}">
      <text>
        <r>
          <rPr>
            <b/>
            <sz val="10"/>
            <color rgb="FF000000"/>
            <rFont val="Tahoma"/>
            <family val="2"/>
          </rPr>
          <t>starke Differenzierung nach fest, flüssig, gasförmig und daher große Bandbreite - siehe Anhang Studie</t>
        </r>
        <r>
          <rPr>
            <sz val="10"/>
            <color rgb="FF000000"/>
            <rFont val="Tahoma"/>
            <family val="2"/>
          </rPr>
          <t xml:space="preserve">
</t>
        </r>
      </text>
    </comment>
    <comment ref="D42" authorId="1" shapeId="0" xr:uid="{93B45068-526F-4834-A100-B9B90D3BFB0E}">
      <text>
        <r>
          <rPr>
            <b/>
            <sz val="9"/>
            <color rgb="FF000000"/>
            <rFont val="Segoe UI"/>
            <charset val="1"/>
          </rPr>
          <t>Mittelwerte nicht aus Studie, sondern nachträglich berechnet.</t>
        </r>
        <r>
          <rPr>
            <sz val="9"/>
            <color rgb="FF000000"/>
            <rFont val="Segoe UI"/>
            <charset val="1"/>
          </rPr>
          <t xml:space="preserve">
</t>
        </r>
      </text>
    </comment>
    <comment ref="F42" authorId="0" shapeId="0" xr:uid="{4191A227-F29C-1B4F-ADAC-242FEBC3DE38}">
      <text>
        <r>
          <rPr>
            <b/>
            <sz val="10"/>
            <color rgb="FF000000"/>
            <rFont val="Tahoma"/>
            <family val="2"/>
          </rPr>
          <t xml:space="preserve">Biodiesel Anlage (aus Bio-Anbau Raps)
</t>
        </r>
        <r>
          <rPr>
            <b/>
            <sz val="10"/>
            <color rgb="FF000000"/>
            <rFont val="Tahoma"/>
            <family val="2"/>
          </rPr>
          <t>in EUR 2013</t>
        </r>
      </text>
    </comment>
    <comment ref="G42" authorId="1" shapeId="0" xr:uid="{4AEF913C-097F-40E8-B1B8-18A1FD28B6D9}">
      <text>
        <r>
          <rPr>
            <b/>
            <sz val="9"/>
            <color indexed="81"/>
            <rFont val="Segoe UI"/>
            <charset val="1"/>
          </rPr>
          <t>Mittelwert aller 7 Biomasse Anlagenkonfigurationen aus Studie
in EUR 2013</t>
        </r>
        <r>
          <rPr>
            <sz val="9"/>
            <color indexed="81"/>
            <rFont val="Segoe UI"/>
            <charset val="1"/>
          </rPr>
          <t xml:space="preserve">
</t>
        </r>
      </text>
    </comment>
    <comment ref="H42" authorId="0" shapeId="0" xr:uid="{C6F3CEE6-AE70-384B-9429-34CE67A6AA99}">
      <text>
        <r>
          <rPr>
            <b/>
            <sz val="10"/>
            <color rgb="FF000000"/>
            <rFont val="Tahoma"/>
            <family val="2"/>
          </rPr>
          <t>Fest-Biomasse-zu Wasserstoff</t>
        </r>
        <r>
          <rPr>
            <sz val="10"/>
            <color rgb="FF000000"/>
            <rFont val="Tahoma"/>
            <family val="2"/>
          </rPr>
          <t xml:space="preserve">
in EUR 2013</t>
        </r>
      </text>
    </comment>
    <comment ref="J42" authorId="1" shapeId="0" xr:uid="{0A8925CE-8F79-4A61-8A7D-8FBFB73A38D9}">
      <text>
        <r>
          <rPr>
            <b/>
            <sz val="9"/>
            <color indexed="81"/>
            <rFont val="Segoe UI"/>
            <family val="2"/>
          </rPr>
          <t>Werte nachträglich anhand der Prozentangaben berechnet.</t>
        </r>
      </text>
    </comment>
    <comment ref="A43" authorId="0" shapeId="0" xr:uid="{00445AFD-43A7-A64D-8148-5883E3505087}">
      <text>
        <r>
          <rPr>
            <b/>
            <sz val="10"/>
            <color rgb="FF000000"/>
            <rFont val="Tahoma"/>
            <family val="2"/>
          </rPr>
          <t>starke Differenzierung nach fest, flüssig, gasförmig und daher große Bandbreite - siehe Anhang Studie</t>
        </r>
        <r>
          <rPr>
            <sz val="10"/>
            <color rgb="FF000000"/>
            <rFont val="Tahoma"/>
            <family val="2"/>
          </rPr>
          <t xml:space="preserve">
</t>
        </r>
      </text>
    </comment>
    <comment ref="D43" authorId="1" shapeId="0" xr:uid="{C55318BB-D068-454A-8CFB-8F92C3C18244}">
      <text>
        <r>
          <rPr>
            <b/>
            <sz val="9"/>
            <color rgb="FF000000"/>
            <rFont val="Segoe UI"/>
            <charset val="1"/>
          </rPr>
          <t>Mittelwerte nicht aus Studie, sondern nachträglich berechnet.</t>
        </r>
        <r>
          <rPr>
            <sz val="9"/>
            <color rgb="FF000000"/>
            <rFont val="Segoe UI"/>
            <charset val="1"/>
          </rPr>
          <t xml:space="preserve">
</t>
        </r>
      </text>
    </comment>
    <comment ref="F43" authorId="0" shapeId="0" xr:uid="{EC4CC84B-801E-41AD-A063-FF39709BFBD5}">
      <text>
        <r>
          <rPr>
            <b/>
            <sz val="10"/>
            <color rgb="FF000000"/>
            <rFont val="Tahoma"/>
            <family val="2"/>
          </rPr>
          <t xml:space="preserve">Biodiesel Anlage (aus Bio-Anbau Raps)
</t>
        </r>
        <r>
          <rPr>
            <b/>
            <sz val="10"/>
            <color rgb="FF000000"/>
            <rFont val="Tahoma"/>
            <family val="2"/>
          </rPr>
          <t>in EUR 2013</t>
        </r>
      </text>
    </comment>
    <comment ref="G43" authorId="1" shapeId="0" xr:uid="{8803B9A5-DAF8-4FB0-BA77-245A037CE93F}">
      <text>
        <r>
          <rPr>
            <b/>
            <sz val="9"/>
            <color indexed="81"/>
            <rFont val="Segoe UI"/>
            <charset val="1"/>
          </rPr>
          <t>Mittelwert aller 7 Biomasse Anlagenkonfigurationen aus Studie
in EUR 2013</t>
        </r>
        <r>
          <rPr>
            <sz val="9"/>
            <color indexed="81"/>
            <rFont val="Segoe UI"/>
            <charset val="1"/>
          </rPr>
          <t xml:space="preserve">
</t>
        </r>
      </text>
    </comment>
    <comment ref="H43" authorId="0" shapeId="0" xr:uid="{7F50E54A-B414-46EF-858C-343A1BC03AB5}">
      <text>
        <r>
          <rPr>
            <b/>
            <sz val="10"/>
            <color rgb="FF000000"/>
            <rFont val="Tahoma"/>
            <family val="2"/>
          </rPr>
          <t>Fest-Biomasse-zu Wasserstoff</t>
        </r>
        <r>
          <rPr>
            <sz val="10"/>
            <color rgb="FF000000"/>
            <rFont val="Tahoma"/>
            <family val="2"/>
          </rPr>
          <t xml:space="preserve">
</t>
        </r>
        <r>
          <rPr>
            <sz val="10"/>
            <color rgb="FF000000"/>
            <rFont val="Tahoma"/>
            <family val="2"/>
          </rPr>
          <t>in EUR 2013</t>
        </r>
      </text>
    </comment>
    <comment ref="J43" authorId="1" shapeId="0" xr:uid="{8DECAF54-95E1-4A72-AD3D-CC456633EBAC}">
      <text>
        <r>
          <rPr>
            <b/>
            <sz val="9"/>
            <color rgb="FF000000"/>
            <rFont val="Segoe UI"/>
            <family val="2"/>
          </rPr>
          <t>Werte nachträglich anhand der Prozentangaben berechnet.</t>
        </r>
      </text>
    </comment>
    <comment ref="D44" authorId="1" shapeId="0" xr:uid="{D303BA76-2599-CA4F-9FF7-B95037D782E0}">
      <text>
        <r>
          <rPr>
            <b/>
            <sz val="9"/>
            <color rgb="FF000000"/>
            <rFont val="Segoe UI"/>
            <charset val="1"/>
          </rPr>
          <t>Mittelwerte nicht aus Studie, sondern nachträglich berechnet.</t>
        </r>
        <r>
          <rPr>
            <sz val="9"/>
            <color rgb="FF000000"/>
            <rFont val="Segoe UI"/>
            <charset val="1"/>
          </rPr>
          <t xml:space="preserve">
</t>
        </r>
      </text>
    </comment>
    <comment ref="F44" authorId="0" shapeId="0" xr:uid="{9AC67FC7-2442-6943-8D1F-65A276711C56}">
      <text>
        <r>
          <rPr>
            <sz val="10"/>
            <color rgb="FF000000"/>
            <rFont val="Tahoma"/>
            <family val="2"/>
          </rPr>
          <t xml:space="preserve">Biomasse (fest) Kraftwerk
</t>
        </r>
        <r>
          <rPr>
            <sz val="10"/>
            <color rgb="FF000000"/>
            <rFont val="Tahoma"/>
            <family val="2"/>
          </rPr>
          <t xml:space="preserve">(im original: Biomass Powerplant)
</t>
        </r>
        <r>
          <rPr>
            <sz val="10"/>
            <color rgb="FF000000"/>
            <rFont val="Tahoma"/>
            <family val="2"/>
          </rPr>
          <t>in EUR 2012</t>
        </r>
      </text>
    </comment>
    <comment ref="H44" authorId="0" shapeId="0" xr:uid="{F225128A-CFAA-9145-B762-356E0837FEC3}">
      <text>
        <r>
          <rPr>
            <sz val="10"/>
            <color rgb="FF000000"/>
            <rFont val="Tahoma"/>
            <family val="2"/>
          </rPr>
          <t xml:space="preserve">Biomasse (fest) Blockheizkraftwerk
</t>
        </r>
        <r>
          <rPr>
            <sz val="10"/>
            <color rgb="FF000000"/>
            <rFont val="Tahoma"/>
            <family val="2"/>
          </rPr>
          <t xml:space="preserve">(im Original: Biomass CHP Plant)
</t>
        </r>
        <r>
          <rPr>
            <sz val="10"/>
            <color rgb="FF000000"/>
            <rFont val="Tahoma"/>
            <family val="2"/>
          </rPr>
          <t>in EUR 2012</t>
        </r>
      </text>
    </comment>
    <comment ref="I44" authorId="1" shapeId="0" xr:uid="{5C2149F7-0457-4A64-837E-397760299543}">
      <text>
        <r>
          <rPr>
            <b/>
            <sz val="9"/>
            <color rgb="FF000000"/>
            <rFont val="Segoe UI"/>
            <charset val="1"/>
          </rPr>
          <t>Keine Prozentangaben in Studie angegeben. Werte nachträglich berechnet.</t>
        </r>
        <r>
          <rPr>
            <sz val="9"/>
            <color rgb="FF000000"/>
            <rFont val="Segoe UI"/>
            <charset val="1"/>
          </rPr>
          <t xml:space="preserve">
</t>
        </r>
      </text>
    </comment>
    <comment ref="K44" authorId="0" shapeId="0" xr:uid="{BFE873EA-5C7F-CE4C-869C-E218A5098058}">
      <text>
        <r>
          <rPr>
            <b/>
            <sz val="10"/>
            <color rgb="FF000000"/>
            <rFont val="Tahoma"/>
            <family val="2"/>
          </rPr>
          <t>in Euro 2012</t>
        </r>
        <r>
          <rPr>
            <sz val="10"/>
            <color rgb="FF000000"/>
            <rFont val="Tahoma"/>
            <family val="2"/>
          </rPr>
          <t xml:space="preserve">
</t>
        </r>
      </text>
    </comment>
    <comment ref="D45" authorId="1" shapeId="0" xr:uid="{B24E7231-DD46-4348-99AE-60FA33A8678D}">
      <text>
        <r>
          <rPr>
            <b/>
            <sz val="9"/>
            <color rgb="FF000000"/>
            <rFont val="Segoe UI"/>
            <charset val="1"/>
          </rPr>
          <t>Mittelwerte nicht aus Studie, sondern nachträglich berechnet.</t>
        </r>
        <r>
          <rPr>
            <sz val="9"/>
            <color rgb="FF000000"/>
            <rFont val="Segoe UI"/>
            <charset val="1"/>
          </rPr>
          <t xml:space="preserve">
</t>
        </r>
      </text>
    </comment>
    <comment ref="F45" authorId="0" shapeId="0" xr:uid="{31A30F39-3969-7B4C-9C45-E271A46EA1AD}">
      <text>
        <r>
          <rPr>
            <sz val="10"/>
            <color rgb="FF000000"/>
            <rFont val="Tahoma"/>
            <family val="2"/>
          </rPr>
          <t xml:space="preserve">Biomasse (fest) Kraftwerk
</t>
        </r>
        <r>
          <rPr>
            <sz val="10"/>
            <color rgb="FF000000"/>
            <rFont val="Tahoma"/>
            <family val="2"/>
          </rPr>
          <t xml:space="preserve">(im original: Biomass Powerplant)
</t>
        </r>
        <r>
          <rPr>
            <sz val="10"/>
            <color rgb="FF000000"/>
            <rFont val="Tahoma"/>
            <family val="2"/>
          </rPr>
          <t>in EUR 2012</t>
        </r>
      </text>
    </comment>
    <comment ref="H45" authorId="0" shapeId="0" xr:uid="{3ED3007D-7281-5C44-8E48-06BADA673435}">
      <text>
        <r>
          <rPr>
            <sz val="10"/>
            <color rgb="FF000000"/>
            <rFont val="Tahoma"/>
            <family val="2"/>
          </rPr>
          <t xml:space="preserve">Biomasse (fest) Blockheizkraftwerk
</t>
        </r>
        <r>
          <rPr>
            <sz val="10"/>
            <color rgb="FF000000"/>
            <rFont val="Tahoma"/>
            <family val="2"/>
          </rPr>
          <t xml:space="preserve">(im Original: Biomass CHP Plant)
</t>
        </r>
        <r>
          <rPr>
            <sz val="10"/>
            <color rgb="FF000000"/>
            <rFont val="Tahoma"/>
            <family val="2"/>
          </rPr>
          <t>in EUR 2012</t>
        </r>
      </text>
    </comment>
    <comment ref="I45" authorId="1" shapeId="0" xr:uid="{F48AC15D-F5EF-4BCD-A7BE-73564E0E5956}">
      <text>
        <r>
          <rPr>
            <b/>
            <sz val="9"/>
            <color rgb="FF000000"/>
            <rFont val="Segoe UI"/>
            <charset val="1"/>
          </rPr>
          <t>Keine Prozentangaben in Studie angegeben. Werte nachträglich berechnet.</t>
        </r>
        <r>
          <rPr>
            <sz val="9"/>
            <color rgb="FF000000"/>
            <rFont val="Segoe UI"/>
            <charset val="1"/>
          </rPr>
          <t xml:space="preserve">
</t>
        </r>
      </text>
    </comment>
    <comment ref="K45" authorId="0" shapeId="0" xr:uid="{2BDDAAB6-8791-F34E-B01E-0C2E2F2BFC37}">
      <text>
        <r>
          <rPr>
            <b/>
            <sz val="10"/>
            <color rgb="FF000000"/>
            <rFont val="Tahoma"/>
            <family val="2"/>
          </rPr>
          <t>in Euro 2012</t>
        </r>
        <r>
          <rPr>
            <sz val="10"/>
            <color rgb="FF000000"/>
            <rFont val="Tahoma"/>
            <family val="2"/>
          </rPr>
          <t xml:space="preserve">
</t>
        </r>
      </text>
    </comment>
    <comment ref="D46" authorId="1" shapeId="0" xr:uid="{E818B104-8A8A-1F47-9BEC-68B9EDA49009}">
      <text>
        <r>
          <rPr>
            <b/>
            <sz val="9"/>
            <color rgb="FF000000"/>
            <rFont val="Segoe UI"/>
            <charset val="1"/>
          </rPr>
          <t>Mittelwerte nicht aus Studie, sondern nachträglich berechnet.</t>
        </r>
        <r>
          <rPr>
            <sz val="9"/>
            <color rgb="FF000000"/>
            <rFont val="Segoe UI"/>
            <charset val="1"/>
          </rPr>
          <t xml:space="preserve">
</t>
        </r>
      </text>
    </comment>
    <comment ref="F46" authorId="0" shapeId="0" xr:uid="{A8602F30-6767-5A4F-88F3-0EAEB5412D03}">
      <text>
        <r>
          <rPr>
            <sz val="10"/>
            <color rgb="FF000000"/>
            <rFont val="Tahoma"/>
            <family val="2"/>
          </rPr>
          <t xml:space="preserve">Biomasse (fest) Kraftwerk
</t>
        </r>
        <r>
          <rPr>
            <sz val="10"/>
            <color rgb="FF000000"/>
            <rFont val="Tahoma"/>
            <family val="2"/>
          </rPr>
          <t xml:space="preserve">(im original: Biomass Powerplant)
</t>
        </r>
        <r>
          <rPr>
            <sz val="10"/>
            <color rgb="FF000000"/>
            <rFont val="Tahoma"/>
            <family val="2"/>
          </rPr>
          <t>in EUR 2012</t>
        </r>
      </text>
    </comment>
    <comment ref="H46" authorId="0" shapeId="0" xr:uid="{B392EBA3-281C-4B41-BD3A-6318EC691BDE}">
      <text>
        <r>
          <rPr>
            <sz val="10"/>
            <color rgb="FF000000"/>
            <rFont val="Tahoma"/>
            <family val="2"/>
          </rPr>
          <t>Biomasse (fest) Blockheizkraftwerk
(im Original: Biomass CHP Plant)
in EUR 2012</t>
        </r>
      </text>
    </comment>
    <comment ref="I46" authorId="1" shapeId="0" xr:uid="{33A53018-C1BC-415B-B5B0-562A5CA52B6E}">
      <text>
        <r>
          <rPr>
            <b/>
            <sz val="9"/>
            <color rgb="FF000000"/>
            <rFont val="Segoe UI"/>
            <charset val="1"/>
          </rPr>
          <t>Keine Prozentangaben in Studie angegeben. Werte nachträglich berechnet.</t>
        </r>
        <r>
          <rPr>
            <sz val="9"/>
            <color rgb="FF000000"/>
            <rFont val="Segoe UI"/>
            <charset val="1"/>
          </rPr>
          <t xml:space="preserve">
</t>
        </r>
      </text>
    </comment>
    <comment ref="K46" authorId="0" shapeId="0" xr:uid="{75F84886-0CF0-AB4E-ABEA-667B2FF568B9}">
      <text>
        <r>
          <rPr>
            <b/>
            <sz val="10"/>
            <color rgb="FF000000"/>
            <rFont val="Tahoma"/>
            <family val="2"/>
          </rPr>
          <t>in Euro 2012</t>
        </r>
        <r>
          <rPr>
            <sz val="10"/>
            <color rgb="FF000000"/>
            <rFont val="Tahoma"/>
            <family val="2"/>
          </rPr>
          <t xml:space="preserve">
</t>
        </r>
      </text>
    </comment>
    <comment ref="D47" authorId="1" shapeId="0" xr:uid="{E5100435-07D2-AF4D-94DF-27E553723105}">
      <text>
        <r>
          <rPr>
            <b/>
            <sz val="9"/>
            <color rgb="FF000000"/>
            <rFont val="Segoe UI"/>
            <charset val="1"/>
          </rPr>
          <t>Mittelwerte nicht aus Studie, sondern nachträglich berechnet.</t>
        </r>
        <r>
          <rPr>
            <sz val="9"/>
            <color rgb="FF000000"/>
            <rFont val="Segoe UI"/>
            <charset val="1"/>
          </rPr>
          <t xml:space="preserve">
</t>
        </r>
      </text>
    </comment>
    <comment ref="F47" authorId="0" shapeId="0" xr:uid="{87167671-A0F4-5F40-A78D-1457207735F1}">
      <text>
        <r>
          <rPr>
            <sz val="10"/>
            <color rgb="FF000000"/>
            <rFont val="Tahoma"/>
            <family val="2"/>
          </rPr>
          <t xml:space="preserve">Biomasse (fest) Kraftwerk
</t>
        </r>
        <r>
          <rPr>
            <sz val="10"/>
            <color rgb="FF000000"/>
            <rFont val="Tahoma"/>
            <family val="2"/>
          </rPr>
          <t xml:space="preserve">(im original: Biomass Powerplant)
</t>
        </r>
        <r>
          <rPr>
            <sz val="10"/>
            <color rgb="FF000000"/>
            <rFont val="Tahoma"/>
            <family val="2"/>
          </rPr>
          <t>in EUR 2012</t>
        </r>
      </text>
    </comment>
    <comment ref="H47" authorId="0" shapeId="0" xr:uid="{D97B900C-54E7-634C-BD2D-697DFFE7190A}">
      <text>
        <r>
          <rPr>
            <sz val="10"/>
            <color rgb="FF000000"/>
            <rFont val="Tahoma"/>
            <family val="2"/>
          </rPr>
          <t xml:space="preserve">Biomasse (fest) Blockheizkraftwerk
</t>
        </r>
        <r>
          <rPr>
            <sz val="10"/>
            <color rgb="FF000000"/>
            <rFont val="Tahoma"/>
            <family val="2"/>
          </rPr>
          <t xml:space="preserve">(im Original: Biomass CHP Plant)
</t>
        </r>
        <r>
          <rPr>
            <sz val="10"/>
            <color rgb="FF000000"/>
            <rFont val="Tahoma"/>
            <family val="2"/>
          </rPr>
          <t>in EUR 2012</t>
        </r>
      </text>
    </comment>
    <comment ref="I47" authorId="1" shapeId="0" xr:uid="{9B9BBE80-FBC9-4791-A5C0-B3511C9C17F8}">
      <text>
        <r>
          <rPr>
            <b/>
            <sz val="9"/>
            <color rgb="FF000000"/>
            <rFont val="Segoe UI"/>
            <charset val="1"/>
          </rPr>
          <t>Keine Prozentangaben in Studie angegeben. Werte nachträglich berechnet.</t>
        </r>
        <r>
          <rPr>
            <sz val="9"/>
            <color rgb="FF000000"/>
            <rFont val="Segoe UI"/>
            <charset val="1"/>
          </rPr>
          <t xml:space="preserve">
</t>
        </r>
      </text>
    </comment>
    <comment ref="K47" authorId="0" shapeId="0" xr:uid="{5D35A0CB-E388-C14C-8085-16A687F1D76A}">
      <text>
        <r>
          <rPr>
            <b/>
            <sz val="10"/>
            <color rgb="FF000000"/>
            <rFont val="Tahoma"/>
            <family val="2"/>
          </rPr>
          <t>in Euro 2012</t>
        </r>
        <r>
          <rPr>
            <sz val="10"/>
            <color rgb="FF000000"/>
            <rFont val="Tahoma"/>
            <family val="2"/>
          </rPr>
          <t xml:space="preserve">
</t>
        </r>
      </text>
    </comment>
    <comment ref="D48" authorId="1" shapeId="0" xr:uid="{3DECE501-430F-4E4B-AAB5-E18E81039CE3}">
      <text>
        <r>
          <rPr>
            <b/>
            <sz val="9"/>
            <color rgb="FF000000"/>
            <rFont val="Segoe UI"/>
            <charset val="1"/>
          </rPr>
          <t>Mittelwerte nicht aus Studie, sondern nachträglich berechnet.</t>
        </r>
        <r>
          <rPr>
            <sz val="9"/>
            <color rgb="FF000000"/>
            <rFont val="Segoe UI"/>
            <charset val="1"/>
          </rPr>
          <t xml:space="preserve">
</t>
        </r>
      </text>
    </comment>
    <comment ref="F48" authorId="0" shapeId="0" xr:uid="{4225ADA6-52DA-9B47-80A2-6F1CFEC68009}">
      <text>
        <r>
          <rPr>
            <sz val="10"/>
            <color rgb="FF000000"/>
            <rFont val="Tahoma"/>
            <family val="2"/>
          </rPr>
          <t xml:space="preserve">Biomasse (fest) Kraftwerk
</t>
        </r>
        <r>
          <rPr>
            <sz val="10"/>
            <color rgb="FF000000"/>
            <rFont val="Tahoma"/>
            <family val="2"/>
          </rPr>
          <t xml:space="preserve">(im original: Biomass Powerplant)
</t>
        </r>
        <r>
          <rPr>
            <sz val="10"/>
            <color rgb="FF000000"/>
            <rFont val="Tahoma"/>
            <family val="2"/>
          </rPr>
          <t>in EUR 2012</t>
        </r>
      </text>
    </comment>
    <comment ref="H48" authorId="0" shapeId="0" xr:uid="{AB7127BE-ED6D-7F4C-B100-CCED06018FB2}">
      <text>
        <r>
          <rPr>
            <sz val="10"/>
            <color rgb="FF000000"/>
            <rFont val="Tahoma"/>
            <family val="2"/>
          </rPr>
          <t xml:space="preserve">Biomasse (fest) Blockheizkraftwerk
</t>
        </r>
        <r>
          <rPr>
            <sz val="10"/>
            <color rgb="FF000000"/>
            <rFont val="Tahoma"/>
            <family val="2"/>
          </rPr>
          <t xml:space="preserve">(im Original: Biomass CHP Plant)
</t>
        </r>
        <r>
          <rPr>
            <sz val="10"/>
            <color rgb="FF000000"/>
            <rFont val="Tahoma"/>
            <family val="2"/>
          </rPr>
          <t>in EUR 2012</t>
        </r>
      </text>
    </comment>
    <comment ref="I48" authorId="1" shapeId="0" xr:uid="{7B62F1C4-376D-4EC3-89CA-1350D3464D4D}">
      <text>
        <r>
          <rPr>
            <b/>
            <sz val="9"/>
            <color rgb="FF000000"/>
            <rFont val="Segoe UI"/>
            <charset val="1"/>
          </rPr>
          <t>Keine Prozentangaben in Studie angegeben. Werte nachträglich berechnet.</t>
        </r>
        <r>
          <rPr>
            <sz val="9"/>
            <color rgb="FF000000"/>
            <rFont val="Segoe UI"/>
            <charset val="1"/>
          </rPr>
          <t xml:space="preserve">
</t>
        </r>
      </text>
    </comment>
    <comment ref="K48" authorId="0" shapeId="0" xr:uid="{99F17909-2737-164E-AD3D-7129F57B86FD}">
      <text>
        <r>
          <rPr>
            <b/>
            <sz val="10"/>
            <color rgb="FF000000"/>
            <rFont val="Tahoma"/>
            <family val="2"/>
          </rPr>
          <t>in Euro 2012</t>
        </r>
        <r>
          <rPr>
            <sz val="10"/>
            <color rgb="FF000000"/>
            <rFont val="Tahoma"/>
            <family val="2"/>
          </rPr>
          <t xml:space="preserve">
</t>
        </r>
      </text>
    </comment>
    <comment ref="D49" authorId="1" shapeId="0" xr:uid="{4E813F16-F672-4B18-8C46-181E6FDAB0F0}">
      <text>
        <r>
          <rPr>
            <b/>
            <sz val="9"/>
            <color rgb="FF000000"/>
            <rFont val="Segoe UI"/>
            <charset val="1"/>
          </rPr>
          <t>Mittelwerte nicht aus Studie, sondern nachträglich berechnet.</t>
        </r>
        <r>
          <rPr>
            <sz val="9"/>
            <color rgb="FF000000"/>
            <rFont val="Segoe UI"/>
            <charset val="1"/>
          </rPr>
          <t xml:space="preserve">
</t>
        </r>
      </text>
    </comment>
    <comment ref="F49" authorId="0" shapeId="0" xr:uid="{C23FD98F-1BFC-F541-A97F-0A4B51F4DE17}">
      <text>
        <r>
          <rPr>
            <b/>
            <sz val="10"/>
            <color rgb="FF000000"/>
            <rFont val="Tahoma"/>
            <family val="2"/>
          </rPr>
          <t xml:space="preserve">Biogas BHKW
</t>
        </r>
        <r>
          <rPr>
            <b/>
            <sz val="10"/>
            <color rgb="FF000000"/>
            <rFont val="Tahoma"/>
            <family val="2"/>
          </rPr>
          <t>in Eur 2013</t>
        </r>
        <r>
          <rPr>
            <sz val="10"/>
            <color rgb="FF000000"/>
            <rFont val="Tahoma"/>
            <family val="2"/>
          </rPr>
          <t xml:space="preserve">
</t>
        </r>
      </text>
    </comment>
    <comment ref="H49" authorId="0" shapeId="0" xr:uid="{5EAF2A41-F8F7-5F47-BC31-6A978FC4F936}">
      <text>
        <r>
          <rPr>
            <b/>
            <sz val="10"/>
            <color rgb="FF000000"/>
            <rFont val="Tahoma"/>
            <family val="2"/>
          </rPr>
          <t xml:space="preserve">Biomasse Kraftwerk
</t>
        </r>
        <r>
          <rPr>
            <b/>
            <sz val="10"/>
            <color rgb="FF000000"/>
            <rFont val="Tahoma"/>
            <family val="2"/>
          </rPr>
          <t>in Eur 2013</t>
        </r>
        <r>
          <rPr>
            <sz val="10"/>
            <color rgb="FF000000"/>
            <rFont val="Tahoma"/>
            <family val="2"/>
          </rPr>
          <t xml:space="preserve">
</t>
        </r>
      </text>
    </comment>
    <comment ref="I49" authorId="1" shapeId="0" xr:uid="{B361C116-CFDD-48C9-8882-81F00E224C08}">
      <text>
        <r>
          <rPr>
            <b/>
            <sz val="9"/>
            <color indexed="81"/>
            <rFont val="Segoe UI"/>
            <family val="2"/>
          </rPr>
          <t>In Studie als 1 - 2 % angegeben</t>
        </r>
        <r>
          <rPr>
            <sz val="9"/>
            <color indexed="81"/>
            <rFont val="Segoe UI"/>
            <family val="2"/>
          </rPr>
          <t xml:space="preserve">
</t>
        </r>
      </text>
    </comment>
    <comment ref="J49" authorId="1" shapeId="0" xr:uid="{A72F723B-1CDE-41A3-A965-C3B89D01FC04}">
      <text>
        <r>
          <rPr>
            <b/>
            <sz val="9"/>
            <color indexed="81"/>
            <rFont val="Segoe UI"/>
            <family val="2"/>
          </rPr>
          <t>Werte nachträglich anhand der Prozentangaben berechnet.</t>
        </r>
      </text>
    </comment>
    <comment ref="M49" authorId="1" shapeId="0" xr:uid="{28892B34-9C5B-490F-BDE3-408B895D85BA}">
      <text>
        <r>
          <rPr>
            <b/>
            <sz val="9"/>
            <color indexed="81"/>
            <rFont val="Segoe UI"/>
            <family val="2"/>
          </rPr>
          <t>in Studie mit 30 bis 54 Euro/MWh angegeben</t>
        </r>
        <r>
          <rPr>
            <sz val="9"/>
            <color indexed="81"/>
            <rFont val="Segoe UI"/>
            <family val="2"/>
          </rPr>
          <t xml:space="preserve">
</t>
        </r>
      </text>
    </comment>
    <comment ref="P49" authorId="0" shapeId="0" xr:uid="{F1B94869-362D-3144-BB5A-1BE91A316C8F}">
      <text>
        <r>
          <rPr>
            <b/>
            <sz val="10"/>
            <color rgb="FF000000"/>
            <rFont val="Tahoma"/>
            <family val="2"/>
          </rPr>
          <t xml:space="preserve">Biogas 10 Jahre
</t>
        </r>
        <r>
          <rPr>
            <b/>
            <sz val="10"/>
            <color rgb="FF000000"/>
            <rFont val="Tahoma"/>
            <family val="2"/>
          </rPr>
          <t>Biomasse 40 Jahre</t>
        </r>
        <r>
          <rPr>
            <sz val="10"/>
            <color rgb="FF000000"/>
            <rFont val="Tahoma"/>
            <family val="2"/>
          </rPr>
          <t xml:space="preserve">
</t>
        </r>
      </text>
    </comment>
    <comment ref="D50" authorId="1" shapeId="0" xr:uid="{0FD28EB7-0650-47F8-9ED3-F111AD377D06}">
      <text>
        <r>
          <rPr>
            <b/>
            <sz val="9"/>
            <color rgb="FF000000"/>
            <rFont val="Segoe UI"/>
            <charset val="1"/>
          </rPr>
          <t>Mittelwerte nicht aus Studie, sondern nachträglich berechnet.</t>
        </r>
        <r>
          <rPr>
            <sz val="9"/>
            <color rgb="FF000000"/>
            <rFont val="Segoe UI"/>
            <charset val="1"/>
          </rPr>
          <t xml:space="preserve">
</t>
        </r>
      </text>
    </comment>
    <comment ref="F50" authorId="0" shapeId="0" xr:uid="{90FEAE2D-AFCC-D648-A6D3-4DFD483A97D2}">
      <text>
        <r>
          <rPr>
            <b/>
            <sz val="10"/>
            <color rgb="FF000000"/>
            <rFont val="Tahoma"/>
            <family val="2"/>
          </rPr>
          <t xml:space="preserve">Biogas BHKW
</t>
        </r>
        <r>
          <rPr>
            <b/>
            <sz val="10"/>
            <color rgb="FF000000"/>
            <rFont val="Tahoma"/>
            <family val="2"/>
          </rPr>
          <t>in Eur 2013</t>
        </r>
        <r>
          <rPr>
            <sz val="10"/>
            <color rgb="FF000000"/>
            <rFont val="Tahoma"/>
            <family val="2"/>
          </rPr>
          <t xml:space="preserve">
</t>
        </r>
      </text>
    </comment>
    <comment ref="H50" authorId="0" shapeId="0" xr:uid="{02156ED6-C5D8-8B4E-96BC-1DB7CD04D727}">
      <text>
        <r>
          <rPr>
            <b/>
            <sz val="10"/>
            <color rgb="FF000000"/>
            <rFont val="Tahoma"/>
            <family val="2"/>
          </rPr>
          <t xml:space="preserve">Biomasse Kraftwerk
</t>
        </r>
        <r>
          <rPr>
            <b/>
            <sz val="10"/>
            <color rgb="FF000000"/>
            <rFont val="Tahoma"/>
            <family val="2"/>
          </rPr>
          <t>in Eur 2013</t>
        </r>
        <r>
          <rPr>
            <sz val="10"/>
            <color rgb="FF000000"/>
            <rFont val="Tahoma"/>
            <family val="2"/>
          </rPr>
          <t xml:space="preserve">
</t>
        </r>
      </text>
    </comment>
    <comment ref="I50" authorId="1" shapeId="0" xr:uid="{95BDFDBD-899C-4B7E-AB8E-5EC49585A35E}">
      <text>
        <r>
          <rPr>
            <b/>
            <sz val="9"/>
            <color rgb="FF000000"/>
            <rFont val="Segoe UI"/>
            <family val="2"/>
          </rPr>
          <t>In Studie als 1 - 2 % angegeben</t>
        </r>
        <r>
          <rPr>
            <sz val="9"/>
            <color rgb="FF000000"/>
            <rFont val="Segoe UI"/>
            <family val="2"/>
          </rPr>
          <t xml:space="preserve">
</t>
        </r>
      </text>
    </comment>
    <comment ref="J50" authorId="1" shapeId="0" xr:uid="{0618E717-44DE-48F1-8AE9-76E20DDAE8C2}">
      <text>
        <r>
          <rPr>
            <b/>
            <sz val="9"/>
            <color rgb="FF000000"/>
            <rFont val="Segoe UI"/>
            <family val="2"/>
          </rPr>
          <t>Werte nachträglich anhand der Prozentangaben berechnet.</t>
        </r>
      </text>
    </comment>
    <comment ref="M50" authorId="1" shapeId="0" xr:uid="{C7104C69-2DD3-499F-91EC-517232572D3D}">
      <text>
        <r>
          <rPr>
            <b/>
            <sz val="9"/>
            <color indexed="81"/>
            <rFont val="Segoe UI"/>
            <family val="2"/>
          </rPr>
          <t>in Studie mit 30 bis 54 Euro/MWh angegeben</t>
        </r>
        <r>
          <rPr>
            <sz val="9"/>
            <color indexed="81"/>
            <rFont val="Segoe UI"/>
            <family val="2"/>
          </rPr>
          <t xml:space="preserve">
</t>
        </r>
      </text>
    </comment>
    <comment ref="P50" authorId="0" shapeId="0" xr:uid="{A4CB1952-58CD-5044-A3D1-CD5429AAA07A}">
      <text>
        <r>
          <rPr>
            <b/>
            <sz val="10"/>
            <color rgb="FF000000"/>
            <rFont val="Tahoma"/>
            <family val="2"/>
          </rPr>
          <t xml:space="preserve">Biogas 10 Jahre
</t>
        </r>
        <r>
          <rPr>
            <b/>
            <sz val="10"/>
            <color rgb="FF000000"/>
            <rFont val="Tahoma"/>
            <family val="2"/>
          </rPr>
          <t>Biomasse 40 Jahre</t>
        </r>
        <r>
          <rPr>
            <sz val="10"/>
            <color rgb="FF000000"/>
            <rFont val="Tahoma"/>
            <family val="2"/>
          </rPr>
          <t xml:space="preserve">
</t>
        </r>
      </text>
    </comment>
    <comment ref="D51" authorId="1" shapeId="0" xr:uid="{9AAE49F0-99EA-4BB1-BF83-B3A5200F50DD}">
      <text>
        <r>
          <rPr>
            <b/>
            <sz val="9"/>
            <color rgb="FF000000"/>
            <rFont val="Segoe UI"/>
            <charset val="1"/>
          </rPr>
          <t>Mittelwerte nicht aus Studie, sondern nachträglich berechnet.</t>
        </r>
        <r>
          <rPr>
            <sz val="9"/>
            <color rgb="FF000000"/>
            <rFont val="Segoe UI"/>
            <charset val="1"/>
          </rPr>
          <t xml:space="preserve">
</t>
        </r>
      </text>
    </comment>
    <comment ref="F51" authorId="0" shapeId="0" xr:uid="{6E8946E2-699D-7544-9F5E-0C79E3D68148}">
      <text>
        <r>
          <rPr>
            <b/>
            <sz val="10"/>
            <color rgb="FF000000"/>
            <rFont val="Tahoma"/>
            <family val="2"/>
          </rPr>
          <t xml:space="preserve">Biogas BHKW
</t>
        </r>
        <r>
          <rPr>
            <b/>
            <sz val="10"/>
            <color rgb="FF000000"/>
            <rFont val="Tahoma"/>
            <family val="2"/>
          </rPr>
          <t>in Eur 2013</t>
        </r>
        <r>
          <rPr>
            <sz val="10"/>
            <color rgb="FF000000"/>
            <rFont val="Tahoma"/>
            <family val="2"/>
          </rPr>
          <t xml:space="preserve">
</t>
        </r>
      </text>
    </comment>
    <comment ref="H51" authorId="0" shapeId="0" xr:uid="{44FF3CE1-375C-3348-A3D1-D8EBBAACFAD2}">
      <text>
        <r>
          <rPr>
            <b/>
            <sz val="10"/>
            <color rgb="FF000000"/>
            <rFont val="Tahoma"/>
            <family val="2"/>
          </rPr>
          <t xml:space="preserve">Biomasse Kraftwerk
</t>
        </r>
        <r>
          <rPr>
            <b/>
            <sz val="10"/>
            <color rgb="FF000000"/>
            <rFont val="Tahoma"/>
            <family val="2"/>
          </rPr>
          <t>in Eur 2013</t>
        </r>
        <r>
          <rPr>
            <sz val="10"/>
            <color rgb="FF000000"/>
            <rFont val="Tahoma"/>
            <family val="2"/>
          </rPr>
          <t xml:space="preserve">
</t>
        </r>
      </text>
    </comment>
    <comment ref="I51" authorId="1" shapeId="0" xr:uid="{11564EDD-EF4E-4EF5-9972-B6125553D1A8}">
      <text>
        <r>
          <rPr>
            <b/>
            <sz val="9"/>
            <color rgb="FF000000"/>
            <rFont val="Segoe UI"/>
            <family val="2"/>
          </rPr>
          <t>In Studie als 1 - 2 % angegeben</t>
        </r>
        <r>
          <rPr>
            <sz val="9"/>
            <color rgb="FF000000"/>
            <rFont val="Segoe UI"/>
            <family val="2"/>
          </rPr>
          <t xml:space="preserve">
</t>
        </r>
      </text>
    </comment>
    <comment ref="J51" authorId="1" shapeId="0" xr:uid="{1ECDBF9F-D241-41A0-8CE1-7C1585F5F0F2}">
      <text>
        <r>
          <rPr>
            <b/>
            <sz val="9"/>
            <color indexed="81"/>
            <rFont val="Segoe UI"/>
            <family val="2"/>
          </rPr>
          <t>Werte nachträglich anhand der Prozentangaben berechnet.</t>
        </r>
      </text>
    </comment>
    <comment ref="M51" authorId="1" shapeId="0" xr:uid="{7390789E-C153-4D63-A388-CEC2151C5532}">
      <text>
        <r>
          <rPr>
            <b/>
            <sz val="9"/>
            <color indexed="81"/>
            <rFont val="Segoe UI"/>
            <family val="2"/>
          </rPr>
          <t>in Studie mit 30 bis 54 Euro/MWh angegeben</t>
        </r>
        <r>
          <rPr>
            <sz val="9"/>
            <color indexed="81"/>
            <rFont val="Segoe UI"/>
            <family val="2"/>
          </rPr>
          <t xml:space="preserve">
</t>
        </r>
      </text>
    </comment>
    <comment ref="P51" authorId="0" shapeId="0" xr:uid="{0FEEC222-0887-1F4A-9357-7370B4CD70D3}">
      <text>
        <r>
          <rPr>
            <b/>
            <sz val="10"/>
            <color rgb="FF000000"/>
            <rFont val="Tahoma"/>
            <family val="2"/>
          </rPr>
          <t xml:space="preserve">Biogas 10 Jahre
</t>
        </r>
        <r>
          <rPr>
            <b/>
            <sz val="10"/>
            <color rgb="FF000000"/>
            <rFont val="Tahoma"/>
            <family val="2"/>
          </rPr>
          <t>Biomasse 40 Jahre</t>
        </r>
        <r>
          <rPr>
            <sz val="10"/>
            <color rgb="FF000000"/>
            <rFont val="Tahoma"/>
            <family val="2"/>
          </rPr>
          <t xml:space="preserve">
</t>
        </r>
      </text>
    </comment>
    <comment ref="D52" authorId="1" shapeId="0" xr:uid="{848126E7-302C-4879-A495-875B0E9B3157}">
      <text>
        <r>
          <rPr>
            <b/>
            <sz val="9"/>
            <color rgb="FF000000"/>
            <rFont val="Segoe UI"/>
            <charset val="1"/>
          </rPr>
          <t>Mittelwerte nicht aus Studie, sondern nachträglich berechnet.</t>
        </r>
        <r>
          <rPr>
            <sz val="9"/>
            <color rgb="FF000000"/>
            <rFont val="Segoe UI"/>
            <charset val="1"/>
          </rPr>
          <t xml:space="preserve">
</t>
        </r>
      </text>
    </comment>
    <comment ref="F52" authorId="0" shapeId="0" xr:uid="{808DE343-4646-AF40-AEDF-2A42631F1033}">
      <text>
        <r>
          <rPr>
            <b/>
            <sz val="10"/>
            <color rgb="FF000000"/>
            <rFont val="Tahoma"/>
            <family val="2"/>
          </rPr>
          <t xml:space="preserve">Biogas BHKW
</t>
        </r>
        <r>
          <rPr>
            <b/>
            <sz val="10"/>
            <color rgb="FF000000"/>
            <rFont val="Tahoma"/>
            <family val="2"/>
          </rPr>
          <t>in Eur 2013</t>
        </r>
        <r>
          <rPr>
            <sz val="10"/>
            <color rgb="FF000000"/>
            <rFont val="Tahoma"/>
            <family val="2"/>
          </rPr>
          <t xml:space="preserve">
</t>
        </r>
      </text>
    </comment>
    <comment ref="H52" authorId="0" shapeId="0" xr:uid="{DF7318F8-D889-4F4F-9F96-A8904B60FA76}">
      <text>
        <r>
          <rPr>
            <b/>
            <sz val="10"/>
            <color rgb="FF000000"/>
            <rFont val="Tahoma"/>
            <family val="2"/>
          </rPr>
          <t xml:space="preserve">Biomasse Kraftwerk
</t>
        </r>
        <r>
          <rPr>
            <b/>
            <sz val="10"/>
            <color rgb="FF000000"/>
            <rFont val="Tahoma"/>
            <family val="2"/>
          </rPr>
          <t>in Eur 2013</t>
        </r>
        <r>
          <rPr>
            <sz val="10"/>
            <color rgb="FF000000"/>
            <rFont val="Tahoma"/>
            <family val="2"/>
          </rPr>
          <t xml:space="preserve">
</t>
        </r>
      </text>
    </comment>
    <comment ref="I52" authorId="1" shapeId="0" xr:uid="{DAF6EE58-5B24-4436-8EA7-3A1793B81176}">
      <text>
        <r>
          <rPr>
            <b/>
            <sz val="9"/>
            <color rgb="FF000000"/>
            <rFont val="Segoe UI"/>
            <family val="2"/>
          </rPr>
          <t>In Studie als 1 - 2 % angegeben</t>
        </r>
        <r>
          <rPr>
            <sz val="9"/>
            <color rgb="FF000000"/>
            <rFont val="Segoe UI"/>
            <family val="2"/>
          </rPr>
          <t xml:space="preserve">
</t>
        </r>
      </text>
    </comment>
    <comment ref="J52" authorId="1" shapeId="0" xr:uid="{7A70A2F7-2EC3-4611-B9F7-3E2F86C17EFB}">
      <text>
        <r>
          <rPr>
            <b/>
            <sz val="9"/>
            <color indexed="81"/>
            <rFont val="Segoe UI"/>
            <family val="2"/>
          </rPr>
          <t>Werte nachträglich anhand der Prozentangaben berechnet.</t>
        </r>
      </text>
    </comment>
    <comment ref="M52" authorId="1" shapeId="0" xr:uid="{4EEA495B-9B6C-4173-8A3E-66CD026122FE}">
      <text>
        <r>
          <rPr>
            <b/>
            <sz val="9"/>
            <color indexed="81"/>
            <rFont val="Segoe UI"/>
            <family val="2"/>
          </rPr>
          <t>in Studie mit 30 bis 54 Euro/MWh angegeben</t>
        </r>
        <r>
          <rPr>
            <sz val="9"/>
            <color indexed="81"/>
            <rFont val="Segoe UI"/>
            <family val="2"/>
          </rPr>
          <t xml:space="preserve">
</t>
        </r>
      </text>
    </comment>
    <comment ref="P52" authorId="0" shapeId="0" xr:uid="{067EE76C-DC26-3747-9369-1CFC551AF64E}">
      <text>
        <r>
          <rPr>
            <b/>
            <sz val="10"/>
            <color rgb="FF000000"/>
            <rFont val="Tahoma"/>
            <family val="2"/>
          </rPr>
          <t xml:space="preserve">Biogas 10 Jahre
</t>
        </r>
        <r>
          <rPr>
            <b/>
            <sz val="10"/>
            <color rgb="FF000000"/>
            <rFont val="Tahoma"/>
            <family val="2"/>
          </rPr>
          <t>Biomasse 40 Jahre</t>
        </r>
        <r>
          <rPr>
            <sz val="10"/>
            <color rgb="FF000000"/>
            <rFont val="Tahoma"/>
            <family val="2"/>
          </rPr>
          <t xml:space="preserve">
</t>
        </r>
      </text>
    </comment>
    <comment ref="D53" authorId="1" shapeId="0" xr:uid="{5DBE774D-AD32-42EF-B0FC-1BBB67840C91}">
      <text>
        <r>
          <rPr>
            <b/>
            <sz val="9"/>
            <color rgb="FF000000"/>
            <rFont val="Segoe UI"/>
            <charset val="1"/>
          </rPr>
          <t>Mittelwerte nicht aus Studie, sondern nachträglich berechnet.</t>
        </r>
        <r>
          <rPr>
            <sz val="9"/>
            <color rgb="FF000000"/>
            <rFont val="Segoe UI"/>
            <charset val="1"/>
          </rPr>
          <t xml:space="preserve">
</t>
        </r>
      </text>
    </comment>
    <comment ref="F53" authorId="0" shapeId="0" xr:uid="{955445B1-0ECF-4B44-A90D-0ED9121E6524}">
      <text>
        <r>
          <rPr>
            <b/>
            <sz val="10"/>
            <color rgb="FF000000"/>
            <rFont val="Tahoma"/>
            <family val="2"/>
          </rPr>
          <t xml:space="preserve">Biogas BHKW
</t>
        </r>
        <r>
          <rPr>
            <b/>
            <sz val="10"/>
            <color rgb="FF000000"/>
            <rFont val="Tahoma"/>
            <family val="2"/>
          </rPr>
          <t>in Eur 2013</t>
        </r>
        <r>
          <rPr>
            <sz val="10"/>
            <color rgb="FF000000"/>
            <rFont val="Tahoma"/>
            <family val="2"/>
          </rPr>
          <t xml:space="preserve">
</t>
        </r>
      </text>
    </comment>
    <comment ref="H53" authorId="0" shapeId="0" xr:uid="{CB86F2EB-87A1-4540-AFD3-3AD91EBFE8DF}">
      <text>
        <r>
          <rPr>
            <b/>
            <sz val="10"/>
            <color rgb="FF000000"/>
            <rFont val="Tahoma"/>
            <family val="2"/>
          </rPr>
          <t xml:space="preserve">Biomasse Kraftwerk
</t>
        </r>
        <r>
          <rPr>
            <b/>
            <sz val="10"/>
            <color rgb="FF000000"/>
            <rFont val="Tahoma"/>
            <family val="2"/>
          </rPr>
          <t>in Eur 2013</t>
        </r>
        <r>
          <rPr>
            <sz val="10"/>
            <color rgb="FF000000"/>
            <rFont val="Tahoma"/>
            <family val="2"/>
          </rPr>
          <t xml:space="preserve">
</t>
        </r>
      </text>
    </comment>
    <comment ref="I53" authorId="1" shapeId="0" xr:uid="{860A0AF2-5368-4AA6-94F4-BA4B072042D5}">
      <text>
        <r>
          <rPr>
            <b/>
            <sz val="9"/>
            <color rgb="FF000000"/>
            <rFont val="Segoe UI"/>
            <family val="2"/>
          </rPr>
          <t>In Studie als 1 - 2 % angegeben</t>
        </r>
        <r>
          <rPr>
            <sz val="9"/>
            <color rgb="FF000000"/>
            <rFont val="Segoe UI"/>
            <family val="2"/>
          </rPr>
          <t xml:space="preserve">
</t>
        </r>
      </text>
    </comment>
    <comment ref="J53" authorId="1" shapeId="0" xr:uid="{A0B00B79-F41D-4179-BAB3-386C93AE31E4}">
      <text>
        <r>
          <rPr>
            <b/>
            <sz val="9"/>
            <color indexed="81"/>
            <rFont val="Segoe UI"/>
            <family val="2"/>
          </rPr>
          <t>Werte nachträglich anhand der Prozentangaben berechnet.</t>
        </r>
      </text>
    </comment>
    <comment ref="M53" authorId="1" shapeId="0" xr:uid="{1EE597CB-9769-4990-86D3-BBE4502C56B0}">
      <text>
        <r>
          <rPr>
            <b/>
            <sz val="9"/>
            <color indexed="81"/>
            <rFont val="Segoe UI"/>
            <family val="2"/>
          </rPr>
          <t>in Studie mit 30 bis 54 Euro/MWh angegeben</t>
        </r>
        <r>
          <rPr>
            <sz val="9"/>
            <color indexed="81"/>
            <rFont val="Segoe UI"/>
            <family val="2"/>
          </rPr>
          <t xml:space="preserve">
</t>
        </r>
      </text>
    </comment>
    <comment ref="P53" authorId="0" shapeId="0" xr:uid="{E7756588-1A7B-A24A-A0AA-7B77D63D840D}">
      <text>
        <r>
          <rPr>
            <b/>
            <sz val="10"/>
            <color rgb="FF000000"/>
            <rFont val="Tahoma"/>
            <family val="2"/>
          </rPr>
          <t xml:space="preserve">Biogas 10 Jahre
</t>
        </r>
        <r>
          <rPr>
            <b/>
            <sz val="10"/>
            <color rgb="FF000000"/>
            <rFont val="Tahoma"/>
            <family val="2"/>
          </rPr>
          <t>Biomasse 40 Jahre</t>
        </r>
        <r>
          <rPr>
            <sz val="10"/>
            <color rgb="FF000000"/>
            <rFont val="Tahoma"/>
            <family val="2"/>
          </rPr>
          <t xml:space="preserve">
</t>
        </r>
      </text>
    </comment>
    <comment ref="D54" authorId="1" shapeId="0" xr:uid="{1782A1AB-A4C3-43C4-8E48-5F2153543F56}">
      <text>
        <r>
          <rPr>
            <b/>
            <sz val="9"/>
            <color rgb="FF000000"/>
            <rFont val="Segoe UI"/>
            <charset val="1"/>
          </rPr>
          <t>Mittelwerte nicht aus Studie, sondern nachträglich berechnet.</t>
        </r>
        <r>
          <rPr>
            <sz val="9"/>
            <color rgb="FF000000"/>
            <rFont val="Segoe UI"/>
            <charset val="1"/>
          </rPr>
          <t xml:space="preserve">
</t>
        </r>
      </text>
    </comment>
    <comment ref="F54" authorId="0" shapeId="0" xr:uid="{00771DCC-29FC-6049-BEC5-B61CF8D6EEFA}">
      <text>
        <r>
          <rPr>
            <b/>
            <sz val="10"/>
            <color rgb="FF000000"/>
            <rFont val="Tahoma"/>
            <family val="2"/>
          </rPr>
          <t xml:space="preserve">Biogas BHKW
</t>
        </r>
        <r>
          <rPr>
            <b/>
            <sz val="10"/>
            <color rgb="FF000000"/>
            <rFont val="Tahoma"/>
            <family val="2"/>
          </rPr>
          <t>in Eur 2013</t>
        </r>
        <r>
          <rPr>
            <sz val="10"/>
            <color rgb="FF000000"/>
            <rFont val="Tahoma"/>
            <family val="2"/>
          </rPr>
          <t xml:space="preserve">
</t>
        </r>
      </text>
    </comment>
    <comment ref="H54" authorId="0" shapeId="0" xr:uid="{1B964806-C233-984F-801A-EB32A864CEF3}">
      <text>
        <r>
          <rPr>
            <b/>
            <sz val="10"/>
            <color rgb="FF000000"/>
            <rFont val="Tahoma"/>
            <family val="2"/>
          </rPr>
          <t xml:space="preserve">Biomasse Kraftwerk
</t>
        </r>
        <r>
          <rPr>
            <b/>
            <sz val="10"/>
            <color rgb="FF000000"/>
            <rFont val="Tahoma"/>
            <family val="2"/>
          </rPr>
          <t>in Eur 2013</t>
        </r>
        <r>
          <rPr>
            <sz val="10"/>
            <color rgb="FF000000"/>
            <rFont val="Tahoma"/>
            <family val="2"/>
          </rPr>
          <t xml:space="preserve">
</t>
        </r>
      </text>
    </comment>
    <comment ref="I54" authorId="1" shapeId="0" xr:uid="{352CE2F9-74FA-466C-8C5E-C5371819AB04}">
      <text>
        <r>
          <rPr>
            <b/>
            <sz val="9"/>
            <color rgb="FF000000"/>
            <rFont val="Segoe UI"/>
            <family val="2"/>
          </rPr>
          <t>In Studie als 1 - 2 % angegeben</t>
        </r>
        <r>
          <rPr>
            <sz val="9"/>
            <color rgb="FF000000"/>
            <rFont val="Segoe UI"/>
            <family val="2"/>
          </rPr>
          <t xml:space="preserve">
</t>
        </r>
      </text>
    </comment>
    <comment ref="J54" authorId="1" shapeId="0" xr:uid="{7823E593-6B6D-4568-B66E-A71FFD975948}">
      <text>
        <r>
          <rPr>
            <b/>
            <sz val="9"/>
            <color indexed="81"/>
            <rFont val="Segoe UI"/>
            <family val="2"/>
          </rPr>
          <t>Werte nachträglich anhand der Prozentangaben berechnet.</t>
        </r>
      </text>
    </comment>
    <comment ref="M54" authorId="1" shapeId="0" xr:uid="{EBC6BE4A-4981-4FB9-8031-585E005BAAF2}">
      <text>
        <r>
          <rPr>
            <b/>
            <sz val="9"/>
            <color indexed="81"/>
            <rFont val="Segoe UI"/>
            <family val="2"/>
          </rPr>
          <t>in Studie mit 30 bis 54 Euro/MWh angegeben</t>
        </r>
        <r>
          <rPr>
            <sz val="9"/>
            <color indexed="81"/>
            <rFont val="Segoe UI"/>
            <family val="2"/>
          </rPr>
          <t xml:space="preserve">
</t>
        </r>
      </text>
    </comment>
    <comment ref="P54" authorId="0" shapeId="0" xr:uid="{77C325B7-C0C6-3248-8440-D5B95A142BD9}">
      <text>
        <r>
          <rPr>
            <b/>
            <sz val="10"/>
            <color rgb="FF000000"/>
            <rFont val="Tahoma"/>
            <family val="2"/>
          </rPr>
          <t xml:space="preserve">Biogas 10 Jahre
</t>
        </r>
        <r>
          <rPr>
            <b/>
            <sz val="10"/>
            <color rgb="FF000000"/>
            <rFont val="Tahoma"/>
            <family val="2"/>
          </rPr>
          <t>Biomasse 40 Jahre</t>
        </r>
        <r>
          <rPr>
            <sz val="10"/>
            <color rgb="FF000000"/>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Nicklisch, Conrad (F-D)</author>
    <author>Microsoft Office User</author>
  </authors>
  <commentList>
    <comment ref="D49" authorId="0" shapeId="0" xr:uid="{F14DB23B-19A7-43CE-AD2F-B800D7517E1D}">
      <text>
        <r>
          <rPr>
            <b/>
            <sz val="9"/>
            <color indexed="81"/>
            <rFont val="Segoe UI"/>
            <charset val="1"/>
          </rPr>
          <t>werte nachträglich anhand der Trendlinie ermittelt</t>
        </r>
        <r>
          <rPr>
            <sz val="9"/>
            <color indexed="81"/>
            <rFont val="Segoe UI"/>
            <charset val="1"/>
          </rPr>
          <t xml:space="preserve">
</t>
        </r>
      </text>
    </comment>
    <comment ref="D50" authorId="0" shapeId="0" xr:uid="{9F951450-B7A5-43E9-AE55-B0C63786D867}">
      <text>
        <r>
          <rPr>
            <b/>
            <sz val="9"/>
            <color indexed="81"/>
            <rFont val="Segoe UI"/>
            <charset val="1"/>
          </rPr>
          <t>werte nachträglich anhand der Trendlinie ermittelt</t>
        </r>
        <r>
          <rPr>
            <sz val="9"/>
            <color indexed="81"/>
            <rFont val="Segoe UI"/>
            <charset val="1"/>
          </rPr>
          <t xml:space="preserve">
</t>
        </r>
      </text>
    </comment>
    <comment ref="H50" authorId="0" shapeId="0" xr:uid="{6122A323-4536-4EB4-A597-E9E36A5C79C9}">
      <text>
        <r>
          <rPr>
            <b/>
            <sz val="9"/>
            <color rgb="FF000000"/>
            <rFont val="Segoe UI"/>
            <charset val="1"/>
          </rPr>
          <t>werte nachträglich anhand der Trendlinie ermittelt</t>
        </r>
        <r>
          <rPr>
            <sz val="9"/>
            <color rgb="FF000000"/>
            <rFont val="Segoe UI"/>
            <charset val="1"/>
          </rPr>
          <t xml:space="preserve">
</t>
        </r>
      </text>
    </comment>
    <comment ref="D52" authorId="0" shapeId="0" xr:uid="{FE657F9C-419A-4C85-A2AD-72CD92A918FA}">
      <text>
        <r>
          <rPr>
            <b/>
            <sz val="9"/>
            <color rgb="FF000000"/>
            <rFont val="Segoe UI"/>
            <charset val="1"/>
          </rPr>
          <t>werte nachträglich anhand der Trendlinie ermittelt</t>
        </r>
        <r>
          <rPr>
            <sz val="9"/>
            <color rgb="FF000000"/>
            <rFont val="Segoe UI"/>
            <charset val="1"/>
          </rPr>
          <t xml:space="preserve">
</t>
        </r>
      </text>
    </comment>
    <comment ref="L52" authorId="0" shapeId="0" xr:uid="{72ED5168-682B-44E1-818D-E713D6291F7B}">
      <text>
        <r>
          <rPr>
            <b/>
            <sz val="9"/>
            <color indexed="81"/>
            <rFont val="Segoe UI"/>
            <charset val="1"/>
          </rPr>
          <t>werte nachträglich anhand der Trendlinie ermittelt</t>
        </r>
        <r>
          <rPr>
            <sz val="9"/>
            <color indexed="81"/>
            <rFont val="Segoe UI"/>
            <charset val="1"/>
          </rPr>
          <t xml:space="preserve">
</t>
        </r>
      </text>
    </comment>
    <comment ref="M52" authorId="0" shapeId="0" xr:uid="{1494DEAB-C330-4AA1-950C-596125B498E7}">
      <text>
        <r>
          <rPr>
            <b/>
            <sz val="9"/>
            <color indexed="81"/>
            <rFont val="Segoe UI"/>
            <charset val="1"/>
          </rPr>
          <t>werte nachträglich anhand der Trendlinie ermittelt</t>
        </r>
        <r>
          <rPr>
            <sz val="9"/>
            <color indexed="81"/>
            <rFont val="Segoe UI"/>
            <charset val="1"/>
          </rPr>
          <t xml:space="preserve">
</t>
        </r>
      </text>
    </comment>
    <comment ref="L53" authorId="0" shapeId="0" xr:uid="{848E21D9-246F-4130-A275-47980FFB2A7E}">
      <text>
        <r>
          <rPr>
            <b/>
            <sz val="9"/>
            <color indexed="81"/>
            <rFont val="Segoe UI"/>
            <charset val="1"/>
          </rPr>
          <t>werte nachträglich anhand der Trendlinie ermittelt</t>
        </r>
        <r>
          <rPr>
            <sz val="9"/>
            <color indexed="81"/>
            <rFont val="Segoe UI"/>
            <charset val="1"/>
          </rPr>
          <t xml:space="preserve">
</t>
        </r>
      </text>
    </comment>
    <comment ref="M53" authorId="0" shapeId="0" xr:uid="{8A84980B-48E3-4C95-940D-93BE64A80289}">
      <text>
        <r>
          <rPr>
            <b/>
            <sz val="9"/>
            <color rgb="FF000000"/>
            <rFont val="Segoe UI"/>
            <charset val="1"/>
          </rPr>
          <t>werte nachträglich anhand der Trendlinie ermittelt</t>
        </r>
        <r>
          <rPr>
            <sz val="9"/>
            <color rgb="FF000000"/>
            <rFont val="Segoe UI"/>
            <charset val="1"/>
          </rPr>
          <t xml:space="preserve">
</t>
        </r>
      </text>
    </comment>
    <comment ref="R53" authorId="0" shapeId="0" xr:uid="{39A0A767-FA99-4C45-A7EB-AFA14863D69D}">
      <text>
        <r>
          <rPr>
            <b/>
            <sz val="9"/>
            <color rgb="FF000000"/>
            <rFont val="Segoe UI"/>
            <charset val="1"/>
          </rPr>
          <t>werte nachträglich anhand der Trendlinie ermittelt</t>
        </r>
        <r>
          <rPr>
            <sz val="9"/>
            <color rgb="FF000000"/>
            <rFont val="Segoe UI"/>
            <charset val="1"/>
          </rPr>
          <t xml:space="preserve">
</t>
        </r>
      </text>
    </comment>
    <comment ref="S53" authorId="0" shapeId="0" xr:uid="{A4C0974A-C9D8-4463-B6D0-65D5DCF2E3AF}">
      <text>
        <r>
          <rPr>
            <b/>
            <sz val="9"/>
            <color rgb="FF000000"/>
            <rFont val="Segoe UI"/>
            <charset val="1"/>
          </rPr>
          <t>werte nachträglich anhand der Trendlinie ermittelt</t>
        </r>
        <r>
          <rPr>
            <sz val="9"/>
            <color rgb="FF000000"/>
            <rFont val="Segoe UI"/>
            <charset val="1"/>
          </rPr>
          <t xml:space="preserve">
</t>
        </r>
      </text>
    </comment>
    <comment ref="O82" authorId="1" shapeId="0" xr:uid="{424ADC85-FFBF-48AD-B3E9-F8E7E2749046}">
      <text>
        <r>
          <rPr>
            <b/>
            <sz val="10"/>
            <color rgb="FF000000"/>
            <rFont val="Tahoma"/>
            <family val="2"/>
          </rPr>
          <t xml:space="preserve">Biogas 10 Jahre
</t>
        </r>
        <r>
          <rPr>
            <sz val="10"/>
            <color rgb="FF000000"/>
            <rFont val="Tahoma"/>
            <family val="2"/>
          </rPr>
          <t xml:space="preserve">
</t>
        </r>
      </text>
    </comment>
    <comment ref="O83" authorId="1" shapeId="0" xr:uid="{0DA6895C-2F09-4AA7-A88C-EFFB70B65891}">
      <text>
        <r>
          <rPr>
            <b/>
            <sz val="10"/>
            <color rgb="FF000000"/>
            <rFont val="Tahoma"/>
            <family val="2"/>
          </rPr>
          <t>Biomasse 40 Jahre</t>
        </r>
        <r>
          <rPr>
            <sz val="10"/>
            <color rgb="FF000000"/>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Nicklisch, Conrad (F-D)</author>
    <author>Microsoft Office User</author>
  </authors>
  <commentList>
    <comment ref="D7" authorId="0" shapeId="0" xr:uid="{2988E2B1-E157-442F-94FD-7F5372097526}">
      <text>
        <r>
          <rPr>
            <b/>
            <sz val="9"/>
            <color rgb="FF000000"/>
            <rFont val="Segoe UI"/>
            <charset val="1"/>
          </rPr>
          <t>Mittelwerte nicht aus Studie, sondern nachträglich berechnet.</t>
        </r>
        <r>
          <rPr>
            <sz val="9"/>
            <color rgb="FF000000"/>
            <rFont val="Segoe UI"/>
            <charset val="1"/>
          </rPr>
          <t xml:space="preserve">
</t>
        </r>
      </text>
    </comment>
    <comment ref="F7" authorId="1" shapeId="0" xr:uid="{574E749D-A0A3-554F-A941-5896BB10EFC4}">
      <text>
        <r>
          <rPr>
            <b/>
            <sz val="10"/>
            <color rgb="FF000000"/>
            <rFont val="Tahoma"/>
            <family val="2"/>
          </rPr>
          <t xml:space="preserve">in EUR 2009
</t>
        </r>
        <r>
          <rPr>
            <b/>
            <sz val="10"/>
            <color rgb="FF000000"/>
            <rFont val="Tahoma"/>
            <family val="2"/>
          </rPr>
          <t>für Wasserkraftanlagen &gt; 1MW</t>
        </r>
        <r>
          <rPr>
            <sz val="10"/>
            <color rgb="FF000000"/>
            <rFont val="Tahoma"/>
            <family val="2"/>
          </rPr>
          <t xml:space="preserve">
</t>
        </r>
      </text>
    </comment>
    <comment ref="H7" authorId="1" shapeId="0" xr:uid="{5E5D4E7D-A9F8-C34A-BAC6-86A5FE9083E1}">
      <text>
        <r>
          <rPr>
            <b/>
            <sz val="10"/>
            <color rgb="FF000000"/>
            <rFont val="Tahoma"/>
            <family val="2"/>
          </rPr>
          <t xml:space="preserve">in EUR 2009
</t>
        </r>
        <r>
          <rPr>
            <b/>
            <sz val="10"/>
            <color rgb="FF000000"/>
            <rFont val="Tahoma"/>
            <family val="2"/>
          </rPr>
          <t>für Wasserkraftanlagen &lt; 1 MW</t>
        </r>
        <r>
          <rPr>
            <sz val="10"/>
            <color rgb="FF000000"/>
            <rFont val="Tahoma"/>
            <family val="2"/>
          </rPr>
          <t xml:space="preserve">
</t>
        </r>
      </text>
    </comment>
    <comment ref="K7" authorId="0" shapeId="0" xr:uid="{5E492C01-4DF3-4B89-BA23-F3CE8DD4C378}">
      <text>
        <r>
          <rPr>
            <b/>
            <sz val="9"/>
            <color indexed="81"/>
            <rFont val="Segoe UI"/>
            <family val="2"/>
          </rPr>
          <t>Werte nachträglich anhand der Prozentangaben berechnet.</t>
        </r>
      </text>
    </comment>
    <comment ref="S7" authorId="1" shapeId="0" xr:uid="{D690AF00-5AB7-894B-A94C-25AC4B04DE02}">
      <text>
        <r>
          <rPr>
            <b/>
            <sz val="10"/>
            <color rgb="FF000000"/>
            <rFont val="Tahoma"/>
            <family val="2"/>
          </rPr>
          <t>Wasserkraftanlagen &lt; 1MW</t>
        </r>
        <r>
          <rPr>
            <sz val="10"/>
            <color rgb="FF000000"/>
            <rFont val="Tahoma"/>
            <family val="2"/>
          </rPr>
          <t xml:space="preserve">
</t>
        </r>
      </text>
    </comment>
    <comment ref="U7" authorId="1" shapeId="0" xr:uid="{25339F34-B0F2-7C4F-B00C-87BD6F8916D7}">
      <text>
        <r>
          <rPr>
            <b/>
            <sz val="10"/>
            <color rgb="FF000000"/>
            <rFont val="Tahoma"/>
            <family val="2"/>
          </rPr>
          <t>Wasserkraftanlagen &gt; 1MW</t>
        </r>
        <r>
          <rPr>
            <sz val="10"/>
            <color rgb="FF000000"/>
            <rFont val="Tahoma"/>
            <family val="2"/>
          </rPr>
          <t xml:space="preserve">
</t>
        </r>
      </text>
    </comment>
    <comment ref="D8" authorId="0" shapeId="0" xr:uid="{B7AA92C1-A553-45D8-AEF8-718226CDC2ED}">
      <text>
        <r>
          <rPr>
            <b/>
            <sz val="9"/>
            <color rgb="FF000000"/>
            <rFont val="Segoe UI"/>
            <charset val="1"/>
          </rPr>
          <t>Mittelwerte nicht aus Studie, sondern nachträglich berechnet.</t>
        </r>
        <r>
          <rPr>
            <sz val="9"/>
            <color rgb="FF000000"/>
            <rFont val="Segoe UI"/>
            <charset val="1"/>
          </rPr>
          <t xml:space="preserve">
</t>
        </r>
      </text>
    </comment>
    <comment ref="F8" authorId="1" shapeId="0" xr:uid="{F7C06048-6E53-DE4C-AE80-A144C8CE0B57}">
      <text>
        <r>
          <rPr>
            <b/>
            <sz val="10"/>
            <color rgb="FF000000"/>
            <rFont val="Tahoma"/>
            <family val="2"/>
          </rPr>
          <t xml:space="preserve">in EUR 2009
</t>
        </r>
        <r>
          <rPr>
            <b/>
            <sz val="10"/>
            <color rgb="FF000000"/>
            <rFont val="Tahoma"/>
            <family val="2"/>
          </rPr>
          <t>für Wasserkraftanlagen &gt; 1MW</t>
        </r>
        <r>
          <rPr>
            <sz val="10"/>
            <color rgb="FF000000"/>
            <rFont val="Tahoma"/>
            <family val="2"/>
          </rPr>
          <t xml:space="preserve">
</t>
        </r>
      </text>
    </comment>
    <comment ref="H8" authorId="1" shapeId="0" xr:uid="{2BBB0126-425E-4C43-B4D2-05F85CCC141E}">
      <text>
        <r>
          <rPr>
            <b/>
            <sz val="10"/>
            <color rgb="FF000000"/>
            <rFont val="Tahoma"/>
            <family val="2"/>
          </rPr>
          <t xml:space="preserve">in EUR 2009
</t>
        </r>
        <r>
          <rPr>
            <b/>
            <sz val="10"/>
            <color rgb="FF000000"/>
            <rFont val="Tahoma"/>
            <family val="2"/>
          </rPr>
          <t>für Wasserkraftanlagen &lt; 1 MW</t>
        </r>
        <r>
          <rPr>
            <sz val="10"/>
            <color rgb="FF000000"/>
            <rFont val="Tahoma"/>
            <family val="2"/>
          </rPr>
          <t xml:space="preserve">
</t>
        </r>
      </text>
    </comment>
    <comment ref="K8" authorId="0" shapeId="0" xr:uid="{DBC681A9-6BEC-43D0-8C65-F6E708CE6891}">
      <text>
        <r>
          <rPr>
            <b/>
            <sz val="9"/>
            <color indexed="81"/>
            <rFont val="Segoe UI"/>
            <family val="2"/>
          </rPr>
          <t>Werte nachträglich anhand der Prozentangaben berechnet.</t>
        </r>
      </text>
    </comment>
    <comment ref="S8" authorId="1" shapeId="0" xr:uid="{07979C08-94CB-8249-80CD-9A386DFE6591}">
      <text>
        <r>
          <rPr>
            <b/>
            <sz val="10"/>
            <color rgb="FF000000"/>
            <rFont val="Tahoma"/>
            <family val="2"/>
          </rPr>
          <t>Wasserkraftanlagen &lt; 1MW</t>
        </r>
        <r>
          <rPr>
            <sz val="10"/>
            <color rgb="FF000000"/>
            <rFont val="Tahoma"/>
            <family val="2"/>
          </rPr>
          <t xml:space="preserve">
</t>
        </r>
      </text>
    </comment>
    <comment ref="U8" authorId="1" shapeId="0" xr:uid="{171635CD-D734-F141-92A8-C962540DE97D}">
      <text>
        <r>
          <rPr>
            <b/>
            <sz val="10"/>
            <color rgb="FF000000"/>
            <rFont val="Tahoma"/>
            <family val="2"/>
          </rPr>
          <t>Wasserkraftanlagen &gt; 1MW</t>
        </r>
        <r>
          <rPr>
            <sz val="10"/>
            <color rgb="FF000000"/>
            <rFont val="Tahoma"/>
            <family val="2"/>
          </rPr>
          <t xml:space="preserve">
</t>
        </r>
      </text>
    </comment>
    <comment ref="D9" authorId="0" shapeId="0" xr:uid="{1413A783-3EDF-4BE4-BFEC-5C641F0ECCC9}">
      <text>
        <r>
          <rPr>
            <b/>
            <sz val="9"/>
            <color indexed="81"/>
            <rFont val="Segoe UI"/>
            <charset val="1"/>
          </rPr>
          <t>Mittelwerte nicht aus Studie, sondern nachträglich berechnet.</t>
        </r>
        <r>
          <rPr>
            <sz val="9"/>
            <color indexed="81"/>
            <rFont val="Segoe UI"/>
            <charset val="1"/>
          </rPr>
          <t xml:space="preserve">
</t>
        </r>
      </text>
    </comment>
    <comment ref="F9" authorId="1" shapeId="0" xr:uid="{36EEEB09-4F9E-974B-B063-B2A8E56703D3}">
      <text>
        <r>
          <rPr>
            <b/>
            <sz val="10"/>
            <color rgb="FF000000"/>
            <rFont val="Tahoma"/>
            <family val="2"/>
          </rPr>
          <t xml:space="preserve">in EUR 2009
</t>
        </r>
        <r>
          <rPr>
            <b/>
            <sz val="10"/>
            <color rgb="FF000000"/>
            <rFont val="Tahoma"/>
            <family val="2"/>
          </rPr>
          <t>für Wasserkraftanlagen &gt; 1MW</t>
        </r>
        <r>
          <rPr>
            <sz val="10"/>
            <color rgb="FF000000"/>
            <rFont val="Tahoma"/>
            <family val="2"/>
          </rPr>
          <t xml:space="preserve">
</t>
        </r>
      </text>
    </comment>
    <comment ref="H9" authorId="1" shapeId="0" xr:uid="{DA9AD27E-EC56-FB4A-8475-94A99D4D844F}">
      <text>
        <r>
          <rPr>
            <b/>
            <sz val="10"/>
            <color rgb="FF000000"/>
            <rFont val="Tahoma"/>
            <family val="2"/>
          </rPr>
          <t xml:space="preserve">in EUR 2009
</t>
        </r>
        <r>
          <rPr>
            <b/>
            <sz val="10"/>
            <color rgb="FF000000"/>
            <rFont val="Tahoma"/>
            <family val="2"/>
          </rPr>
          <t>für Wasserkraftanlagen &lt; 1 MW</t>
        </r>
        <r>
          <rPr>
            <sz val="10"/>
            <color rgb="FF000000"/>
            <rFont val="Tahoma"/>
            <family val="2"/>
          </rPr>
          <t xml:space="preserve">
</t>
        </r>
      </text>
    </comment>
    <comment ref="K9" authorId="0" shapeId="0" xr:uid="{6F0A686B-DEF8-469A-8F5E-FC91C0151641}">
      <text>
        <r>
          <rPr>
            <b/>
            <sz val="9"/>
            <color indexed="81"/>
            <rFont val="Segoe UI"/>
            <family val="2"/>
          </rPr>
          <t>Werte nachträglich anhand der Prozentangaben berechnet.</t>
        </r>
      </text>
    </comment>
    <comment ref="S9" authorId="1" shapeId="0" xr:uid="{03C0CD95-B707-DB4F-A86C-56E81024F534}">
      <text>
        <r>
          <rPr>
            <b/>
            <sz val="10"/>
            <color rgb="FF000000"/>
            <rFont val="Tahoma"/>
            <family val="2"/>
          </rPr>
          <t>Wasserkraftanlagen &lt; 1MW</t>
        </r>
        <r>
          <rPr>
            <sz val="10"/>
            <color rgb="FF000000"/>
            <rFont val="Tahoma"/>
            <family val="2"/>
          </rPr>
          <t xml:space="preserve">
</t>
        </r>
      </text>
    </comment>
    <comment ref="U9" authorId="1" shapeId="0" xr:uid="{8ED4B5EF-65A5-CD40-8FB1-DC0C3B68D55B}">
      <text>
        <r>
          <rPr>
            <b/>
            <sz val="10"/>
            <color rgb="FF000000"/>
            <rFont val="Tahoma"/>
            <family val="2"/>
          </rPr>
          <t>Wasserkraftanlagen &gt; 1MW</t>
        </r>
        <r>
          <rPr>
            <sz val="10"/>
            <color rgb="FF000000"/>
            <rFont val="Tahoma"/>
            <family val="2"/>
          </rPr>
          <t xml:space="preserve">
</t>
        </r>
      </text>
    </comment>
    <comment ref="D10" authorId="0" shapeId="0" xr:uid="{66E3000D-288F-4DAC-91FF-2AB035A07D1A}">
      <text>
        <r>
          <rPr>
            <b/>
            <sz val="9"/>
            <color rgb="FF000000"/>
            <rFont val="Segoe UI"/>
            <charset val="1"/>
          </rPr>
          <t>Mittelwerte nicht aus Studie, sondern nachträglich berechnet.</t>
        </r>
        <r>
          <rPr>
            <sz val="9"/>
            <color rgb="FF000000"/>
            <rFont val="Segoe UI"/>
            <charset val="1"/>
          </rPr>
          <t xml:space="preserve">
</t>
        </r>
      </text>
    </comment>
    <comment ref="F10" authorId="1" shapeId="0" xr:uid="{276682D4-11AF-7540-8E2A-DD47635A8DFF}">
      <text>
        <r>
          <rPr>
            <b/>
            <sz val="10"/>
            <color rgb="FF000000"/>
            <rFont val="Tahoma"/>
            <family val="2"/>
          </rPr>
          <t xml:space="preserve">in EUR 2009
</t>
        </r>
        <r>
          <rPr>
            <b/>
            <sz val="10"/>
            <color rgb="FF000000"/>
            <rFont val="Tahoma"/>
            <family val="2"/>
          </rPr>
          <t>für Wasserkraftanlagen &gt; 1MW</t>
        </r>
        <r>
          <rPr>
            <sz val="10"/>
            <color rgb="FF000000"/>
            <rFont val="Tahoma"/>
            <family val="2"/>
          </rPr>
          <t xml:space="preserve">
</t>
        </r>
      </text>
    </comment>
    <comment ref="H10" authorId="1" shapeId="0" xr:uid="{7F841598-B6BB-A74A-83C9-31091528935E}">
      <text>
        <r>
          <rPr>
            <b/>
            <sz val="10"/>
            <color rgb="FF000000"/>
            <rFont val="Tahoma"/>
            <family val="2"/>
          </rPr>
          <t xml:space="preserve">in EUR 2009
</t>
        </r>
        <r>
          <rPr>
            <b/>
            <sz val="10"/>
            <color rgb="FF000000"/>
            <rFont val="Tahoma"/>
            <family val="2"/>
          </rPr>
          <t>für Wasserkraftanlagen &lt; 1 MW</t>
        </r>
        <r>
          <rPr>
            <sz val="10"/>
            <color rgb="FF000000"/>
            <rFont val="Tahoma"/>
            <family val="2"/>
          </rPr>
          <t xml:space="preserve">
</t>
        </r>
      </text>
    </comment>
    <comment ref="K10" authorId="0" shapeId="0" xr:uid="{5E1CFD0F-82D6-4DE0-AC08-26D01987B773}">
      <text>
        <r>
          <rPr>
            <b/>
            <sz val="9"/>
            <color indexed="81"/>
            <rFont val="Segoe UI"/>
            <family val="2"/>
          </rPr>
          <t>Werte nachträglich anhand der Prozentangaben berechnet.</t>
        </r>
      </text>
    </comment>
    <comment ref="S10" authorId="1" shapeId="0" xr:uid="{8121160A-D5EF-B241-8D4A-7CAE154BF5EB}">
      <text>
        <r>
          <rPr>
            <b/>
            <sz val="10"/>
            <color rgb="FF000000"/>
            <rFont val="Tahoma"/>
            <family val="2"/>
          </rPr>
          <t>Wasserkraftanlagen &lt; 1MW</t>
        </r>
        <r>
          <rPr>
            <sz val="10"/>
            <color rgb="FF000000"/>
            <rFont val="Tahoma"/>
            <family val="2"/>
          </rPr>
          <t xml:space="preserve">
</t>
        </r>
      </text>
    </comment>
    <comment ref="U10" authorId="1" shapeId="0" xr:uid="{A7A79A2B-A874-744A-9291-4E478940CF57}">
      <text>
        <r>
          <rPr>
            <b/>
            <sz val="10"/>
            <color rgb="FF000000"/>
            <rFont val="Tahoma"/>
            <family val="2"/>
          </rPr>
          <t>Wasserkraftanlagen &gt; 1MW</t>
        </r>
        <r>
          <rPr>
            <sz val="10"/>
            <color rgb="FF000000"/>
            <rFont val="Tahoma"/>
            <family val="2"/>
          </rPr>
          <t xml:space="preserve">
</t>
        </r>
      </text>
    </comment>
    <comment ref="D11" authorId="0" shapeId="0" xr:uid="{33D071D4-92EF-4596-A105-94021D1B34A4}">
      <text>
        <r>
          <rPr>
            <b/>
            <sz val="9"/>
            <color rgb="FF000000"/>
            <rFont val="Segoe UI"/>
            <charset val="1"/>
          </rPr>
          <t>Mittelwerte nicht aus Studie, sondern nachträglich berechnet.</t>
        </r>
        <r>
          <rPr>
            <sz val="9"/>
            <color rgb="FF000000"/>
            <rFont val="Segoe UI"/>
            <charset val="1"/>
          </rPr>
          <t xml:space="preserve">
</t>
        </r>
      </text>
    </comment>
    <comment ref="F11" authorId="1" shapeId="0" xr:uid="{F01FBD58-D7AF-4D47-9183-93524385A348}">
      <text>
        <r>
          <rPr>
            <b/>
            <sz val="10"/>
            <color rgb="FF000000"/>
            <rFont val="Tahoma"/>
            <family val="2"/>
          </rPr>
          <t xml:space="preserve">in EUR 2009
</t>
        </r>
        <r>
          <rPr>
            <b/>
            <sz val="10"/>
            <color rgb="FF000000"/>
            <rFont val="Tahoma"/>
            <family val="2"/>
          </rPr>
          <t>für Wasserkraftanlagen &gt; 1MW</t>
        </r>
        <r>
          <rPr>
            <sz val="10"/>
            <color rgb="FF000000"/>
            <rFont val="Tahoma"/>
            <family val="2"/>
          </rPr>
          <t xml:space="preserve">
</t>
        </r>
      </text>
    </comment>
    <comment ref="H11" authorId="1" shapeId="0" xr:uid="{9B98EAB6-6D02-AF40-A1DD-50B219F1293B}">
      <text>
        <r>
          <rPr>
            <b/>
            <sz val="10"/>
            <color rgb="FF000000"/>
            <rFont val="Tahoma"/>
            <family val="2"/>
          </rPr>
          <t xml:space="preserve">in EUR 2009
</t>
        </r>
        <r>
          <rPr>
            <b/>
            <sz val="10"/>
            <color rgb="FF000000"/>
            <rFont val="Tahoma"/>
            <family val="2"/>
          </rPr>
          <t>für Wasserkraftanlagen &lt; 1 MW</t>
        </r>
        <r>
          <rPr>
            <sz val="10"/>
            <color rgb="FF000000"/>
            <rFont val="Tahoma"/>
            <family val="2"/>
          </rPr>
          <t xml:space="preserve">
</t>
        </r>
      </text>
    </comment>
    <comment ref="K11" authorId="0" shapeId="0" xr:uid="{939251AD-6886-4E1E-9760-DEF8F4E14586}">
      <text>
        <r>
          <rPr>
            <b/>
            <sz val="9"/>
            <color indexed="81"/>
            <rFont val="Segoe UI"/>
            <family val="2"/>
          </rPr>
          <t>Werte nachträglich anhand der Prozentangaben berechnet.</t>
        </r>
      </text>
    </comment>
    <comment ref="S11" authorId="1" shapeId="0" xr:uid="{CEFEA7DF-46BF-124A-BFED-D67EF76460E8}">
      <text>
        <r>
          <rPr>
            <b/>
            <sz val="10"/>
            <color rgb="FF000000"/>
            <rFont val="Tahoma"/>
            <family val="2"/>
          </rPr>
          <t>Wasserkraftanlagen &lt; 1MW</t>
        </r>
        <r>
          <rPr>
            <sz val="10"/>
            <color rgb="FF000000"/>
            <rFont val="Tahoma"/>
            <family val="2"/>
          </rPr>
          <t xml:space="preserve">
</t>
        </r>
      </text>
    </comment>
    <comment ref="U11" authorId="1" shapeId="0" xr:uid="{1DE07410-4EA1-3147-AB01-98C2B78AADB8}">
      <text>
        <r>
          <rPr>
            <b/>
            <sz val="10"/>
            <color rgb="FF000000"/>
            <rFont val="Tahoma"/>
            <family val="2"/>
          </rPr>
          <t>Wasserkraftanlagen &gt; 1MW</t>
        </r>
        <r>
          <rPr>
            <sz val="10"/>
            <color rgb="FF000000"/>
            <rFont val="Tahoma"/>
            <family val="2"/>
          </rPr>
          <t xml:space="preserve">
</t>
        </r>
      </text>
    </comment>
    <comment ref="D12" authorId="0" shapeId="0" xr:uid="{6F457437-29A5-4C10-8EE7-6A427A677CA5}">
      <text>
        <r>
          <rPr>
            <b/>
            <sz val="9"/>
            <color rgb="FF000000"/>
            <rFont val="Segoe UI"/>
            <charset val="1"/>
          </rPr>
          <t>Mittelwerte nicht aus Studie, sondern nachträglich berechnet.</t>
        </r>
        <r>
          <rPr>
            <sz val="9"/>
            <color rgb="FF000000"/>
            <rFont val="Segoe UI"/>
            <charset val="1"/>
          </rPr>
          <t xml:space="preserve">
</t>
        </r>
      </text>
    </comment>
    <comment ref="F12" authorId="1" shapeId="0" xr:uid="{32FAB9AE-0673-A346-8605-4D5B8C10A5AD}">
      <text>
        <r>
          <rPr>
            <b/>
            <sz val="10"/>
            <color rgb="FF000000"/>
            <rFont val="Tahoma"/>
            <family val="2"/>
          </rPr>
          <t xml:space="preserve">in EUR 2009
</t>
        </r>
        <r>
          <rPr>
            <b/>
            <sz val="10"/>
            <color rgb="FF000000"/>
            <rFont val="Tahoma"/>
            <family val="2"/>
          </rPr>
          <t>für Wasserkraftanlagen &gt; 1MW</t>
        </r>
        <r>
          <rPr>
            <sz val="10"/>
            <color rgb="FF000000"/>
            <rFont val="Tahoma"/>
            <family val="2"/>
          </rPr>
          <t xml:space="preserve">
</t>
        </r>
      </text>
    </comment>
    <comment ref="H12" authorId="1" shapeId="0" xr:uid="{D52DE64D-AA51-014C-8898-B5D545851B75}">
      <text>
        <r>
          <rPr>
            <b/>
            <sz val="10"/>
            <color rgb="FF000000"/>
            <rFont val="Tahoma"/>
            <family val="2"/>
          </rPr>
          <t xml:space="preserve">in EUR 2009
</t>
        </r>
        <r>
          <rPr>
            <b/>
            <sz val="10"/>
            <color rgb="FF000000"/>
            <rFont val="Tahoma"/>
            <family val="2"/>
          </rPr>
          <t>für Wasserkraftanlagen &lt; 1 MW</t>
        </r>
        <r>
          <rPr>
            <sz val="10"/>
            <color rgb="FF000000"/>
            <rFont val="Tahoma"/>
            <family val="2"/>
          </rPr>
          <t xml:space="preserve">
</t>
        </r>
      </text>
    </comment>
    <comment ref="K12" authorId="0" shapeId="0" xr:uid="{30A3795B-E76A-42CB-850A-B96E51E75248}">
      <text>
        <r>
          <rPr>
            <b/>
            <sz val="9"/>
            <color indexed="81"/>
            <rFont val="Segoe UI"/>
            <family val="2"/>
          </rPr>
          <t>Werte nachträglich anhand der Prozentangaben berechnet.</t>
        </r>
      </text>
    </comment>
    <comment ref="S12" authorId="1" shapeId="0" xr:uid="{A95E7EB4-9B90-A747-8BCE-78DB5589FFF1}">
      <text>
        <r>
          <rPr>
            <b/>
            <sz val="10"/>
            <color rgb="FF000000"/>
            <rFont val="Tahoma"/>
            <family val="2"/>
          </rPr>
          <t>Wasserkraftanlagen &lt; 1MW</t>
        </r>
        <r>
          <rPr>
            <sz val="10"/>
            <color rgb="FF000000"/>
            <rFont val="Tahoma"/>
            <family val="2"/>
          </rPr>
          <t xml:space="preserve">
</t>
        </r>
      </text>
    </comment>
    <comment ref="U12" authorId="1" shapeId="0" xr:uid="{B2383645-E6C6-EE45-A46C-3EAD5948DA10}">
      <text>
        <r>
          <rPr>
            <b/>
            <sz val="10"/>
            <color rgb="FF000000"/>
            <rFont val="Tahoma"/>
            <family val="2"/>
          </rPr>
          <t>Wasserkraftanlagen &gt; 1MW</t>
        </r>
        <r>
          <rPr>
            <sz val="10"/>
            <color rgb="FF000000"/>
            <rFont val="Tahoma"/>
            <family val="2"/>
          </rPr>
          <t xml:space="preserve">
</t>
        </r>
      </text>
    </comment>
    <comment ref="D13" authorId="0" shapeId="0" xr:uid="{19CDC52C-4A4E-4D33-918B-5957C2C71A98}">
      <text>
        <r>
          <rPr>
            <b/>
            <sz val="9"/>
            <color indexed="81"/>
            <rFont val="Segoe UI"/>
            <charset val="1"/>
          </rPr>
          <t>Mittelwerte nicht aus Studie, sondern nachträglich berechnet.</t>
        </r>
        <r>
          <rPr>
            <sz val="9"/>
            <color indexed="81"/>
            <rFont val="Segoe UI"/>
            <charset val="1"/>
          </rPr>
          <t xml:space="preserve">
</t>
        </r>
      </text>
    </comment>
    <comment ref="F13" authorId="1" shapeId="0" xr:uid="{611EBB90-F2DE-414C-90E4-9C9C9C0A9352}">
      <text>
        <r>
          <rPr>
            <b/>
            <sz val="10"/>
            <color rgb="FF000000"/>
            <rFont val="Tahoma"/>
            <family val="2"/>
          </rPr>
          <t xml:space="preserve">in EUR 2009
</t>
        </r>
        <r>
          <rPr>
            <b/>
            <sz val="10"/>
            <color rgb="FF000000"/>
            <rFont val="Tahoma"/>
            <family val="2"/>
          </rPr>
          <t>für Wasserkraftanlagen &gt; 1MW</t>
        </r>
        <r>
          <rPr>
            <sz val="10"/>
            <color rgb="FF000000"/>
            <rFont val="Tahoma"/>
            <family val="2"/>
          </rPr>
          <t xml:space="preserve">
</t>
        </r>
      </text>
    </comment>
    <comment ref="H13" authorId="1" shapeId="0" xr:uid="{3900070E-6EDE-564A-81EF-052E2BE31039}">
      <text>
        <r>
          <rPr>
            <b/>
            <sz val="10"/>
            <color rgb="FF000000"/>
            <rFont val="Tahoma"/>
            <family val="2"/>
          </rPr>
          <t xml:space="preserve">in EUR 2009
</t>
        </r>
        <r>
          <rPr>
            <b/>
            <sz val="10"/>
            <color rgb="FF000000"/>
            <rFont val="Tahoma"/>
            <family val="2"/>
          </rPr>
          <t>für Wasserkraftanlagen &lt; 1 MW</t>
        </r>
        <r>
          <rPr>
            <sz val="10"/>
            <color rgb="FF000000"/>
            <rFont val="Tahoma"/>
            <family val="2"/>
          </rPr>
          <t xml:space="preserve">
</t>
        </r>
      </text>
    </comment>
    <comment ref="K13" authorId="0" shapeId="0" xr:uid="{AB146EC5-AC2F-4EEB-B76B-16537EEAC5AF}">
      <text>
        <r>
          <rPr>
            <b/>
            <sz val="9"/>
            <color indexed="81"/>
            <rFont val="Segoe UI"/>
            <family val="2"/>
          </rPr>
          <t>Werte nachträglich anhand der Prozentangaben berechnet.</t>
        </r>
      </text>
    </comment>
    <comment ref="S13" authorId="1" shapeId="0" xr:uid="{829660E8-71A0-C54F-83AD-9B09D6F8CFE2}">
      <text>
        <r>
          <rPr>
            <b/>
            <sz val="10"/>
            <color rgb="FF000000"/>
            <rFont val="Tahoma"/>
            <family val="2"/>
          </rPr>
          <t>Wasserkraftanlagen &lt; 1MW</t>
        </r>
        <r>
          <rPr>
            <sz val="10"/>
            <color rgb="FF000000"/>
            <rFont val="Tahoma"/>
            <family val="2"/>
          </rPr>
          <t xml:space="preserve">
</t>
        </r>
      </text>
    </comment>
    <comment ref="U13" authorId="1" shapeId="0" xr:uid="{34FD3E7A-1151-4F44-ABB6-5598628EDD9F}">
      <text>
        <r>
          <rPr>
            <b/>
            <sz val="10"/>
            <color rgb="FF000000"/>
            <rFont val="Tahoma"/>
            <family val="2"/>
          </rPr>
          <t>Wasserkraftanlagen &gt; 1MW</t>
        </r>
        <r>
          <rPr>
            <sz val="10"/>
            <color rgb="FF000000"/>
            <rFont val="Tahoma"/>
            <family val="2"/>
          </rPr>
          <t xml:space="preserve">
</t>
        </r>
      </text>
    </comment>
    <comment ref="G14" authorId="1" shapeId="0" xr:uid="{1DF482B9-F55A-4E82-9A0E-AC62A40DA7C0}">
      <text>
        <r>
          <rPr>
            <b/>
            <sz val="10"/>
            <color rgb="FF000000"/>
            <rFont val="Tahoma"/>
            <family val="2"/>
          </rPr>
          <t xml:space="preserve">EUR 2013
</t>
        </r>
      </text>
    </comment>
    <comment ref="K14" authorId="0" shapeId="0" xr:uid="{5F559F96-076C-40EE-89C6-50310CB90C97}">
      <text>
        <r>
          <rPr>
            <b/>
            <sz val="9"/>
            <color indexed="81"/>
            <rFont val="Segoe UI"/>
            <family val="2"/>
          </rPr>
          <t>Werte nachträglich anhand der Prozentangaben berechnet.</t>
        </r>
      </text>
    </comment>
    <comment ref="G15" authorId="1" shapeId="0" xr:uid="{7A16B01F-EEEC-446E-9DFB-15F5AE01F840}">
      <text>
        <r>
          <rPr>
            <b/>
            <sz val="10"/>
            <color rgb="FF000000"/>
            <rFont val="Tahoma"/>
            <family val="2"/>
          </rPr>
          <t xml:space="preserve">EUR 2013
</t>
        </r>
      </text>
    </comment>
    <comment ref="K15" authorId="0" shapeId="0" xr:uid="{EDEF6EA0-C783-4061-8487-4C4EF5201B7E}">
      <text>
        <r>
          <rPr>
            <b/>
            <sz val="9"/>
            <color indexed="81"/>
            <rFont val="Segoe UI"/>
            <family val="2"/>
          </rPr>
          <t>Werte nachträglich anhand der Prozentangaben berechnet.</t>
        </r>
      </text>
    </comment>
    <comment ref="G16" authorId="1" shapeId="0" xr:uid="{8BD0C8A2-6FDE-43F3-87AC-792E17DF386B}">
      <text>
        <r>
          <rPr>
            <b/>
            <sz val="10"/>
            <color rgb="FF000000"/>
            <rFont val="Tahoma"/>
            <family val="2"/>
          </rPr>
          <t xml:space="preserve">in EUR 2013
</t>
        </r>
        <r>
          <rPr>
            <sz val="10"/>
            <color rgb="FF000000"/>
            <rFont val="Tahoma"/>
            <family val="2"/>
          </rPr>
          <t xml:space="preserve">
</t>
        </r>
      </text>
    </comment>
    <comment ref="J16" authorId="0" shapeId="0" xr:uid="{4FF215DA-4C6E-4BD1-BE26-9B31D1CEE496}">
      <text>
        <r>
          <rPr>
            <b/>
            <sz val="9"/>
            <color indexed="81"/>
            <rFont val="Segoe UI"/>
            <charset val="1"/>
          </rPr>
          <t>Keine Prozentangaben in Studie angegeben. Werte nachträglich berechnet.</t>
        </r>
        <r>
          <rPr>
            <sz val="9"/>
            <color indexed="81"/>
            <rFont val="Segoe UI"/>
            <charset val="1"/>
          </rPr>
          <t xml:space="preserve">
</t>
        </r>
      </text>
    </comment>
    <comment ref="L16" authorId="1" shapeId="0" xr:uid="{0AF736AA-2D25-415D-9BA6-D5CA6177E2E7}">
      <text>
        <r>
          <rPr>
            <b/>
            <sz val="10"/>
            <color rgb="FF000000"/>
            <rFont val="Tahoma"/>
            <family val="2"/>
          </rPr>
          <t xml:space="preserve">in EUR 2013
</t>
        </r>
        <r>
          <rPr>
            <sz val="10"/>
            <color rgb="FF000000"/>
            <rFont val="Tahoma"/>
            <family val="2"/>
          </rPr>
          <t xml:space="preserve">
</t>
        </r>
      </text>
    </comment>
    <comment ref="G17" authorId="1" shapeId="0" xr:uid="{B877B775-F3CA-49B6-91F2-2D21AACD782F}">
      <text>
        <r>
          <rPr>
            <b/>
            <sz val="10"/>
            <color rgb="FF000000"/>
            <rFont val="Tahoma"/>
            <family val="2"/>
          </rPr>
          <t xml:space="preserve">in EUR 2013
</t>
        </r>
        <r>
          <rPr>
            <sz val="10"/>
            <color rgb="FF000000"/>
            <rFont val="Tahoma"/>
            <family val="2"/>
          </rPr>
          <t xml:space="preserve">
</t>
        </r>
      </text>
    </comment>
    <comment ref="J17" authorId="0" shapeId="0" xr:uid="{DFA0A7F6-7815-4D60-A1B7-997598EC67AA}">
      <text>
        <r>
          <rPr>
            <b/>
            <sz val="9"/>
            <color indexed="81"/>
            <rFont val="Segoe UI"/>
            <charset val="1"/>
          </rPr>
          <t>Keine Prozentangaben in Studie angegeben. Werte nachträglich berechnet.</t>
        </r>
        <r>
          <rPr>
            <sz val="9"/>
            <color indexed="81"/>
            <rFont val="Segoe UI"/>
            <charset val="1"/>
          </rPr>
          <t xml:space="preserve">
</t>
        </r>
      </text>
    </comment>
    <comment ref="L17" authorId="1" shapeId="0" xr:uid="{F3779B0A-2FA9-4F92-A938-5A5A8D932317}">
      <text>
        <r>
          <rPr>
            <b/>
            <sz val="10"/>
            <color rgb="FF000000"/>
            <rFont val="Tahoma"/>
            <family val="2"/>
          </rPr>
          <t xml:space="preserve">in EUR 2013
</t>
        </r>
        <r>
          <rPr>
            <sz val="10"/>
            <color rgb="FF000000"/>
            <rFont val="Tahoma"/>
            <family val="2"/>
          </rPr>
          <t xml:space="preserve">
</t>
        </r>
      </text>
    </comment>
    <comment ref="G18" authorId="1" shapeId="0" xr:uid="{EC026B60-FFAA-42E8-8F46-0E19B39B1226}">
      <text>
        <r>
          <rPr>
            <b/>
            <sz val="10"/>
            <color rgb="FF000000"/>
            <rFont val="Tahoma"/>
            <family val="2"/>
          </rPr>
          <t xml:space="preserve">in EUR 2013
</t>
        </r>
        <r>
          <rPr>
            <sz val="10"/>
            <color rgb="FF000000"/>
            <rFont val="Tahoma"/>
            <family val="2"/>
          </rPr>
          <t xml:space="preserve">
</t>
        </r>
      </text>
    </comment>
    <comment ref="J18" authorId="0" shapeId="0" xr:uid="{F4ADE0F2-48CC-4A45-A51D-6A4AAEDBEEB9}">
      <text>
        <r>
          <rPr>
            <b/>
            <sz val="9"/>
            <color indexed="81"/>
            <rFont val="Segoe UI"/>
            <charset val="1"/>
          </rPr>
          <t>Keine Prozentangaben in Studie angegeben. Werte nachträglich berechnet.</t>
        </r>
        <r>
          <rPr>
            <sz val="9"/>
            <color indexed="81"/>
            <rFont val="Segoe UI"/>
            <charset val="1"/>
          </rPr>
          <t xml:space="preserve">
</t>
        </r>
      </text>
    </comment>
    <comment ref="L18" authorId="1" shapeId="0" xr:uid="{0C54EDA0-7A28-4F63-AE73-04C132A16BF7}">
      <text>
        <r>
          <rPr>
            <b/>
            <sz val="10"/>
            <color rgb="FF000000"/>
            <rFont val="Tahoma"/>
            <family val="2"/>
          </rPr>
          <t xml:space="preserve">in EUR 2013
</t>
        </r>
        <r>
          <rPr>
            <sz val="10"/>
            <color rgb="FF000000"/>
            <rFont val="Tahoma"/>
            <family val="2"/>
          </rPr>
          <t xml:space="preserve">
</t>
        </r>
      </text>
    </comment>
    <comment ref="G19" authorId="1" shapeId="0" xr:uid="{BBF41A84-0FFC-4DD6-905F-51FAD1F72712}">
      <text>
        <r>
          <rPr>
            <b/>
            <sz val="10"/>
            <color rgb="FF000000"/>
            <rFont val="Tahoma"/>
            <family val="2"/>
          </rPr>
          <t xml:space="preserve">in EUR 2013
</t>
        </r>
        <r>
          <rPr>
            <sz val="10"/>
            <color rgb="FF000000"/>
            <rFont val="Tahoma"/>
            <family val="2"/>
          </rPr>
          <t xml:space="preserve">
</t>
        </r>
      </text>
    </comment>
    <comment ref="J19" authorId="0" shapeId="0" xr:uid="{99E3B935-E227-48EC-91E5-F019B144C80C}">
      <text>
        <r>
          <rPr>
            <b/>
            <sz val="9"/>
            <color indexed="81"/>
            <rFont val="Segoe UI"/>
            <charset val="1"/>
          </rPr>
          <t>Keine Prozentangaben in Studie angegeben. Werte nachträglich berechnet.</t>
        </r>
        <r>
          <rPr>
            <sz val="9"/>
            <color indexed="81"/>
            <rFont val="Segoe UI"/>
            <charset val="1"/>
          </rPr>
          <t xml:space="preserve">
</t>
        </r>
      </text>
    </comment>
    <comment ref="L19" authorId="1" shapeId="0" xr:uid="{AA5A99BE-430D-4303-AB9E-BA5EFB37582A}">
      <text>
        <r>
          <rPr>
            <b/>
            <sz val="10"/>
            <color rgb="FF000000"/>
            <rFont val="Tahoma"/>
            <family val="2"/>
          </rPr>
          <t xml:space="preserve">in EUR 2013
</t>
        </r>
        <r>
          <rPr>
            <sz val="10"/>
            <color rgb="FF000000"/>
            <rFont val="Tahoma"/>
            <family val="2"/>
          </rPr>
          <t xml:space="preserve">
</t>
        </r>
      </text>
    </comment>
    <comment ref="G20" authorId="1" shapeId="0" xr:uid="{5C8C2371-D02A-4B2A-84B8-6F27214C9D3C}">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20" authorId="0" shapeId="0" xr:uid="{0BAE148D-5C96-46B5-90CF-50E1F6D7E1D2}">
      <text>
        <r>
          <rPr>
            <b/>
            <sz val="9"/>
            <color indexed="81"/>
            <rFont val="Segoe UI"/>
            <family val="2"/>
          </rPr>
          <t>Werte nachträglich anhand der Prozentangaben berechnet.</t>
        </r>
      </text>
    </comment>
    <comment ref="M20" authorId="0" shapeId="0" xr:uid="{E5660BE2-6D18-4B0D-8644-223393B49DEF}">
      <text>
        <r>
          <rPr>
            <sz val="9"/>
            <color indexed="81"/>
            <rFont val="Segoe UI"/>
            <family val="2"/>
          </rPr>
          <t xml:space="preserve">in EUR 2017
</t>
        </r>
      </text>
    </comment>
    <comment ref="G21" authorId="1" shapeId="0" xr:uid="{1667AF54-6245-43D8-A7AD-B14F9EB5AF50}">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21" authorId="0" shapeId="0" xr:uid="{7044CA1C-1BF6-4024-887D-06F5AE9965B9}">
      <text>
        <r>
          <rPr>
            <b/>
            <sz val="9"/>
            <color indexed="81"/>
            <rFont val="Segoe UI"/>
            <family val="2"/>
          </rPr>
          <t>Werte nachträglich anhand der Prozentangaben berechnet.</t>
        </r>
      </text>
    </comment>
    <comment ref="M21" authorId="0" shapeId="0" xr:uid="{D9B1D0B2-8D3E-4174-9975-0C3EFE97FAEA}">
      <text>
        <r>
          <rPr>
            <sz val="9"/>
            <color indexed="81"/>
            <rFont val="Segoe UI"/>
            <family val="2"/>
          </rPr>
          <t xml:space="preserve">in EUR 2017
</t>
        </r>
      </text>
    </comment>
    <comment ref="G22" authorId="1" shapeId="0" xr:uid="{BA4DC3C7-A5C1-4D62-A607-A37887040CCD}">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22" authorId="0" shapeId="0" xr:uid="{5ADFB3DA-3B19-4E81-968B-0D651B0A6BA3}">
      <text>
        <r>
          <rPr>
            <b/>
            <sz val="9"/>
            <color indexed="81"/>
            <rFont val="Segoe UI"/>
            <family val="2"/>
          </rPr>
          <t>Werte nachträglich anhand der Prozentangaben berechnet.</t>
        </r>
      </text>
    </comment>
    <comment ref="M22" authorId="0" shapeId="0" xr:uid="{54CB98A1-A909-4796-9D23-CF7BE56033CF}">
      <text>
        <r>
          <rPr>
            <sz val="9"/>
            <color indexed="81"/>
            <rFont val="Segoe UI"/>
            <family val="2"/>
          </rPr>
          <t xml:space="preserve">in EUR 2017
</t>
        </r>
      </text>
    </comment>
    <comment ref="G23" authorId="1" shapeId="0" xr:uid="{C9E0060E-1D17-492E-B398-87EF66354FCE}">
      <text>
        <r>
          <rPr>
            <b/>
            <sz val="10"/>
            <color rgb="FF000000"/>
            <rFont val="Tahoma"/>
            <family val="2"/>
          </rPr>
          <t>in EUR 2010</t>
        </r>
      </text>
    </comment>
    <comment ref="J23" authorId="0" shapeId="0" xr:uid="{30F67A08-6B78-4A95-B41F-48902897121C}">
      <text>
        <r>
          <rPr>
            <b/>
            <sz val="9"/>
            <color indexed="81"/>
            <rFont val="Segoe UI"/>
            <charset val="1"/>
          </rPr>
          <t>Keine Prozentangaben in Studie angegeben. Werte nachträglich berechnet.</t>
        </r>
        <r>
          <rPr>
            <sz val="9"/>
            <color indexed="81"/>
            <rFont val="Segoe UI"/>
            <charset val="1"/>
          </rPr>
          <t xml:space="preserve">
</t>
        </r>
      </text>
    </comment>
    <comment ref="L23" authorId="1" shapeId="0" xr:uid="{AE9C5A53-4055-7B46-A04D-C9BB0F256434}">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24" authorId="1" shapeId="0" xr:uid="{62D1D97E-5431-4E8A-A719-4DB319C089BC}">
      <text>
        <r>
          <rPr>
            <b/>
            <sz val="10"/>
            <color rgb="FF000000"/>
            <rFont val="Tahoma"/>
            <family val="2"/>
          </rPr>
          <t>in EUR 2010</t>
        </r>
      </text>
    </comment>
    <comment ref="J24" authorId="0" shapeId="0" xr:uid="{D3E1F685-A4EE-4777-8C53-7EA5A2D99A11}">
      <text>
        <r>
          <rPr>
            <b/>
            <sz val="9"/>
            <color indexed="81"/>
            <rFont val="Segoe UI"/>
            <charset val="1"/>
          </rPr>
          <t>Keine Prozentangaben in Studie angegeben. Werte nachträglich berechnet.</t>
        </r>
        <r>
          <rPr>
            <sz val="9"/>
            <color indexed="81"/>
            <rFont val="Segoe UI"/>
            <charset val="1"/>
          </rPr>
          <t xml:space="preserve">
</t>
        </r>
      </text>
    </comment>
    <comment ref="L24" authorId="1" shapeId="0" xr:uid="{1CBF67DF-1810-D149-9EF2-0F2F2F53DCC2}">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25" authorId="1" shapeId="0" xr:uid="{8863A957-C23D-48CC-AF52-7267AA3409AA}">
      <text>
        <r>
          <rPr>
            <b/>
            <sz val="10"/>
            <color rgb="FF000000"/>
            <rFont val="Tahoma"/>
            <family val="2"/>
          </rPr>
          <t>in EUR 2010</t>
        </r>
      </text>
    </comment>
    <comment ref="J25" authorId="0" shapeId="0" xr:uid="{84B33D27-53EA-4360-AE2B-830E695A9469}">
      <text>
        <r>
          <rPr>
            <b/>
            <sz val="9"/>
            <color indexed="81"/>
            <rFont val="Segoe UI"/>
            <charset val="1"/>
          </rPr>
          <t>Keine Prozentangaben in Studie angegeben. Werte nachträglich berechnet.</t>
        </r>
        <r>
          <rPr>
            <sz val="9"/>
            <color indexed="81"/>
            <rFont val="Segoe UI"/>
            <charset val="1"/>
          </rPr>
          <t xml:space="preserve">
</t>
        </r>
      </text>
    </comment>
    <comment ref="L25" authorId="1" shapeId="0" xr:uid="{EE180809-54B0-F046-8C0B-82DAE60507B8}">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26" authorId="1" shapeId="0" xr:uid="{FA411FCA-5ADE-41B8-B0D4-4BE1E302CB19}">
      <text>
        <r>
          <rPr>
            <b/>
            <sz val="10"/>
            <color rgb="FF000000"/>
            <rFont val="Tahoma"/>
            <family val="2"/>
          </rPr>
          <t>in EUR 2010</t>
        </r>
      </text>
    </comment>
    <comment ref="J26" authorId="0" shapeId="0" xr:uid="{53419265-2866-4BDF-99CE-6C0D313ACF09}">
      <text>
        <r>
          <rPr>
            <b/>
            <sz val="9"/>
            <color indexed="81"/>
            <rFont val="Segoe UI"/>
            <charset val="1"/>
          </rPr>
          <t>Keine Prozentangaben in Studie angegeben. Werte nachträglich berechnet.</t>
        </r>
        <r>
          <rPr>
            <sz val="9"/>
            <color indexed="81"/>
            <rFont val="Segoe UI"/>
            <charset val="1"/>
          </rPr>
          <t xml:space="preserve">
</t>
        </r>
      </text>
    </comment>
    <comment ref="L26" authorId="1" shapeId="0" xr:uid="{476336A7-0576-C542-9A5C-A2644B54F62E}">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27" authorId="1" shapeId="0" xr:uid="{5466AF3F-7A94-4B51-B317-3250454F80C2}">
      <text>
        <r>
          <rPr>
            <b/>
            <sz val="10"/>
            <color rgb="FF000000"/>
            <rFont val="Tahoma"/>
            <family val="2"/>
          </rPr>
          <t>in EUR 2010</t>
        </r>
      </text>
    </comment>
    <comment ref="J27" authorId="0" shapeId="0" xr:uid="{F0C8060E-DDE8-420B-908B-9B50C844F22A}">
      <text>
        <r>
          <rPr>
            <b/>
            <sz val="9"/>
            <color indexed="81"/>
            <rFont val="Segoe UI"/>
            <charset val="1"/>
          </rPr>
          <t>Keine Prozentangaben in Studie angegeben. Werte nachträglich berechnet.</t>
        </r>
        <r>
          <rPr>
            <sz val="9"/>
            <color indexed="81"/>
            <rFont val="Segoe UI"/>
            <charset val="1"/>
          </rPr>
          <t xml:space="preserve">
</t>
        </r>
      </text>
    </comment>
    <comment ref="L27" authorId="1" shapeId="0" xr:uid="{D4D01C48-1058-D94C-9046-1A9BA25449DF}">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28" authorId="1" shapeId="0" xr:uid="{6400F036-E423-4F60-8E6C-8304A0AC4160}">
      <text>
        <r>
          <rPr>
            <b/>
            <sz val="10"/>
            <color rgb="FF000000"/>
            <rFont val="Tahoma"/>
            <family val="2"/>
          </rPr>
          <t>in EUR 2010</t>
        </r>
      </text>
    </comment>
    <comment ref="J28" authorId="0" shapeId="0" xr:uid="{2D8F6A20-4777-4747-845C-7925B24F86AA}">
      <text>
        <r>
          <rPr>
            <b/>
            <sz val="9"/>
            <color indexed="81"/>
            <rFont val="Segoe UI"/>
            <charset val="1"/>
          </rPr>
          <t>Keine Prozentangaben in Studie angegeben. Werte nachträglich berechnet.</t>
        </r>
        <r>
          <rPr>
            <sz val="9"/>
            <color indexed="81"/>
            <rFont val="Segoe UI"/>
            <charset val="1"/>
          </rPr>
          <t xml:space="preserve">
</t>
        </r>
      </text>
    </comment>
    <comment ref="L28" authorId="1" shapeId="0" xr:uid="{85EA146E-6239-E043-A8B8-7D8C9CB516B7}">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29" authorId="1" shapeId="0" xr:uid="{9F6A3175-FC93-4D93-BF95-8B62143E0ABC}">
      <text>
        <r>
          <rPr>
            <b/>
            <sz val="10"/>
            <color rgb="FF000000"/>
            <rFont val="Tahoma"/>
            <family val="2"/>
          </rPr>
          <t>in EUR 2010</t>
        </r>
      </text>
    </comment>
    <comment ref="J29" authorId="0" shapeId="0" xr:uid="{F63DD0FF-AE81-4A72-87AB-ED74C25CC9C7}">
      <text>
        <r>
          <rPr>
            <b/>
            <sz val="9"/>
            <color indexed="81"/>
            <rFont val="Segoe UI"/>
            <charset val="1"/>
          </rPr>
          <t>Keine Prozentangaben in Studie angegeben. Werte nachträglich berechnet.</t>
        </r>
        <r>
          <rPr>
            <sz val="9"/>
            <color indexed="81"/>
            <rFont val="Segoe UI"/>
            <charset val="1"/>
          </rPr>
          <t xml:space="preserve">
</t>
        </r>
      </text>
    </comment>
    <comment ref="L29" authorId="1" shapeId="0" xr:uid="{3DA4B066-A958-884B-A0FE-7146CE7CCD45}">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30" authorId="1" shapeId="0" xr:uid="{7DE6B3DF-5D48-4489-BBED-6F3413367F28}">
      <text>
        <r>
          <rPr>
            <b/>
            <sz val="10"/>
            <color rgb="FF000000"/>
            <rFont val="Tahoma"/>
            <family val="2"/>
          </rPr>
          <t>in EUR 2010</t>
        </r>
      </text>
    </comment>
    <comment ref="J30" authorId="0" shapeId="0" xr:uid="{0F2ED599-0864-440F-8D10-F30CC106B771}">
      <text>
        <r>
          <rPr>
            <b/>
            <sz val="9"/>
            <color indexed="81"/>
            <rFont val="Segoe UI"/>
            <charset val="1"/>
          </rPr>
          <t>Keine Prozentangaben in Studie angegeben. Werte nachträglich berechnet.</t>
        </r>
        <r>
          <rPr>
            <sz val="9"/>
            <color indexed="81"/>
            <rFont val="Segoe UI"/>
            <charset val="1"/>
          </rPr>
          <t xml:space="preserve">
</t>
        </r>
      </text>
    </comment>
    <comment ref="L30" authorId="1" shapeId="0" xr:uid="{2ADFEADC-B9B9-1B43-B99D-B21741502C7C}">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31" authorId="1" shapeId="0" xr:uid="{D171353A-92CB-4E71-8A87-368A020F66D3}">
      <text>
        <r>
          <rPr>
            <b/>
            <sz val="10"/>
            <color rgb="FF000000"/>
            <rFont val="Tahoma"/>
            <family val="2"/>
          </rPr>
          <t>in EUR 2010</t>
        </r>
      </text>
    </comment>
    <comment ref="J31" authorId="0" shapeId="0" xr:uid="{BCED85A7-060D-4549-97AD-1F27DBFA9FC3}">
      <text>
        <r>
          <rPr>
            <b/>
            <sz val="9"/>
            <color rgb="FF000000"/>
            <rFont val="Segoe UI"/>
            <charset val="1"/>
          </rPr>
          <t>Keine Prozentangaben in Studie angegeben. Werte nachträglich berechnet.</t>
        </r>
        <r>
          <rPr>
            <sz val="9"/>
            <color rgb="FF000000"/>
            <rFont val="Segoe UI"/>
            <charset val="1"/>
          </rPr>
          <t xml:space="preserve">
</t>
        </r>
      </text>
    </comment>
    <comment ref="L31" authorId="1" shapeId="0" xr:uid="{363CC899-EA57-3747-BF88-7C194E00B0C4}">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32" authorId="1" shapeId="0" xr:uid="{1CE7CA43-4AD4-42D5-8DB3-9B4A01522111}">
      <text>
        <r>
          <rPr>
            <b/>
            <sz val="10"/>
            <color rgb="FF000000"/>
            <rFont val="Tahoma"/>
            <family val="2"/>
          </rPr>
          <t>in Euro 2012</t>
        </r>
        <r>
          <rPr>
            <sz val="10"/>
            <color rgb="FF000000"/>
            <rFont val="Tahoma"/>
            <family val="2"/>
          </rPr>
          <t xml:space="preserve">
</t>
        </r>
      </text>
    </comment>
    <comment ref="J32" authorId="0" shapeId="0" xr:uid="{79CC268E-E844-4FB1-A1F7-AB60D5EB6E5C}">
      <text>
        <r>
          <rPr>
            <b/>
            <sz val="9"/>
            <color indexed="81"/>
            <rFont val="Segoe UI"/>
            <charset val="1"/>
          </rPr>
          <t>Keine Prozentangaben in Studie angegeben. Werte nachträglich berechnet.</t>
        </r>
        <r>
          <rPr>
            <sz val="9"/>
            <color indexed="81"/>
            <rFont val="Segoe UI"/>
            <charset val="1"/>
          </rPr>
          <t xml:space="preserve">
</t>
        </r>
      </text>
    </comment>
    <comment ref="L32" authorId="1" shapeId="0" xr:uid="{849AAA1F-B8D8-104B-9C54-8F65EA6F11C9}">
      <text>
        <r>
          <rPr>
            <b/>
            <sz val="10"/>
            <color rgb="FF000000"/>
            <rFont val="Tahoma"/>
            <family val="2"/>
          </rPr>
          <t>in Euro 2012</t>
        </r>
        <r>
          <rPr>
            <sz val="10"/>
            <color rgb="FF000000"/>
            <rFont val="Tahoma"/>
            <family val="2"/>
          </rPr>
          <t xml:space="preserve">
</t>
        </r>
      </text>
    </comment>
    <comment ref="G33" authorId="1" shapeId="0" xr:uid="{72AD743F-60AB-4E84-85AD-9B32040A77D9}">
      <text>
        <r>
          <rPr>
            <b/>
            <sz val="10"/>
            <color rgb="FF000000"/>
            <rFont val="Tahoma"/>
            <family val="2"/>
          </rPr>
          <t>in Euro 2012</t>
        </r>
        <r>
          <rPr>
            <sz val="10"/>
            <color rgb="FF000000"/>
            <rFont val="Tahoma"/>
            <family val="2"/>
          </rPr>
          <t xml:space="preserve">
</t>
        </r>
      </text>
    </comment>
    <comment ref="J33" authorId="0" shapeId="0" xr:uid="{626667BE-A3A8-4AC9-B426-4920732B7B7D}">
      <text>
        <r>
          <rPr>
            <b/>
            <sz val="9"/>
            <color indexed="81"/>
            <rFont val="Segoe UI"/>
            <charset val="1"/>
          </rPr>
          <t>Keine Prozentangaben in Studie angegeben. Werte nachträglich berechnet.</t>
        </r>
        <r>
          <rPr>
            <sz val="9"/>
            <color indexed="81"/>
            <rFont val="Segoe UI"/>
            <charset val="1"/>
          </rPr>
          <t xml:space="preserve">
</t>
        </r>
      </text>
    </comment>
    <comment ref="L33" authorId="1" shapeId="0" xr:uid="{ACE3C012-1D49-044F-B994-6738C49205B8}">
      <text>
        <r>
          <rPr>
            <b/>
            <sz val="10"/>
            <color rgb="FF000000"/>
            <rFont val="Tahoma"/>
            <family val="2"/>
          </rPr>
          <t>in Euro 2012</t>
        </r>
        <r>
          <rPr>
            <sz val="10"/>
            <color rgb="FF000000"/>
            <rFont val="Tahoma"/>
            <family val="2"/>
          </rPr>
          <t xml:space="preserve">
</t>
        </r>
      </text>
    </comment>
    <comment ref="G34" authorId="1" shapeId="0" xr:uid="{32D1CB2F-861B-47FD-A131-D58DC74B7D6E}">
      <text>
        <r>
          <rPr>
            <b/>
            <sz val="10"/>
            <color rgb="FF000000"/>
            <rFont val="Tahoma"/>
            <family val="2"/>
          </rPr>
          <t>in Euro 2012</t>
        </r>
        <r>
          <rPr>
            <sz val="10"/>
            <color rgb="FF000000"/>
            <rFont val="Tahoma"/>
            <family val="2"/>
          </rPr>
          <t xml:space="preserve">
</t>
        </r>
      </text>
    </comment>
    <comment ref="J34" authorId="0" shapeId="0" xr:uid="{0325E529-8016-44F8-B3EE-36E6342B97C7}">
      <text>
        <r>
          <rPr>
            <b/>
            <sz val="9"/>
            <color rgb="FF000000"/>
            <rFont val="Segoe UI"/>
            <charset val="1"/>
          </rPr>
          <t>Keine Prozentangaben in Studie angegeben. Werte nachträglich berechnet.</t>
        </r>
        <r>
          <rPr>
            <sz val="9"/>
            <color rgb="FF000000"/>
            <rFont val="Segoe UI"/>
            <charset val="1"/>
          </rPr>
          <t xml:space="preserve">
</t>
        </r>
      </text>
    </comment>
    <comment ref="L34" authorId="1" shapeId="0" xr:uid="{EEE9BD90-2BEE-5845-A659-4DEC958ADD14}">
      <text>
        <r>
          <rPr>
            <b/>
            <sz val="10"/>
            <color rgb="FF000000"/>
            <rFont val="Tahoma"/>
            <family val="2"/>
          </rPr>
          <t>in Euro 2012</t>
        </r>
        <r>
          <rPr>
            <sz val="10"/>
            <color rgb="FF000000"/>
            <rFont val="Tahoma"/>
            <family val="2"/>
          </rPr>
          <t xml:space="preserve">
</t>
        </r>
      </text>
    </comment>
    <comment ref="G35" authorId="1" shapeId="0" xr:uid="{31D948D1-D4DB-43D8-9F4A-91504FD36E21}">
      <text>
        <r>
          <rPr>
            <b/>
            <sz val="10"/>
            <color rgb="FF000000"/>
            <rFont val="Tahoma"/>
            <family val="2"/>
          </rPr>
          <t>in Euro 2012</t>
        </r>
        <r>
          <rPr>
            <sz val="10"/>
            <color rgb="FF000000"/>
            <rFont val="Tahoma"/>
            <family val="2"/>
          </rPr>
          <t xml:space="preserve">
</t>
        </r>
      </text>
    </comment>
    <comment ref="J35" authorId="0" shapeId="0" xr:uid="{D29C3AF9-33F6-4246-AC2E-03A345CAC466}">
      <text>
        <r>
          <rPr>
            <b/>
            <sz val="9"/>
            <color indexed="81"/>
            <rFont val="Segoe UI"/>
            <charset val="1"/>
          </rPr>
          <t>Keine Prozentangaben in Studie angegeben. Werte nachträglich berechnet.</t>
        </r>
        <r>
          <rPr>
            <sz val="9"/>
            <color indexed="81"/>
            <rFont val="Segoe UI"/>
            <charset val="1"/>
          </rPr>
          <t xml:space="preserve">
</t>
        </r>
      </text>
    </comment>
    <comment ref="L35" authorId="1" shapeId="0" xr:uid="{D56063A5-2EF0-4A4A-8603-F61B6C74AC03}">
      <text>
        <r>
          <rPr>
            <b/>
            <sz val="10"/>
            <color rgb="FF000000"/>
            <rFont val="Tahoma"/>
            <family val="2"/>
          </rPr>
          <t>in Euro 2012</t>
        </r>
        <r>
          <rPr>
            <sz val="10"/>
            <color rgb="FF000000"/>
            <rFont val="Tahoma"/>
            <family val="2"/>
          </rPr>
          <t xml:space="preserve">
</t>
        </r>
      </text>
    </comment>
    <comment ref="G36" authorId="1" shapeId="0" xr:uid="{B52B3CCA-33B2-44A5-8F85-8C2CF75E4C60}">
      <text>
        <r>
          <rPr>
            <b/>
            <sz val="10"/>
            <color rgb="FF000000"/>
            <rFont val="Tahoma"/>
            <family val="2"/>
          </rPr>
          <t>in Euro 2012</t>
        </r>
        <r>
          <rPr>
            <sz val="10"/>
            <color rgb="FF000000"/>
            <rFont val="Tahoma"/>
            <family val="2"/>
          </rPr>
          <t xml:space="preserve">
</t>
        </r>
      </text>
    </comment>
    <comment ref="J36" authorId="0" shapeId="0" xr:uid="{E16D6BD8-E760-4BA8-9EB5-208338849CD6}">
      <text>
        <r>
          <rPr>
            <b/>
            <sz val="9"/>
            <color indexed="81"/>
            <rFont val="Segoe UI"/>
            <charset val="1"/>
          </rPr>
          <t>Keine Prozentangaben in Studie angegeben. Werte nachträglich berechnet.</t>
        </r>
        <r>
          <rPr>
            <sz val="9"/>
            <color indexed="81"/>
            <rFont val="Segoe UI"/>
            <charset val="1"/>
          </rPr>
          <t xml:space="preserve">
</t>
        </r>
      </text>
    </comment>
    <comment ref="L36" authorId="1" shapeId="0" xr:uid="{4F609527-790F-2D49-8FF5-B5F6914B49CE}">
      <text>
        <r>
          <rPr>
            <b/>
            <sz val="10"/>
            <color rgb="FF000000"/>
            <rFont val="Tahoma"/>
            <family val="2"/>
          </rPr>
          <t>in Euro 2012</t>
        </r>
        <r>
          <rPr>
            <sz val="10"/>
            <color rgb="FF000000"/>
            <rFont val="Tahoma"/>
            <family val="2"/>
          </rPr>
          <t xml:space="preserve">
</t>
        </r>
      </text>
    </comment>
    <comment ref="D37" authorId="0" shapeId="0" xr:uid="{02042DB0-7169-404A-A31C-8195F2BB7FEE}">
      <text>
        <r>
          <rPr>
            <b/>
            <sz val="9"/>
            <color rgb="FF000000"/>
            <rFont val="Segoe UI"/>
            <charset val="1"/>
          </rPr>
          <t>Mittelwerte nicht aus Studie, sondern nachträglich berechnet.</t>
        </r>
        <r>
          <rPr>
            <sz val="9"/>
            <color rgb="FF000000"/>
            <rFont val="Segoe UI"/>
            <charset val="1"/>
          </rPr>
          <t xml:space="preserve">
</t>
        </r>
      </text>
    </comment>
    <comment ref="F37" authorId="1" shapeId="0" xr:uid="{D952DD54-803C-8E49-8516-E3BDFC92F91D}">
      <text>
        <r>
          <rPr>
            <b/>
            <sz val="10"/>
            <color rgb="FF000000"/>
            <rFont val="Tahoma"/>
            <family val="2"/>
          </rPr>
          <t xml:space="preserve">Wasserkraftanlagen &gt; 1 MW
</t>
        </r>
        <r>
          <rPr>
            <b/>
            <sz val="10"/>
            <color rgb="FF000000"/>
            <rFont val="Tahoma"/>
            <family val="2"/>
          </rPr>
          <t>in EUR 2012</t>
        </r>
        <r>
          <rPr>
            <sz val="10"/>
            <color rgb="FF000000"/>
            <rFont val="Tahoma"/>
            <family val="2"/>
          </rPr>
          <t xml:space="preserve">
</t>
        </r>
      </text>
    </comment>
    <comment ref="H37" authorId="1" shapeId="0" xr:uid="{0CF3A2A6-C783-4D4D-9590-94131CE42722}">
      <text>
        <r>
          <rPr>
            <b/>
            <sz val="10"/>
            <color rgb="FF000000"/>
            <rFont val="Tahoma"/>
            <family val="2"/>
          </rPr>
          <t xml:space="preserve">Wasserkraftanlagen &lt; 1 MW
</t>
        </r>
        <r>
          <rPr>
            <b/>
            <sz val="10"/>
            <color rgb="FF000000"/>
            <rFont val="Tahoma"/>
            <family val="2"/>
          </rPr>
          <t>in EUR 2012</t>
        </r>
        <r>
          <rPr>
            <sz val="10"/>
            <color rgb="FF000000"/>
            <rFont val="Tahoma"/>
            <family val="2"/>
          </rPr>
          <t xml:space="preserve">
</t>
        </r>
      </text>
    </comment>
    <comment ref="K37" authorId="0" shapeId="0" xr:uid="{947350BD-329E-4E97-9498-21A09D77EBA5}">
      <text>
        <r>
          <rPr>
            <b/>
            <sz val="9"/>
            <color indexed="81"/>
            <rFont val="Segoe UI"/>
            <family val="2"/>
          </rPr>
          <t>Werte nachträglich anhand der Prozentangaben berechnet.</t>
        </r>
      </text>
    </comment>
    <comment ref="P37" authorId="0" shapeId="0" xr:uid="{B05536F2-2343-4926-9E38-2E5CFAF6701D}">
      <text>
        <r>
          <rPr>
            <b/>
            <sz val="9"/>
            <color indexed="81"/>
            <rFont val="Segoe UI"/>
            <family val="2"/>
          </rPr>
          <t>in Studie mit 40 bis /0 jahren angegeben</t>
        </r>
        <r>
          <rPr>
            <sz val="9"/>
            <color indexed="81"/>
            <rFont val="Segoe UI"/>
            <family val="2"/>
          </rPr>
          <t xml:space="preserve">
</t>
        </r>
      </text>
    </comment>
    <comment ref="D38" authorId="0" shapeId="0" xr:uid="{D9790D9F-95AB-4035-9B9D-FDAC89F5CA2B}">
      <text>
        <r>
          <rPr>
            <b/>
            <sz val="9"/>
            <color rgb="FF000000"/>
            <rFont val="Segoe UI"/>
            <charset val="1"/>
          </rPr>
          <t>Mittelwerte nicht aus Studie, sondern nachträglich berechnet.</t>
        </r>
        <r>
          <rPr>
            <sz val="9"/>
            <color rgb="FF000000"/>
            <rFont val="Segoe UI"/>
            <charset val="1"/>
          </rPr>
          <t xml:space="preserve">
</t>
        </r>
      </text>
    </comment>
    <comment ref="F38" authorId="1" shapeId="0" xr:uid="{692C184A-D6BF-B547-880F-5B28E82D0D9D}">
      <text>
        <r>
          <rPr>
            <b/>
            <sz val="10"/>
            <color rgb="FF000000"/>
            <rFont val="Tahoma"/>
            <family val="2"/>
          </rPr>
          <t xml:space="preserve">Wasserkraftanlagen &gt; 1 MW
</t>
        </r>
        <r>
          <rPr>
            <b/>
            <sz val="10"/>
            <color rgb="FF000000"/>
            <rFont val="Tahoma"/>
            <family val="2"/>
          </rPr>
          <t>in EUR 2012</t>
        </r>
        <r>
          <rPr>
            <sz val="10"/>
            <color rgb="FF000000"/>
            <rFont val="Tahoma"/>
            <family val="2"/>
          </rPr>
          <t xml:space="preserve">
</t>
        </r>
      </text>
    </comment>
    <comment ref="H38" authorId="1" shapeId="0" xr:uid="{72575221-712C-484F-AA4A-A20578CDAEFF}">
      <text>
        <r>
          <rPr>
            <b/>
            <sz val="10"/>
            <color rgb="FF000000"/>
            <rFont val="Tahoma"/>
            <family val="2"/>
          </rPr>
          <t xml:space="preserve">Wasserkraftanlagen &lt; 1 MW
</t>
        </r>
        <r>
          <rPr>
            <b/>
            <sz val="10"/>
            <color rgb="FF000000"/>
            <rFont val="Tahoma"/>
            <family val="2"/>
          </rPr>
          <t>in EUR 2012</t>
        </r>
        <r>
          <rPr>
            <sz val="10"/>
            <color rgb="FF000000"/>
            <rFont val="Tahoma"/>
            <family val="2"/>
          </rPr>
          <t xml:space="preserve">
</t>
        </r>
      </text>
    </comment>
    <comment ref="K38" authorId="0" shapeId="0" xr:uid="{DAFAC922-D3C9-4199-8178-C4A044075D6B}">
      <text>
        <r>
          <rPr>
            <b/>
            <sz val="9"/>
            <color indexed="81"/>
            <rFont val="Segoe UI"/>
            <family val="2"/>
          </rPr>
          <t>Werte nachträglich anhand der Prozentangaben berechnet.</t>
        </r>
      </text>
    </comment>
    <comment ref="P38" authorId="0" shapeId="0" xr:uid="{BA2A5016-DA39-4009-932C-01A3B0BA3313}">
      <text>
        <r>
          <rPr>
            <b/>
            <sz val="9"/>
            <color indexed="81"/>
            <rFont val="Segoe UI"/>
            <family val="2"/>
          </rPr>
          <t>in Studie mit 40 bis /0 jahren angegeben</t>
        </r>
        <r>
          <rPr>
            <sz val="9"/>
            <color indexed="81"/>
            <rFont val="Segoe UI"/>
            <family val="2"/>
          </rPr>
          <t xml:space="preserve">
</t>
        </r>
      </text>
    </comment>
    <comment ref="D39" authorId="0" shapeId="0" xr:uid="{16FF56BC-CEB0-4A5E-9298-BC8F4A2B49DA}">
      <text>
        <r>
          <rPr>
            <b/>
            <sz val="9"/>
            <color rgb="FF000000"/>
            <rFont val="Segoe UI"/>
            <charset val="1"/>
          </rPr>
          <t>Mittelwerte nicht aus Studie, sondern nachträglich berechnet.</t>
        </r>
        <r>
          <rPr>
            <sz val="9"/>
            <color rgb="FF000000"/>
            <rFont val="Segoe UI"/>
            <charset val="1"/>
          </rPr>
          <t xml:space="preserve">
</t>
        </r>
      </text>
    </comment>
    <comment ref="F39" authorId="1" shapeId="0" xr:uid="{85BEBEA6-A759-264C-8904-EA0F2254FDA7}">
      <text>
        <r>
          <rPr>
            <b/>
            <sz val="10"/>
            <color rgb="FF000000"/>
            <rFont val="Tahoma"/>
            <family val="2"/>
          </rPr>
          <t xml:space="preserve">Wasserkraftanlagen &gt; 1 MW
</t>
        </r>
        <r>
          <rPr>
            <b/>
            <sz val="10"/>
            <color rgb="FF000000"/>
            <rFont val="Tahoma"/>
            <family val="2"/>
          </rPr>
          <t>in EUR 2012</t>
        </r>
        <r>
          <rPr>
            <sz val="10"/>
            <color rgb="FF000000"/>
            <rFont val="Tahoma"/>
            <family val="2"/>
          </rPr>
          <t xml:space="preserve">
</t>
        </r>
      </text>
    </comment>
    <comment ref="H39" authorId="1" shapeId="0" xr:uid="{5090BC26-7370-B542-99B9-F088FA783B8B}">
      <text>
        <r>
          <rPr>
            <b/>
            <sz val="10"/>
            <color rgb="FF000000"/>
            <rFont val="Tahoma"/>
            <family val="2"/>
          </rPr>
          <t xml:space="preserve">Wasserkraftanlagen &lt; 1 MW
</t>
        </r>
        <r>
          <rPr>
            <b/>
            <sz val="10"/>
            <color rgb="FF000000"/>
            <rFont val="Tahoma"/>
            <family val="2"/>
          </rPr>
          <t>in EUR 2012</t>
        </r>
        <r>
          <rPr>
            <sz val="10"/>
            <color rgb="FF000000"/>
            <rFont val="Tahoma"/>
            <family val="2"/>
          </rPr>
          <t xml:space="preserve">
</t>
        </r>
      </text>
    </comment>
    <comment ref="K39" authorId="0" shapeId="0" xr:uid="{333CBE53-F88F-4F09-815D-C661D2ECE87A}">
      <text>
        <r>
          <rPr>
            <b/>
            <sz val="9"/>
            <color rgb="FF000000"/>
            <rFont val="Segoe UI"/>
            <family val="2"/>
          </rPr>
          <t>Werte nachträglich anhand der Prozentangaben berechnet.</t>
        </r>
      </text>
    </comment>
    <comment ref="P39" authorId="0" shapeId="0" xr:uid="{19CECA03-0DE3-4D43-AF53-19A32E0D0856}">
      <text>
        <r>
          <rPr>
            <b/>
            <sz val="9"/>
            <color indexed="81"/>
            <rFont val="Segoe UI"/>
            <family val="2"/>
          </rPr>
          <t>in Studie mit 40 bis /0 jahren angegeben</t>
        </r>
        <r>
          <rPr>
            <sz val="9"/>
            <color indexed="81"/>
            <rFont val="Segoe UI"/>
            <family val="2"/>
          </rPr>
          <t xml:space="preserve">
</t>
        </r>
      </text>
    </comment>
    <comment ref="D40" authorId="0" shapeId="0" xr:uid="{E922EE01-F979-4849-B3A4-BD35A686559E}">
      <text>
        <r>
          <rPr>
            <b/>
            <sz val="9"/>
            <color rgb="FF000000"/>
            <rFont val="Segoe UI"/>
            <charset val="1"/>
          </rPr>
          <t>Mittelwerte nicht aus Studie, sondern nachträglich berechnet.</t>
        </r>
        <r>
          <rPr>
            <sz val="9"/>
            <color rgb="FF000000"/>
            <rFont val="Segoe UI"/>
            <charset val="1"/>
          </rPr>
          <t xml:space="preserve">
</t>
        </r>
      </text>
    </comment>
    <comment ref="F40" authorId="1" shapeId="0" xr:uid="{9FA76D9E-1C50-6340-9311-A833337B1D7D}">
      <text>
        <r>
          <rPr>
            <b/>
            <sz val="10"/>
            <color rgb="FF000000"/>
            <rFont val="Tahoma"/>
            <family val="2"/>
          </rPr>
          <t xml:space="preserve">Wasserkraftanlagen &gt; 1 MW
</t>
        </r>
        <r>
          <rPr>
            <b/>
            <sz val="10"/>
            <color rgb="FF000000"/>
            <rFont val="Tahoma"/>
            <family val="2"/>
          </rPr>
          <t>in EUR 2012</t>
        </r>
        <r>
          <rPr>
            <sz val="10"/>
            <color rgb="FF000000"/>
            <rFont val="Tahoma"/>
            <family val="2"/>
          </rPr>
          <t xml:space="preserve">
</t>
        </r>
      </text>
    </comment>
    <comment ref="H40" authorId="1" shapeId="0" xr:uid="{1E39E95C-FB70-E645-8F1F-A87D01B61282}">
      <text>
        <r>
          <rPr>
            <b/>
            <sz val="10"/>
            <color rgb="FF000000"/>
            <rFont val="Tahoma"/>
            <family val="2"/>
          </rPr>
          <t xml:space="preserve">Wasserkraftanlagen &lt; 1 MW
</t>
        </r>
        <r>
          <rPr>
            <b/>
            <sz val="10"/>
            <color rgb="FF000000"/>
            <rFont val="Tahoma"/>
            <family val="2"/>
          </rPr>
          <t>in EUR 2012</t>
        </r>
        <r>
          <rPr>
            <sz val="10"/>
            <color rgb="FF000000"/>
            <rFont val="Tahoma"/>
            <family val="2"/>
          </rPr>
          <t xml:space="preserve">
</t>
        </r>
      </text>
    </comment>
    <comment ref="K40" authorId="0" shapeId="0" xr:uid="{CB296525-FA85-4838-B494-58B1C0A22131}">
      <text>
        <r>
          <rPr>
            <b/>
            <sz val="9"/>
            <color indexed="81"/>
            <rFont val="Segoe UI"/>
            <family val="2"/>
          </rPr>
          <t>Werte nachträglich anhand der Prozentangaben berechnet.</t>
        </r>
      </text>
    </comment>
    <comment ref="P40" authorId="0" shapeId="0" xr:uid="{2E207A9D-0CDA-4E51-90D9-6740036C324D}">
      <text>
        <r>
          <rPr>
            <b/>
            <sz val="9"/>
            <color indexed="81"/>
            <rFont val="Segoe UI"/>
            <family val="2"/>
          </rPr>
          <t>in Studie mit 40 bis /0 jahren angegeben</t>
        </r>
        <r>
          <rPr>
            <sz val="9"/>
            <color indexed="81"/>
            <rFont val="Segoe UI"/>
            <family val="2"/>
          </rPr>
          <t xml:space="preserve">
</t>
        </r>
      </text>
    </comment>
    <comment ref="D41" authorId="0" shapeId="0" xr:uid="{6C4DCED5-7439-478C-B6A8-8769C5EDE50A}">
      <text>
        <r>
          <rPr>
            <b/>
            <sz val="9"/>
            <color indexed="81"/>
            <rFont val="Segoe UI"/>
            <charset val="1"/>
          </rPr>
          <t>Mittelwerte nicht aus Studie, sondern nachträglich berechnet.</t>
        </r>
        <r>
          <rPr>
            <sz val="9"/>
            <color indexed="81"/>
            <rFont val="Segoe UI"/>
            <charset val="1"/>
          </rPr>
          <t xml:space="preserve">
</t>
        </r>
      </text>
    </comment>
    <comment ref="F41" authorId="1" shapeId="0" xr:uid="{9111B086-01D0-A14E-8787-AB36D4B5E3C9}">
      <text>
        <r>
          <rPr>
            <b/>
            <sz val="10"/>
            <color rgb="FF000000"/>
            <rFont val="Tahoma"/>
            <family val="2"/>
          </rPr>
          <t xml:space="preserve">Wasserkraftanlagen &gt; 1 MW
</t>
        </r>
        <r>
          <rPr>
            <b/>
            <sz val="10"/>
            <color rgb="FF000000"/>
            <rFont val="Tahoma"/>
            <family val="2"/>
          </rPr>
          <t>in EUR 2012</t>
        </r>
        <r>
          <rPr>
            <sz val="10"/>
            <color rgb="FF000000"/>
            <rFont val="Tahoma"/>
            <family val="2"/>
          </rPr>
          <t xml:space="preserve">
</t>
        </r>
      </text>
    </comment>
    <comment ref="H41" authorId="1" shapeId="0" xr:uid="{18D63E7E-65EF-5A4A-B970-A0FC9DEC2972}">
      <text>
        <r>
          <rPr>
            <b/>
            <sz val="10"/>
            <color rgb="FF000000"/>
            <rFont val="Tahoma"/>
            <family val="2"/>
          </rPr>
          <t xml:space="preserve">Wasserkraftanlagen &lt; 1 MW
</t>
        </r>
        <r>
          <rPr>
            <b/>
            <sz val="10"/>
            <color rgb="FF000000"/>
            <rFont val="Tahoma"/>
            <family val="2"/>
          </rPr>
          <t>in EUR 2012</t>
        </r>
        <r>
          <rPr>
            <sz val="10"/>
            <color rgb="FF000000"/>
            <rFont val="Tahoma"/>
            <family val="2"/>
          </rPr>
          <t xml:space="preserve">
</t>
        </r>
      </text>
    </comment>
    <comment ref="K41" authorId="0" shapeId="0" xr:uid="{3E973C87-B3A3-4648-A17F-BEE693362C66}">
      <text>
        <r>
          <rPr>
            <b/>
            <sz val="9"/>
            <color rgb="FF000000"/>
            <rFont val="Segoe UI"/>
            <family val="2"/>
          </rPr>
          <t>Werte nachträglich anhand der Prozentangaben berechnet.</t>
        </r>
      </text>
    </comment>
    <comment ref="P41" authorId="0" shapeId="0" xr:uid="{84C8C8FB-51AA-4365-A69D-1FDD5BBC2098}">
      <text>
        <r>
          <rPr>
            <b/>
            <sz val="9"/>
            <color indexed="81"/>
            <rFont val="Segoe UI"/>
            <family val="2"/>
          </rPr>
          <t>in Studie mit 40 bis /0 jahren angegeben</t>
        </r>
        <r>
          <rPr>
            <sz val="9"/>
            <color indexed="81"/>
            <rFont val="Segoe UI"/>
            <family val="2"/>
          </rPr>
          <t xml:space="preserve">
</t>
        </r>
      </text>
    </comment>
    <comment ref="D42" authorId="0" shapeId="0" xr:uid="{95F4879D-4E8E-428D-A3C8-A1ADFBFA304B}">
      <text>
        <r>
          <rPr>
            <b/>
            <sz val="9"/>
            <color rgb="FF000000"/>
            <rFont val="Segoe UI"/>
            <charset val="1"/>
          </rPr>
          <t>Mittelwerte nicht aus Studie, sondern nachträglich berechnet.</t>
        </r>
        <r>
          <rPr>
            <sz val="9"/>
            <color rgb="FF000000"/>
            <rFont val="Segoe UI"/>
            <charset val="1"/>
          </rPr>
          <t xml:space="preserve">
</t>
        </r>
      </text>
    </comment>
    <comment ref="F42" authorId="1" shapeId="0" xr:uid="{8075BA1B-2CBA-944F-A798-B8EE69D63AB7}">
      <text>
        <r>
          <rPr>
            <b/>
            <sz val="10"/>
            <color rgb="FF000000"/>
            <rFont val="Tahoma"/>
            <family val="2"/>
          </rPr>
          <t xml:space="preserve">Wasserkraftanlagen &gt; 1 MW
</t>
        </r>
        <r>
          <rPr>
            <b/>
            <sz val="10"/>
            <color rgb="FF000000"/>
            <rFont val="Tahoma"/>
            <family val="2"/>
          </rPr>
          <t>in EUR 2012</t>
        </r>
        <r>
          <rPr>
            <sz val="10"/>
            <color rgb="FF000000"/>
            <rFont val="Tahoma"/>
            <family val="2"/>
          </rPr>
          <t xml:space="preserve">
</t>
        </r>
      </text>
    </comment>
    <comment ref="H42" authorId="1" shapeId="0" xr:uid="{6E4A223E-CEAE-9E42-99E5-C15342094DFD}">
      <text>
        <r>
          <rPr>
            <b/>
            <sz val="10"/>
            <color rgb="FF000000"/>
            <rFont val="Tahoma"/>
            <family val="2"/>
          </rPr>
          <t xml:space="preserve">Wasserkraftanlagen &lt; 1 MW
</t>
        </r>
        <r>
          <rPr>
            <b/>
            <sz val="10"/>
            <color rgb="FF000000"/>
            <rFont val="Tahoma"/>
            <family val="2"/>
          </rPr>
          <t>in EUR 2012</t>
        </r>
        <r>
          <rPr>
            <sz val="10"/>
            <color rgb="FF000000"/>
            <rFont val="Tahoma"/>
            <family val="2"/>
          </rPr>
          <t xml:space="preserve">
</t>
        </r>
      </text>
    </comment>
    <comment ref="K42" authorId="0" shapeId="0" xr:uid="{5E6994CE-7307-4FDE-A532-01D4FB455E0A}">
      <text>
        <r>
          <rPr>
            <b/>
            <sz val="9"/>
            <color indexed="81"/>
            <rFont val="Segoe UI"/>
            <family val="2"/>
          </rPr>
          <t>Werte nachträglich anhand der Prozentangaben berechnet.</t>
        </r>
      </text>
    </comment>
    <comment ref="P42" authorId="0" shapeId="0" xr:uid="{4F6FAEB6-DC85-4736-8508-DA18B6A1FC9B}">
      <text>
        <r>
          <rPr>
            <b/>
            <sz val="9"/>
            <color indexed="81"/>
            <rFont val="Segoe UI"/>
            <family val="2"/>
          </rPr>
          <t>in Studie mit 40 bis /0 jahren angegeben</t>
        </r>
        <r>
          <rPr>
            <sz val="9"/>
            <color indexed="81"/>
            <rFont val="Segoe UI"/>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Nicklisch, Conrad (F-D)</author>
  </authors>
  <commentList>
    <comment ref="B46" authorId="0" shapeId="0" xr:uid="{0DE1DCEB-AC83-4A1E-8F39-28A6EF1C3430}">
      <text>
        <r>
          <rPr>
            <b/>
            <sz val="9"/>
            <color indexed="81"/>
            <rFont val="Segoe UI"/>
            <charset val="1"/>
          </rPr>
          <t>werte nachträglich anhand der Trendlinie ermittelt</t>
        </r>
        <r>
          <rPr>
            <sz val="9"/>
            <color indexed="81"/>
            <rFont val="Segoe UI"/>
            <charset val="1"/>
          </rPr>
          <t xml:space="preserve">
</t>
        </r>
      </text>
    </comment>
    <comment ref="H46" authorId="0" shapeId="0" xr:uid="{23CD517C-3385-3B4D-8761-380F7639E532}">
      <text>
        <r>
          <rPr>
            <b/>
            <sz val="9"/>
            <color indexed="81"/>
            <rFont val="Segoe UI"/>
            <charset val="1"/>
          </rPr>
          <t>werte nachträglich anhand der Trendlinie ermittelt</t>
        </r>
        <r>
          <rPr>
            <sz val="9"/>
            <color indexed="81"/>
            <rFont val="Segoe UI"/>
            <charset val="1"/>
          </rPr>
          <t xml:space="preserve">
</t>
        </r>
      </text>
    </comment>
    <comment ref="B47" authorId="0" shapeId="0" xr:uid="{A7B493CE-0F7B-4E5A-89A5-FE3316552F06}">
      <text>
        <r>
          <rPr>
            <b/>
            <sz val="9"/>
            <color rgb="FF000000"/>
            <rFont val="Segoe UI"/>
            <charset val="1"/>
          </rPr>
          <t>werte nachträglich anhand der Trendlinie ermittelt</t>
        </r>
        <r>
          <rPr>
            <sz val="9"/>
            <color rgb="FF000000"/>
            <rFont val="Segoe UI"/>
            <charset val="1"/>
          </rPr>
          <t xml:space="preserve">
</t>
        </r>
      </text>
    </comment>
    <comment ref="H47" authorId="0" shapeId="0" xr:uid="{2F7173A2-2249-C34A-8164-F7BB4EB9F01C}">
      <text>
        <r>
          <rPr>
            <b/>
            <sz val="9"/>
            <color rgb="FF000000"/>
            <rFont val="Segoe UI"/>
            <charset val="1"/>
          </rPr>
          <t>werte nachträglich anhand der Trendlinie ermittelt</t>
        </r>
        <r>
          <rPr>
            <sz val="9"/>
            <color rgb="FF000000"/>
            <rFont val="Segoe UI"/>
            <charset val="1"/>
          </rPr>
          <t xml:space="preserve">
</t>
        </r>
      </text>
    </comment>
    <comment ref="J47" authorId="0" shapeId="0" xr:uid="{5E2366F0-7237-0443-96FB-753165360246}">
      <text>
        <r>
          <rPr>
            <b/>
            <sz val="9"/>
            <color rgb="FF000000"/>
            <rFont val="Segoe UI"/>
            <charset val="1"/>
          </rPr>
          <t>werte nachträglich anhand der Trendlinie ermittelt</t>
        </r>
        <r>
          <rPr>
            <sz val="9"/>
            <color rgb="FF000000"/>
            <rFont val="Segoe UI"/>
            <charset val="1"/>
          </rPr>
          <t xml:space="preserve">
</t>
        </r>
      </text>
    </comment>
    <comment ref="H48" authorId="0" shapeId="0" xr:uid="{FAB0DF8B-8E10-DA48-9453-932BF1D7777C}">
      <text>
        <r>
          <rPr>
            <b/>
            <sz val="9"/>
            <color rgb="FF000000"/>
            <rFont val="Segoe UI"/>
            <charset val="1"/>
          </rPr>
          <t>werte nachträglich anhand der Trendlinie ermittelt</t>
        </r>
        <r>
          <rPr>
            <sz val="9"/>
            <color rgb="FF000000"/>
            <rFont val="Segoe UI"/>
            <charset val="1"/>
          </rPr>
          <t xml:space="preserve">
</t>
        </r>
      </text>
    </comment>
    <comment ref="B49" authorId="0" shapeId="0" xr:uid="{DF22F4ED-094D-4601-A900-E6BA6F3E39C0}">
      <text>
        <r>
          <rPr>
            <b/>
            <sz val="9"/>
            <color indexed="81"/>
            <rFont val="Segoe UI"/>
            <charset val="1"/>
          </rPr>
          <t>werte nachträglich anhand der Trendlinie ermittelt</t>
        </r>
        <r>
          <rPr>
            <sz val="9"/>
            <color indexed="81"/>
            <rFont val="Segoe UI"/>
            <charset val="1"/>
          </rPr>
          <t xml:space="preserve">
</t>
        </r>
      </text>
    </comment>
    <comment ref="H49" authorId="0" shapeId="0" xr:uid="{2D68BFD0-AA5A-324F-8852-BCC291EF6A57}">
      <text>
        <r>
          <rPr>
            <b/>
            <sz val="9"/>
            <color indexed="81"/>
            <rFont val="Segoe UI"/>
            <charset val="1"/>
          </rPr>
          <t>werte nachträglich anhand der Trendlinie ermittelt</t>
        </r>
        <r>
          <rPr>
            <sz val="9"/>
            <color indexed="81"/>
            <rFont val="Segoe UI"/>
            <charset val="1"/>
          </rPr>
          <t xml:space="preserve">
</t>
        </r>
      </text>
    </comment>
    <comment ref="J50" authorId="0" shapeId="0" xr:uid="{BDBD2297-839A-C046-8309-5F012F279CB7}">
      <text>
        <r>
          <rPr>
            <b/>
            <sz val="9"/>
            <color indexed="81"/>
            <rFont val="Segoe UI"/>
            <charset val="1"/>
          </rPr>
          <t>werte nachträglich anhand der Trendlinie ermittelt</t>
        </r>
        <r>
          <rPr>
            <sz val="9"/>
            <color indexed="81"/>
            <rFont val="Segoe UI"/>
            <charset val="1"/>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Microsoft Office User</author>
    <author>Nicklisch, Conrad (F-D)</author>
  </authors>
  <commentList>
    <comment ref="G7" authorId="0" shapeId="0" xr:uid="{C5119642-64CD-4CAB-BBDE-DA7B38376CFC}">
      <text>
        <r>
          <rPr>
            <b/>
            <sz val="10"/>
            <color rgb="FF000000"/>
            <rFont val="Tahoma"/>
            <family val="2"/>
          </rPr>
          <t>in EUR 2011</t>
        </r>
        <r>
          <rPr>
            <sz val="10"/>
            <color rgb="FF000000"/>
            <rFont val="Tahoma"/>
            <family val="2"/>
          </rPr>
          <t xml:space="preserve">
</t>
        </r>
      </text>
    </comment>
    <comment ref="G8" authorId="0" shapeId="0" xr:uid="{A4256A67-F6FB-4EA6-8025-9BF5E4DD45FA}">
      <text>
        <r>
          <rPr>
            <b/>
            <sz val="10"/>
            <color rgb="FF000000"/>
            <rFont val="Tahoma"/>
            <family val="2"/>
          </rPr>
          <t>in EUR 2011</t>
        </r>
        <r>
          <rPr>
            <sz val="10"/>
            <color rgb="FF000000"/>
            <rFont val="Tahoma"/>
            <family val="2"/>
          </rPr>
          <t xml:space="preserve">
</t>
        </r>
      </text>
    </comment>
    <comment ref="G9" authorId="0" shapeId="0" xr:uid="{213E9458-78D4-4F34-8BCC-3ED6E377AC06}">
      <text>
        <r>
          <rPr>
            <b/>
            <sz val="10"/>
            <color rgb="FF000000"/>
            <rFont val="Tahoma"/>
            <family val="2"/>
          </rPr>
          <t>in EUR 2011</t>
        </r>
        <r>
          <rPr>
            <sz val="10"/>
            <color rgb="FF000000"/>
            <rFont val="Tahoma"/>
            <family val="2"/>
          </rPr>
          <t xml:space="preserve">
</t>
        </r>
      </text>
    </comment>
    <comment ref="G10" authorId="0" shapeId="0" xr:uid="{48CA3FAE-DB9D-4182-B432-2C3164791E3A}">
      <text>
        <r>
          <rPr>
            <b/>
            <sz val="10"/>
            <color rgb="FF000000"/>
            <rFont val="Tahoma"/>
            <family val="2"/>
          </rPr>
          <t>in EUR 2011</t>
        </r>
        <r>
          <rPr>
            <sz val="10"/>
            <color rgb="FF000000"/>
            <rFont val="Tahoma"/>
            <family val="2"/>
          </rPr>
          <t xml:space="preserve">
</t>
        </r>
      </text>
    </comment>
    <comment ref="G11" authorId="0" shapeId="0" xr:uid="{A24DB1B1-14CE-4866-A9A7-50572A1586DF}">
      <text>
        <r>
          <rPr>
            <b/>
            <sz val="10"/>
            <color rgb="FF000000"/>
            <rFont val="Tahoma"/>
            <family val="2"/>
          </rPr>
          <t>in EUR 2011</t>
        </r>
        <r>
          <rPr>
            <sz val="10"/>
            <color rgb="FF000000"/>
            <rFont val="Tahoma"/>
            <family val="2"/>
          </rPr>
          <t xml:space="preserve">
</t>
        </r>
      </text>
    </comment>
    <comment ref="G12" authorId="0" shapeId="0" xr:uid="{C21FB06C-309E-4B18-A0F8-D6ECD866C726}">
      <text>
        <r>
          <rPr>
            <b/>
            <sz val="10"/>
            <color rgb="FF000000"/>
            <rFont val="Tahoma"/>
            <family val="2"/>
          </rPr>
          <t>in EUR 2011</t>
        </r>
        <r>
          <rPr>
            <sz val="10"/>
            <color rgb="FF000000"/>
            <rFont val="Tahoma"/>
            <family val="2"/>
          </rPr>
          <t xml:space="preserve">
</t>
        </r>
      </text>
    </comment>
    <comment ref="G13" authorId="0" shapeId="0" xr:uid="{372B0D08-8BAC-4446-9F89-CBCAD51CD54B}">
      <text>
        <r>
          <rPr>
            <b/>
            <sz val="10"/>
            <color rgb="FF000000"/>
            <rFont val="Tahoma"/>
            <family val="2"/>
          </rPr>
          <t>in EUR 2010</t>
        </r>
      </text>
    </comment>
    <comment ref="J13" authorId="1" shapeId="0" xr:uid="{619F5986-4B4C-42BE-8C13-D44C7E6FDDBB}">
      <text>
        <r>
          <rPr>
            <b/>
            <sz val="9"/>
            <color indexed="81"/>
            <rFont val="Segoe UI"/>
            <charset val="1"/>
          </rPr>
          <t>Keine Prozentangaben in Studie angegeben. Werte nachträglich berechnet.</t>
        </r>
        <r>
          <rPr>
            <sz val="9"/>
            <color indexed="81"/>
            <rFont val="Segoe UI"/>
            <charset val="1"/>
          </rPr>
          <t xml:space="preserve">
</t>
        </r>
      </text>
    </comment>
    <comment ref="L13" authorId="0" shapeId="0" xr:uid="{0AFEB891-D303-BC41-AA96-8D82B4255C0D}">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P13" authorId="1" shapeId="0" xr:uid="{B975F811-4CDC-407F-855F-1747ED26B2D4}">
      <text>
        <r>
          <rPr>
            <b/>
            <sz val="9"/>
            <color indexed="81"/>
            <rFont val="Segoe UI"/>
            <family val="2"/>
          </rPr>
          <t>in Studie mit 30 bis 40 Jahren angegeben</t>
        </r>
        <r>
          <rPr>
            <sz val="9"/>
            <color indexed="81"/>
            <rFont val="Segoe UI"/>
            <family val="2"/>
          </rPr>
          <t xml:space="preserve">
</t>
        </r>
      </text>
    </comment>
    <comment ref="G14" authorId="0" shapeId="0" xr:uid="{E6B53886-8873-4E35-9DB1-1EC39526B664}">
      <text>
        <r>
          <rPr>
            <b/>
            <sz val="10"/>
            <color rgb="FF000000"/>
            <rFont val="Tahoma"/>
            <family val="2"/>
          </rPr>
          <t>in EUR 2010</t>
        </r>
      </text>
    </comment>
    <comment ref="J14" authorId="1" shapeId="0" xr:uid="{BBDF3596-387D-47CA-AE82-3390B65410B6}">
      <text>
        <r>
          <rPr>
            <b/>
            <sz val="9"/>
            <color indexed="81"/>
            <rFont val="Segoe UI"/>
            <charset val="1"/>
          </rPr>
          <t>Keine Prozentangaben in Studie angegeben. Werte nachträglich berechnet.</t>
        </r>
        <r>
          <rPr>
            <sz val="9"/>
            <color indexed="81"/>
            <rFont val="Segoe UI"/>
            <charset val="1"/>
          </rPr>
          <t xml:space="preserve">
</t>
        </r>
      </text>
    </comment>
    <comment ref="L14" authorId="0" shapeId="0" xr:uid="{6ACAF100-08A4-5745-83E6-3BE191E8530E}">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P14" authorId="1" shapeId="0" xr:uid="{9429A25D-97E1-47A7-845D-D56FC3DAE8A2}">
      <text>
        <r>
          <rPr>
            <b/>
            <sz val="9"/>
            <color indexed="81"/>
            <rFont val="Segoe UI"/>
            <family val="2"/>
          </rPr>
          <t>in Studie mit 30 bis 40 Jahren angegeben</t>
        </r>
        <r>
          <rPr>
            <sz val="9"/>
            <color indexed="81"/>
            <rFont val="Segoe UI"/>
            <family val="2"/>
          </rPr>
          <t xml:space="preserve">
</t>
        </r>
      </text>
    </comment>
    <comment ref="G15" authorId="0" shapeId="0" xr:uid="{C163E9B1-1F7D-44D2-A5A8-3F017B5DEAA1}">
      <text>
        <r>
          <rPr>
            <b/>
            <sz val="10"/>
            <color rgb="FF000000"/>
            <rFont val="Tahoma"/>
            <family val="2"/>
          </rPr>
          <t>in EUR 2010</t>
        </r>
      </text>
    </comment>
    <comment ref="J15" authorId="1" shapeId="0" xr:uid="{7D38D3E9-958A-47FA-8AA8-DCE8713ADB86}">
      <text>
        <r>
          <rPr>
            <b/>
            <sz val="9"/>
            <color indexed="81"/>
            <rFont val="Segoe UI"/>
            <charset val="1"/>
          </rPr>
          <t>Keine Prozentangaben in Studie angegeben. Werte nachträglich berechnet.</t>
        </r>
        <r>
          <rPr>
            <sz val="9"/>
            <color indexed="81"/>
            <rFont val="Segoe UI"/>
            <charset val="1"/>
          </rPr>
          <t xml:space="preserve">
</t>
        </r>
      </text>
    </comment>
    <comment ref="L15" authorId="0" shapeId="0" xr:uid="{FE9C25C7-4826-3444-AE93-C6CCA0ADE773}">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P15" authorId="1" shapeId="0" xr:uid="{C0BEC073-DC03-4108-8517-5606FAE83305}">
      <text>
        <r>
          <rPr>
            <b/>
            <sz val="9"/>
            <color indexed="81"/>
            <rFont val="Segoe UI"/>
            <family val="2"/>
          </rPr>
          <t>in Studie mit 30 bis 40 Jahren angegeben</t>
        </r>
        <r>
          <rPr>
            <sz val="9"/>
            <color indexed="81"/>
            <rFont val="Segoe UI"/>
            <family val="2"/>
          </rPr>
          <t xml:space="preserve">
</t>
        </r>
      </text>
    </comment>
    <comment ref="G16" authorId="0" shapeId="0" xr:uid="{65BA5112-1A49-47FD-A2A1-E0071DFC9D32}">
      <text>
        <r>
          <rPr>
            <b/>
            <sz val="10"/>
            <color rgb="FF000000"/>
            <rFont val="Tahoma"/>
            <family val="2"/>
          </rPr>
          <t>in EUR 2010</t>
        </r>
      </text>
    </comment>
    <comment ref="J16" authorId="1" shapeId="0" xr:uid="{5281578C-AB0F-43B5-A6B3-3C9F9D0513B9}">
      <text>
        <r>
          <rPr>
            <b/>
            <sz val="9"/>
            <color indexed="81"/>
            <rFont val="Segoe UI"/>
            <charset val="1"/>
          </rPr>
          <t>Keine Prozentangaben in Studie angegeben. Werte nachträglich berechnet.</t>
        </r>
        <r>
          <rPr>
            <sz val="9"/>
            <color indexed="81"/>
            <rFont val="Segoe UI"/>
            <charset val="1"/>
          </rPr>
          <t xml:space="preserve">
</t>
        </r>
      </text>
    </comment>
    <comment ref="L16" authorId="0" shapeId="0" xr:uid="{DC63C44D-6DCF-3A44-8B29-4A11BE02FC5D}">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P16" authorId="1" shapeId="0" xr:uid="{46760413-44C6-4467-A245-14C0DE4DF79B}">
      <text>
        <r>
          <rPr>
            <b/>
            <sz val="9"/>
            <color indexed="81"/>
            <rFont val="Segoe UI"/>
            <family val="2"/>
          </rPr>
          <t>in Studie mit 30 bis 40 Jahren angegeben</t>
        </r>
        <r>
          <rPr>
            <sz val="9"/>
            <color indexed="81"/>
            <rFont val="Segoe UI"/>
            <family val="2"/>
          </rPr>
          <t xml:space="preserve">
</t>
        </r>
      </text>
    </comment>
    <comment ref="G17" authorId="0" shapeId="0" xr:uid="{4A304641-7431-4495-AA63-2128347534F9}">
      <text>
        <r>
          <rPr>
            <b/>
            <sz val="10"/>
            <color rgb="FF000000"/>
            <rFont val="Tahoma"/>
            <family val="2"/>
          </rPr>
          <t>in EUR 2010</t>
        </r>
      </text>
    </comment>
    <comment ref="J17" authorId="1" shapeId="0" xr:uid="{252B460C-4C3B-4AC4-8FB6-C59254634FF2}">
      <text>
        <r>
          <rPr>
            <b/>
            <sz val="9"/>
            <color indexed="81"/>
            <rFont val="Segoe UI"/>
            <charset val="1"/>
          </rPr>
          <t>Keine Prozentangaben in Studie angegeben. Werte nachträglich berechnet.</t>
        </r>
        <r>
          <rPr>
            <sz val="9"/>
            <color indexed="81"/>
            <rFont val="Segoe UI"/>
            <charset val="1"/>
          </rPr>
          <t xml:space="preserve">
</t>
        </r>
      </text>
    </comment>
    <comment ref="L17" authorId="0" shapeId="0" xr:uid="{40717F79-7C75-C54E-BBBF-8BBB69646CF9}">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P17" authorId="1" shapeId="0" xr:uid="{ECC1C629-8E6F-4EAD-9819-545FBB08F9DE}">
      <text>
        <r>
          <rPr>
            <b/>
            <sz val="9"/>
            <color indexed="81"/>
            <rFont val="Segoe UI"/>
            <family val="2"/>
          </rPr>
          <t>in Studie mit 30 bis 40 Jahren angegeben</t>
        </r>
        <r>
          <rPr>
            <sz val="9"/>
            <color indexed="81"/>
            <rFont val="Segoe UI"/>
            <family val="2"/>
          </rPr>
          <t xml:space="preserve">
</t>
        </r>
      </text>
    </comment>
    <comment ref="G18" authorId="0" shapeId="0" xr:uid="{7B42237A-BA8C-4330-A921-55AD573A9859}">
      <text>
        <r>
          <rPr>
            <b/>
            <sz val="10"/>
            <color rgb="FF000000"/>
            <rFont val="Tahoma"/>
            <family val="2"/>
          </rPr>
          <t>in EUR 2010</t>
        </r>
      </text>
    </comment>
    <comment ref="J18" authorId="1" shapeId="0" xr:uid="{BEE2126A-6D78-4D78-9427-6610404CF636}">
      <text>
        <r>
          <rPr>
            <b/>
            <sz val="9"/>
            <color indexed="81"/>
            <rFont val="Segoe UI"/>
            <charset val="1"/>
          </rPr>
          <t>Keine Prozentangaben in Studie angegeben. Werte nachträglich berechnet.</t>
        </r>
        <r>
          <rPr>
            <sz val="9"/>
            <color indexed="81"/>
            <rFont val="Segoe UI"/>
            <charset val="1"/>
          </rPr>
          <t xml:space="preserve">
</t>
        </r>
      </text>
    </comment>
    <comment ref="L18" authorId="0" shapeId="0" xr:uid="{5E7968D9-4AB4-ED4D-88D3-63F2DACC894B}">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P18" authorId="1" shapeId="0" xr:uid="{7551E80C-C111-49AC-9A2D-F1031374B808}">
      <text>
        <r>
          <rPr>
            <b/>
            <sz val="9"/>
            <color indexed="81"/>
            <rFont val="Segoe UI"/>
            <family val="2"/>
          </rPr>
          <t>in Studie mit 30 bis 40 Jahren angegeben</t>
        </r>
        <r>
          <rPr>
            <sz val="9"/>
            <color indexed="81"/>
            <rFont val="Segoe UI"/>
            <family val="2"/>
          </rPr>
          <t xml:space="preserve">
</t>
        </r>
      </text>
    </comment>
    <comment ref="G19" authorId="0" shapeId="0" xr:uid="{CFEBE7FE-EB49-4536-A9C3-C06D188EC30A}">
      <text>
        <r>
          <rPr>
            <b/>
            <sz val="10"/>
            <color rgb="FF000000"/>
            <rFont val="Tahoma"/>
            <family val="2"/>
          </rPr>
          <t>in EUR 2010</t>
        </r>
      </text>
    </comment>
    <comment ref="J19" authorId="1" shapeId="0" xr:uid="{5CF04C43-4F21-480E-858B-5F5AAAFB32E4}">
      <text>
        <r>
          <rPr>
            <b/>
            <sz val="9"/>
            <color indexed="81"/>
            <rFont val="Segoe UI"/>
            <charset val="1"/>
          </rPr>
          <t>Keine Prozentangaben in Studie angegeben. Werte nachträglich berechnet.</t>
        </r>
        <r>
          <rPr>
            <sz val="9"/>
            <color indexed="81"/>
            <rFont val="Segoe UI"/>
            <charset val="1"/>
          </rPr>
          <t xml:space="preserve">
</t>
        </r>
      </text>
    </comment>
    <comment ref="L19" authorId="0" shapeId="0" xr:uid="{9F79AFFE-E504-DC40-8FE4-F090A698A3F3}">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P19" authorId="1" shapeId="0" xr:uid="{13BB5C97-DFB3-46A7-A183-570C5AC3C6EA}">
      <text>
        <r>
          <rPr>
            <b/>
            <sz val="9"/>
            <color indexed="81"/>
            <rFont val="Segoe UI"/>
            <family val="2"/>
          </rPr>
          <t>in Studie mit 30 bis 40 Jahren angegeben</t>
        </r>
        <r>
          <rPr>
            <sz val="9"/>
            <color indexed="81"/>
            <rFont val="Segoe UI"/>
            <family val="2"/>
          </rPr>
          <t xml:space="preserve">
</t>
        </r>
      </text>
    </comment>
    <comment ref="G20" authorId="0" shapeId="0" xr:uid="{4ECC58B4-391D-4B04-9E7F-2228F7E4DAF7}">
      <text>
        <r>
          <rPr>
            <b/>
            <sz val="10"/>
            <color rgb="FF000000"/>
            <rFont val="Tahoma"/>
            <family val="2"/>
          </rPr>
          <t>in EUR 2010</t>
        </r>
      </text>
    </comment>
    <comment ref="J20" authorId="1" shapeId="0" xr:uid="{F0BB730B-BCDB-43C7-A99F-61ADFED84CFC}">
      <text>
        <r>
          <rPr>
            <b/>
            <sz val="9"/>
            <color indexed="81"/>
            <rFont val="Segoe UI"/>
            <charset val="1"/>
          </rPr>
          <t>Keine Prozentangaben in Studie angegeben. Werte nachträglich berechnet.</t>
        </r>
        <r>
          <rPr>
            <sz val="9"/>
            <color indexed="81"/>
            <rFont val="Segoe UI"/>
            <charset val="1"/>
          </rPr>
          <t xml:space="preserve">
</t>
        </r>
      </text>
    </comment>
    <comment ref="L20" authorId="0" shapeId="0" xr:uid="{F28006D4-553F-C444-AC75-AC638C95748D}">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P20" authorId="1" shapeId="0" xr:uid="{7CBAA190-8B1A-4F30-8AEC-E05AFBC8FA1D}">
      <text>
        <r>
          <rPr>
            <b/>
            <sz val="9"/>
            <color indexed="81"/>
            <rFont val="Segoe UI"/>
            <family val="2"/>
          </rPr>
          <t>in Studie mit 30 bis 40 Jahren angegeben</t>
        </r>
        <r>
          <rPr>
            <sz val="9"/>
            <color indexed="81"/>
            <rFont val="Segoe UI"/>
            <family val="2"/>
          </rPr>
          <t xml:space="preserve">
</t>
        </r>
      </text>
    </comment>
    <comment ref="G21" authorId="0" shapeId="0" xr:uid="{8C2AECE9-7D2E-4C01-8492-05CEF6B1FB90}">
      <text>
        <r>
          <rPr>
            <b/>
            <sz val="10"/>
            <color rgb="FF000000"/>
            <rFont val="Tahoma"/>
            <family val="2"/>
          </rPr>
          <t>in EUR 2010</t>
        </r>
      </text>
    </comment>
    <comment ref="J21" authorId="1" shapeId="0" xr:uid="{1B061D78-36BC-4DA3-BA28-FB7F34DE0238}">
      <text>
        <r>
          <rPr>
            <b/>
            <sz val="9"/>
            <color indexed="81"/>
            <rFont val="Segoe UI"/>
            <charset val="1"/>
          </rPr>
          <t>Keine Prozentangaben in Studie angegeben. Werte nachträglich berechnet.</t>
        </r>
        <r>
          <rPr>
            <sz val="9"/>
            <color indexed="81"/>
            <rFont val="Segoe UI"/>
            <charset val="1"/>
          </rPr>
          <t xml:space="preserve">
</t>
        </r>
      </text>
    </comment>
    <comment ref="L21" authorId="0" shapeId="0" xr:uid="{B0608759-E617-1840-A009-D588C20F0690}">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P21" authorId="1" shapeId="0" xr:uid="{986E86E6-76D0-4E9B-A262-85C50AC9AA31}">
      <text>
        <r>
          <rPr>
            <b/>
            <sz val="9"/>
            <color indexed="81"/>
            <rFont val="Segoe UI"/>
            <family val="2"/>
          </rPr>
          <t>in Studie mit 30 bis 40 Jahren angegeben</t>
        </r>
        <r>
          <rPr>
            <sz val="9"/>
            <color indexed="81"/>
            <rFont val="Segoe UI"/>
            <family val="2"/>
          </rPr>
          <t xml:space="preserve">
</t>
        </r>
      </text>
    </comment>
    <comment ref="G22" authorId="0" shapeId="0" xr:uid="{FF24DC36-9CBD-4221-B2E1-02AFFD4280BB}">
      <text>
        <r>
          <rPr>
            <b/>
            <sz val="10"/>
            <color rgb="FF000000"/>
            <rFont val="Tahoma"/>
            <family val="2"/>
          </rPr>
          <t xml:space="preserve">Euro 2012
</t>
        </r>
      </text>
    </comment>
    <comment ref="G23" authorId="0" shapeId="0" xr:uid="{AFDA17AE-2A42-412D-8E26-685E9CA9768F}">
      <text>
        <r>
          <rPr>
            <b/>
            <sz val="10"/>
            <color rgb="FF000000"/>
            <rFont val="Tahoma"/>
            <family val="2"/>
          </rPr>
          <t xml:space="preserve">Euro 2012
</t>
        </r>
      </text>
    </comment>
    <comment ref="G24" authorId="0" shapeId="0" xr:uid="{B24423E4-0FA9-4571-B7CF-354E2BE63E24}">
      <text>
        <r>
          <rPr>
            <b/>
            <sz val="10"/>
            <color rgb="FF000000"/>
            <rFont val="Tahoma"/>
            <family val="2"/>
          </rPr>
          <t xml:space="preserve">Euro 2012
</t>
        </r>
      </text>
    </comment>
    <comment ref="G25" authorId="0" shapeId="0" xr:uid="{3FB5A615-C420-4C4D-90D5-29F3A55F6A97}">
      <text>
        <r>
          <rPr>
            <b/>
            <sz val="10"/>
            <color rgb="FF000000"/>
            <rFont val="Tahoma"/>
            <family val="2"/>
          </rPr>
          <t xml:space="preserve">Euro 2012
</t>
        </r>
      </text>
    </comment>
    <comment ref="G26" authorId="0" shapeId="0" xr:uid="{02DD4012-C11D-48A4-9031-A2EDACED8658}">
      <text>
        <r>
          <rPr>
            <b/>
            <sz val="10"/>
            <color rgb="FF000000"/>
            <rFont val="Tahoma"/>
            <family val="2"/>
          </rPr>
          <t>EUR 2009</t>
        </r>
        <r>
          <rPr>
            <sz val="10"/>
            <color rgb="FF000000"/>
            <rFont val="Tahoma"/>
            <family val="2"/>
          </rPr>
          <t xml:space="preserve">
</t>
        </r>
      </text>
    </comment>
    <comment ref="K26" authorId="1" shapeId="0" xr:uid="{1E0BEF50-D471-4B38-B018-44E43B6EC64E}">
      <text>
        <r>
          <rPr>
            <b/>
            <sz val="9"/>
            <color indexed="81"/>
            <rFont val="Segoe UI"/>
            <family val="2"/>
          </rPr>
          <t>Werte nachträglich anhand der Prozentangaben berechnet.</t>
        </r>
      </text>
    </comment>
    <comment ref="G27" authorId="0" shapeId="0" xr:uid="{79934468-56BB-4F82-941D-A1E604799184}">
      <text>
        <r>
          <rPr>
            <b/>
            <sz val="10"/>
            <color rgb="FF000000"/>
            <rFont val="Tahoma"/>
            <family val="2"/>
          </rPr>
          <t>EUR 2009</t>
        </r>
        <r>
          <rPr>
            <sz val="10"/>
            <color rgb="FF000000"/>
            <rFont val="Tahoma"/>
            <family val="2"/>
          </rPr>
          <t xml:space="preserve">
</t>
        </r>
      </text>
    </comment>
    <comment ref="K27" authorId="1" shapeId="0" xr:uid="{2D4CD75B-B8D6-40BA-9299-A72274B320E0}">
      <text>
        <r>
          <rPr>
            <b/>
            <sz val="9"/>
            <color indexed="81"/>
            <rFont val="Segoe UI"/>
            <family val="2"/>
          </rPr>
          <t>Werte nachträglich anhand der Prozentangaben berechnet.</t>
        </r>
      </text>
    </comment>
    <comment ref="G28" authorId="0" shapeId="0" xr:uid="{D2698F4F-9404-4A1D-9831-2608CB3C427D}">
      <text>
        <r>
          <rPr>
            <b/>
            <sz val="10"/>
            <color rgb="FF000000"/>
            <rFont val="Tahoma"/>
            <family val="2"/>
          </rPr>
          <t>EUR 2009</t>
        </r>
        <r>
          <rPr>
            <sz val="10"/>
            <color rgb="FF000000"/>
            <rFont val="Tahoma"/>
            <family val="2"/>
          </rPr>
          <t xml:space="preserve">
</t>
        </r>
      </text>
    </comment>
    <comment ref="K28" authorId="1" shapeId="0" xr:uid="{B7C77720-D518-46F4-ACA3-87298D24195D}">
      <text>
        <r>
          <rPr>
            <b/>
            <sz val="9"/>
            <color indexed="81"/>
            <rFont val="Segoe UI"/>
            <family val="2"/>
          </rPr>
          <t>Werte nachträglich anhand der Prozentangaben berechnet.</t>
        </r>
      </text>
    </comment>
    <comment ref="G29" authorId="0" shapeId="0" xr:uid="{2F302969-E199-4F3A-9FDE-484C222D1DA3}">
      <text>
        <r>
          <rPr>
            <b/>
            <sz val="10"/>
            <color rgb="FF000000"/>
            <rFont val="Tahoma"/>
            <family val="2"/>
          </rPr>
          <t>EUR 2009</t>
        </r>
        <r>
          <rPr>
            <sz val="10"/>
            <color rgb="FF000000"/>
            <rFont val="Tahoma"/>
            <family val="2"/>
          </rPr>
          <t xml:space="preserve">
</t>
        </r>
      </text>
    </comment>
    <comment ref="K29" authorId="1" shapeId="0" xr:uid="{CA6FE1C5-4DED-45CE-B1C2-FC605203E283}">
      <text>
        <r>
          <rPr>
            <b/>
            <sz val="9"/>
            <color indexed="81"/>
            <rFont val="Segoe UI"/>
            <family val="2"/>
          </rPr>
          <t>Werte nachträglich anhand der Prozentangaben berechnet.</t>
        </r>
      </text>
    </comment>
    <comment ref="G30" authorId="0" shapeId="0" xr:uid="{C05FBACA-A70E-4016-9E75-D1F9DCA71C96}">
      <text>
        <r>
          <rPr>
            <b/>
            <sz val="10"/>
            <color rgb="FF000000"/>
            <rFont val="Tahoma"/>
            <family val="2"/>
          </rPr>
          <t>EUR 2009</t>
        </r>
        <r>
          <rPr>
            <sz val="10"/>
            <color rgb="FF000000"/>
            <rFont val="Tahoma"/>
            <family val="2"/>
          </rPr>
          <t xml:space="preserve">
</t>
        </r>
      </text>
    </comment>
    <comment ref="K30" authorId="1" shapeId="0" xr:uid="{10724B2C-3338-4463-AE23-6468ECD8DA05}">
      <text>
        <r>
          <rPr>
            <b/>
            <sz val="9"/>
            <color indexed="81"/>
            <rFont val="Segoe UI"/>
            <family val="2"/>
          </rPr>
          <t>Werte nachträglich anhand der Prozentangaben berechnet.</t>
        </r>
      </text>
    </comment>
    <comment ref="G31" authorId="0" shapeId="0" xr:uid="{2F5D2619-7C54-4BC2-B419-186DA8CBB2B8}">
      <text>
        <r>
          <rPr>
            <b/>
            <sz val="10"/>
            <color rgb="FF000000"/>
            <rFont val="Tahoma"/>
            <family val="2"/>
          </rPr>
          <t>EUR 2009</t>
        </r>
        <r>
          <rPr>
            <sz val="10"/>
            <color rgb="FF000000"/>
            <rFont val="Tahoma"/>
            <family val="2"/>
          </rPr>
          <t xml:space="preserve">
</t>
        </r>
      </text>
    </comment>
    <comment ref="K31" authorId="1" shapeId="0" xr:uid="{173F40C6-1D09-462A-830D-6453EAB568FB}">
      <text>
        <r>
          <rPr>
            <b/>
            <sz val="9"/>
            <color indexed="81"/>
            <rFont val="Segoe UI"/>
            <family val="2"/>
          </rPr>
          <t>Werte nachträglich anhand der Prozentangaben berechnet.</t>
        </r>
      </text>
    </comment>
    <comment ref="G32" authorId="0" shapeId="0" xr:uid="{25C646B6-525C-43ED-A08C-B0EE01D63996}">
      <text>
        <r>
          <rPr>
            <b/>
            <sz val="10"/>
            <color rgb="FF000000"/>
            <rFont val="Tahoma"/>
            <family val="2"/>
          </rPr>
          <t>EUR 2009</t>
        </r>
        <r>
          <rPr>
            <sz val="10"/>
            <color rgb="FF000000"/>
            <rFont val="Tahoma"/>
            <family val="2"/>
          </rPr>
          <t xml:space="preserve">
</t>
        </r>
      </text>
    </comment>
    <comment ref="K32" authorId="1" shapeId="0" xr:uid="{CB43C7DC-8B18-4E96-ADDC-A87FCE9823F0}">
      <text>
        <r>
          <rPr>
            <b/>
            <sz val="9"/>
            <color indexed="81"/>
            <rFont val="Segoe UI"/>
            <family val="2"/>
          </rPr>
          <t>Werte nachträglich anhand der Prozentangaben berechnet.</t>
        </r>
      </text>
    </comment>
    <comment ref="G33" authorId="0" shapeId="0" xr:uid="{6C8CE13B-370B-4455-B161-5DA298260A35}">
      <text>
        <r>
          <rPr>
            <b/>
            <sz val="10"/>
            <color rgb="FF000000"/>
            <rFont val="Tahoma"/>
            <family val="2"/>
          </rPr>
          <t>in Euro 2012</t>
        </r>
        <r>
          <rPr>
            <sz val="10"/>
            <color rgb="FF000000"/>
            <rFont val="Tahoma"/>
            <family val="2"/>
          </rPr>
          <t xml:space="preserve">
</t>
        </r>
      </text>
    </comment>
    <comment ref="J33" authorId="1" shapeId="0" xr:uid="{EA669D22-4233-483A-BBEE-ADD0623D259D}">
      <text>
        <r>
          <rPr>
            <b/>
            <sz val="9"/>
            <color indexed="81"/>
            <rFont val="Segoe UI"/>
            <charset val="1"/>
          </rPr>
          <t>Keine Prozentangaben in Studie angegeben. Werte nachträglich berechnet.</t>
        </r>
        <r>
          <rPr>
            <sz val="9"/>
            <color indexed="81"/>
            <rFont val="Segoe UI"/>
            <charset val="1"/>
          </rPr>
          <t xml:space="preserve">
</t>
        </r>
      </text>
    </comment>
    <comment ref="L33" authorId="0" shapeId="0" xr:uid="{5EDD6814-ACE6-1443-B440-CD2379667E00}">
      <text>
        <r>
          <rPr>
            <b/>
            <sz val="10"/>
            <color rgb="FF000000"/>
            <rFont val="Tahoma"/>
            <family val="2"/>
          </rPr>
          <t>in Euro 2012</t>
        </r>
        <r>
          <rPr>
            <sz val="10"/>
            <color rgb="FF000000"/>
            <rFont val="Tahoma"/>
            <family val="2"/>
          </rPr>
          <t xml:space="preserve">
</t>
        </r>
      </text>
    </comment>
    <comment ref="G34" authorId="0" shapeId="0" xr:uid="{91C9CDE9-D406-46B9-A434-F3FFDF52B033}">
      <text>
        <r>
          <rPr>
            <b/>
            <sz val="10"/>
            <color rgb="FF000000"/>
            <rFont val="Tahoma"/>
            <family val="2"/>
          </rPr>
          <t>in Euro 2012</t>
        </r>
        <r>
          <rPr>
            <sz val="10"/>
            <color rgb="FF000000"/>
            <rFont val="Tahoma"/>
            <family val="2"/>
          </rPr>
          <t xml:space="preserve">
</t>
        </r>
      </text>
    </comment>
    <comment ref="J34" authorId="1" shapeId="0" xr:uid="{00066F68-0CF6-44F9-944E-76FBA10CA2FD}">
      <text>
        <r>
          <rPr>
            <b/>
            <sz val="9"/>
            <color rgb="FF000000"/>
            <rFont val="Segoe UI"/>
            <charset val="1"/>
          </rPr>
          <t>Keine Prozentangaben in Studie angegeben. Werte nachträglich berechnet.</t>
        </r>
        <r>
          <rPr>
            <sz val="9"/>
            <color rgb="FF000000"/>
            <rFont val="Segoe UI"/>
            <charset val="1"/>
          </rPr>
          <t xml:space="preserve">
</t>
        </r>
      </text>
    </comment>
    <comment ref="L34" authorId="0" shapeId="0" xr:uid="{7D3CE275-64D3-424D-B977-D707183A267C}">
      <text>
        <r>
          <rPr>
            <b/>
            <sz val="10"/>
            <color rgb="FF000000"/>
            <rFont val="Tahoma"/>
            <family val="2"/>
          </rPr>
          <t>in Euro 2012</t>
        </r>
        <r>
          <rPr>
            <sz val="10"/>
            <color rgb="FF000000"/>
            <rFont val="Tahoma"/>
            <family val="2"/>
          </rPr>
          <t xml:space="preserve">
</t>
        </r>
      </text>
    </comment>
    <comment ref="G35" authorId="0" shapeId="0" xr:uid="{701C96B5-0DA5-4D6F-8316-26ADAFA886ED}">
      <text>
        <r>
          <rPr>
            <b/>
            <sz val="10"/>
            <color rgb="FF000000"/>
            <rFont val="Tahoma"/>
            <family val="2"/>
          </rPr>
          <t>in Euro 2012</t>
        </r>
        <r>
          <rPr>
            <sz val="10"/>
            <color rgb="FF000000"/>
            <rFont val="Tahoma"/>
            <family val="2"/>
          </rPr>
          <t xml:space="preserve">
</t>
        </r>
      </text>
    </comment>
    <comment ref="J35" authorId="1" shapeId="0" xr:uid="{EF97F7D3-0E99-4388-8B1F-D3D9FDCAF332}">
      <text>
        <r>
          <rPr>
            <b/>
            <sz val="9"/>
            <color indexed="81"/>
            <rFont val="Segoe UI"/>
            <charset val="1"/>
          </rPr>
          <t>Keine Prozentangaben in Studie angegeben. Werte nachträglich berechnet.</t>
        </r>
        <r>
          <rPr>
            <sz val="9"/>
            <color indexed="81"/>
            <rFont val="Segoe UI"/>
            <charset val="1"/>
          </rPr>
          <t xml:space="preserve">
</t>
        </r>
      </text>
    </comment>
    <comment ref="L35" authorId="0" shapeId="0" xr:uid="{DAB05A0A-36DF-804E-804B-26F3F748F7A1}">
      <text>
        <r>
          <rPr>
            <b/>
            <sz val="10"/>
            <color rgb="FF000000"/>
            <rFont val="Tahoma"/>
            <family val="2"/>
          </rPr>
          <t>in Euro 2012</t>
        </r>
        <r>
          <rPr>
            <sz val="10"/>
            <color rgb="FF000000"/>
            <rFont val="Tahoma"/>
            <family val="2"/>
          </rPr>
          <t xml:space="preserve">
</t>
        </r>
      </text>
    </comment>
    <comment ref="G36" authorId="0" shapeId="0" xr:uid="{7C935E09-3783-4904-B05E-5DED50F9A5F5}">
      <text>
        <r>
          <rPr>
            <b/>
            <sz val="10"/>
            <color rgb="FF000000"/>
            <rFont val="Tahoma"/>
            <family val="2"/>
          </rPr>
          <t>in Euro 2012</t>
        </r>
        <r>
          <rPr>
            <sz val="10"/>
            <color rgb="FF000000"/>
            <rFont val="Tahoma"/>
            <family val="2"/>
          </rPr>
          <t xml:space="preserve">
</t>
        </r>
      </text>
    </comment>
    <comment ref="J36" authorId="1" shapeId="0" xr:uid="{F66B0930-C3AF-4C94-8E98-D722C63DD0F7}">
      <text>
        <r>
          <rPr>
            <b/>
            <sz val="9"/>
            <color indexed="81"/>
            <rFont val="Segoe UI"/>
            <charset val="1"/>
          </rPr>
          <t>Keine Prozentangaben in Studie angegeben. Werte nachträglich berechnet.</t>
        </r>
        <r>
          <rPr>
            <sz val="9"/>
            <color indexed="81"/>
            <rFont val="Segoe UI"/>
            <charset val="1"/>
          </rPr>
          <t xml:space="preserve">
</t>
        </r>
      </text>
    </comment>
    <comment ref="L36" authorId="0" shapeId="0" xr:uid="{A2516124-D466-764D-9DA3-449DCE77AD7A}">
      <text>
        <r>
          <rPr>
            <b/>
            <sz val="10"/>
            <color rgb="FF000000"/>
            <rFont val="Tahoma"/>
            <family val="2"/>
          </rPr>
          <t>in Euro 2012</t>
        </r>
        <r>
          <rPr>
            <sz val="10"/>
            <color rgb="FF000000"/>
            <rFont val="Tahoma"/>
            <family val="2"/>
          </rPr>
          <t xml:space="preserve">
</t>
        </r>
      </text>
    </comment>
    <comment ref="G37" authorId="0" shapeId="0" xr:uid="{17739DB0-B86E-4B77-9176-2790ACBE3D7C}">
      <text>
        <r>
          <rPr>
            <b/>
            <sz val="10"/>
            <color rgb="FF000000"/>
            <rFont val="Tahoma"/>
            <family val="2"/>
          </rPr>
          <t>in Euro 2012</t>
        </r>
        <r>
          <rPr>
            <sz val="10"/>
            <color rgb="FF000000"/>
            <rFont val="Tahoma"/>
            <family val="2"/>
          </rPr>
          <t xml:space="preserve">
</t>
        </r>
      </text>
    </comment>
    <comment ref="J37" authorId="1" shapeId="0" xr:uid="{36AF1AEF-77A4-4744-9FA8-81AC90292081}">
      <text>
        <r>
          <rPr>
            <b/>
            <sz val="9"/>
            <color rgb="FF000000"/>
            <rFont val="Segoe UI"/>
            <charset val="1"/>
          </rPr>
          <t>Keine Prozentangaben in Studie angegeben. Werte nachträglich berechnet.</t>
        </r>
        <r>
          <rPr>
            <sz val="9"/>
            <color rgb="FF000000"/>
            <rFont val="Segoe UI"/>
            <charset val="1"/>
          </rPr>
          <t xml:space="preserve">
</t>
        </r>
      </text>
    </comment>
    <comment ref="L37" authorId="0" shapeId="0" xr:uid="{69ED3C78-1851-6646-82B9-07AB80D6ECB7}">
      <text>
        <r>
          <rPr>
            <b/>
            <sz val="10"/>
            <color rgb="FF000000"/>
            <rFont val="Tahoma"/>
            <family val="2"/>
          </rPr>
          <t>in Euro 2012</t>
        </r>
        <r>
          <rPr>
            <sz val="10"/>
            <color rgb="FF000000"/>
            <rFont val="Tahoma"/>
            <family val="2"/>
          </rPr>
          <t xml:space="preserve">
</t>
        </r>
      </text>
    </comment>
    <comment ref="D38" authorId="1" shapeId="0" xr:uid="{5A14E03B-8059-4E9C-9AA8-B49931A49A01}">
      <text>
        <r>
          <rPr>
            <b/>
            <sz val="9"/>
            <color rgb="FF000000"/>
            <rFont val="Segoe UI"/>
            <charset val="1"/>
          </rPr>
          <t>Mittelwerte nicht aus Studie, sondern nachträglich berechnet.</t>
        </r>
        <r>
          <rPr>
            <sz val="9"/>
            <color rgb="FF000000"/>
            <rFont val="Segoe UI"/>
            <charset val="1"/>
          </rPr>
          <t xml:space="preserve">
</t>
        </r>
      </text>
    </comment>
    <comment ref="F38" authorId="0" shapeId="0" xr:uid="{2A762C34-F120-4A47-B093-2E5DB409A3DD}">
      <text>
        <r>
          <rPr>
            <b/>
            <sz val="10"/>
            <color rgb="FF000000"/>
            <rFont val="Tahoma"/>
            <family val="2"/>
          </rPr>
          <t>EUR 2015</t>
        </r>
      </text>
    </comment>
    <comment ref="H38" authorId="0" shapeId="0" xr:uid="{50ADFCD4-5FDB-CB46-BB65-F706D8D9500B}">
      <text>
        <r>
          <rPr>
            <b/>
            <sz val="10"/>
            <color rgb="FF000000"/>
            <rFont val="Tahoma"/>
            <family val="2"/>
          </rPr>
          <t>EUR 2015</t>
        </r>
      </text>
    </comment>
    <comment ref="J38" authorId="1" shapeId="0" xr:uid="{78653B9E-42A6-4648-8062-C30F020D419D}">
      <text>
        <r>
          <rPr>
            <b/>
            <sz val="9"/>
            <color indexed="81"/>
            <rFont val="Segoe UI"/>
            <charset val="1"/>
          </rPr>
          <t>in Studie al 2 -3 % angegeben</t>
        </r>
        <r>
          <rPr>
            <sz val="9"/>
            <color indexed="81"/>
            <rFont val="Segoe UI"/>
            <charset val="1"/>
          </rPr>
          <t xml:space="preserve">
</t>
        </r>
      </text>
    </comment>
    <comment ref="K38" authorId="1" shapeId="0" xr:uid="{1E9B5C9B-AF94-4DF0-B145-C6381EBFCFC3}">
      <text>
        <r>
          <rPr>
            <b/>
            <sz val="9"/>
            <color indexed="81"/>
            <rFont val="Segoe UI"/>
            <family val="2"/>
          </rPr>
          <t>Werte nachträglich anhand der Prozentangaben berechnet.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1" authorId="0" shapeId="0" xr:uid="{31C4D973-8350-5445-A129-6B860151E6A8}">
      <text>
        <r>
          <rPr>
            <b/>
            <sz val="10"/>
            <color rgb="FF000000"/>
            <rFont val="Tahoma"/>
            <family val="2"/>
          </rPr>
          <t>2020–2050</t>
        </r>
        <r>
          <rPr>
            <sz val="10"/>
            <color rgb="FF000000"/>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Nicklisch, Conrad (F-D)</author>
    <author>Microsoft Office User</author>
  </authors>
  <commentList>
    <comment ref="D7" authorId="0" shapeId="0" xr:uid="{62CE51D5-AC2C-41B2-9CD0-B8C8FF2389C3}">
      <text>
        <r>
          <rPr>
            <b/>
            <sz val="9"/>
            <color indexed="81"/>
            <rFont val="Segoe UI"/>
            <charset val="1"/>
          </rPr>
          <t>Mittelwerte nicht aus Studie, sondern nachträglich berechnet.</t>
        </r>
        <r>
          <rPr>
            <sz val="9"/>
            <color indexed="81"/>
            <rFont val="Segoe UI"/>
            <charset val="1"/>
          </rPr>
          <t xml:space="preserve">
</t>
        </r>
      </text>
    </comment>
    <comment ref="I7" authorId="1" shapeId="0" xr:uid="{3408AF90-0751-6044-B1E5-31118E876B2C}">
      <text>
        <r>
          <rPr>
            <b/>
            <sz val="10"/>
            <color rgb="FF000000"/>
            <rFont val="Tahoma"/>
            <family val="2"/>
          </rPr>
          <t>Eur 2015</t>
        </r>
        <r>
          <rPr>
            <sz val="10"/>
            <color rgb="FF000000"/>
            <rFont val="Tahoma"/>
            <family val="2"/>
          </rPr>
          <t xml:space="preserve">
</t>
        </r>
      </text>
    </comment>
    <comment ref="K7" authorId="1" shapeId="0" xr:uid="{9D4ED500-1714-F34A-A2B5-644EB96733BB}">
      <text>
        <r>
          <rPr>
            <b/>
            <sz val="10"/>
            <color rgb="FF000000"/>
            <rFont val="Tahoma"/>
            <family val="2"/>
          </rPr>
          <t>Eur 2015</t>
        </r>
        <r>
          <rPr>
            <sz val="10"/>
            <color rgb="FF000000"/>
            <rFont val="Tahoma"/>
            <family val="2"/>
          </rPr>
          <t xml:space="preserve">
</t>
        </r>
      </text>
    </comment>
    <comment ref="D8" authorId="0" shapeId="0" xr:uid="{A3D227D2-53A0-4CC3-8A1D-2DBA56FD4913}">
      <text>
        <r>
          <rPr>
            <b/>
            <sz val="9"/>
            <color indexed="81"/>
            <rFont val="Segoe UI"/>
            <charset val="1"/>
          </rPr>
          <t>Mittelwerte nicht aus Studie, sondern nachträglich berechnet.</t>
        </r>
        <r>
          <rPr>
            <sz val="9"/>
            <color indexed="81"/>
            <rFont val="Segoe UI"/>
            <charset val="1"/>
          </rPr>
          <t xml:space="preserve">
</t>
        </r>
      </text>
    </comment>
    <comment ref="I8" authorId="1" shapeId="0" xr:uid="{EA3852F1-3645-424F-A838-5C4AA4175664}">
      <text>
        <r>
          <rPr>
            <b/>
            <sz val="10"/>
            <color rgb="FF000000"/>
            <rFont val="Tahoma"/>
            <family val="2"/>
          </rPr>
          <t>Eur 2015</t>
        </r>
        <r>
          <rPr>
            <sz val="10"/>
            <color rgb="FF000000"/>
            <rFont val="Tahoma"/>
            <family val="2"/>
          </rPr>
          <t xml:space="preserve">
</t>
        </r>
      </text>
    </comment>
    <comment ref="K8" authorId="1" shapeId="0" xr:uid="{C2F3CC7B-8A5A-4047-AF20-3961D741E301}">
      <text>
        <r>
          <rPr>
            <b/>
            <sz val="10"/>
            <color rgb="FF000000"/>
            <rFont val="Tahoma"/>
            <family val="2"/>
          </rPr>
          <t>Eur 2015</t>
        </r>
        <r>
          <rPr>
            <sz val="10"/>
            <color rgb="FF000000"/>
            <rFont val="Tahoma"/>
            <family val="2"/>
          </rPr>
          <t xml:space="preserve">
</t>
        </r>
      </text>
    </comment>
    <comment ref="M9" authorId="1" shapeId="0" xr:uid="{DF594721-DEEE-482C-9AEB-12BED4450E0D}">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M10" authorId="1" shapeId="0" xr:uid="{1C04BA4A-E895-4350-B834-B67AD1C9F14E}">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M11" authorId="1" shapeId="0" xr:uid="{C1390FBF-273E-4C42-A293-A2E3C190A1C7}">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G12" authorId="0" shapeId="0" xr:uid="{FF2ED1EE-BA9C-4DD4-A0D2-4D26D9A706F2}">
      <text>
        <r>
          <rPr>
            <b/>
            <sz val="9"/>
            <color rgb="FF000000"/>
            <rFont val="Segoe UI"/>
            <charset val="1"/>
          </rPr>
          <t>Mittelwerte nicht aus Studie, sondern nachträglich berechnet.</t>
        </r>
        <r>
          <rPr>
            <sz val="9"/>
            <color rgb="FF000000"/>
            <rFont val="Segoe UI"/>
            <charset val="1"/>
          </rPr>
          <t xml:space="preserve">
</t>
        </r>
      </text>
    </comment>
    <comment ref="L12" authorId="0" shapeId="0" xr:uid="{597954E9-7737-4AAB-A88A-2C93C2D67C20}">
      <text>
        <r>
          <rPr>
            <b/>
            <sz val="9"/>
            <color rgb="FF000000"/>
            <rFont val="Segoe UI"/>
            <charset val="1"/>
          </rPr>
          <t>in EUR 2018</t>
        </r>
        <r>
          <rPr>
            <sz val="9"/>
            <color rgb="FF000000"/>
            <rFont val="Segoe UI"/>
            <charset val="1"/>
          </rPr>
          <t xml:space="preserve">
</t>
        </r>
      </text>
    </comment>
    <comment ref="N12" authorId="0" shapeId="0" xr:uid="{84928D7E-0B71-45F8-8A95-7BAF946330EC}">
      <text>
        <r>
          <rPr>
            <b/>
            <sz val="9"/>
            <color rgb="FF000000"/>
            <rFont val="Segoe UI"/>
            <charset val="1"/>
          </rPr>
          <t>in EUR 2018</t>
        </r>
        <r>
          <rPr>
            <sz val="9"/>
            <color rgb="FF000000"/>
            <rFont val="Segoe UI"/>
            <charset val="1"/>
          </rPr>
          <t xml:space="preserve">
</t>
        </r>
      </text>
    </comment>
    <comment ref="G13" authorId="0" shapeId="0" xr:uid="{062C0A19-5B7E-40F3-9064-7AA6F4AEA25C}">
      <text>
        <r>
          <rPr>
            <b/>
            <sz val="9"/>
            <color rgb="FF000000"/>
            <rFont val="Segoe UI"/>
            <charset val="1"/>
          </rPr>
          <t>Mittelwerte nicht aus Studie, sondern nachträglich berechnet.</t>
        </r>
        <r>
          <rPr>
            <sz val="9"/>
            <color rgb="FF000000"/>
            <rFont val="Segoe UI"/>
            <charset val="1"/>
          </rPr>
          <t xml:space="preserve">
</t>
        </r>
      </text>
    </comment>
    <comment ref="L13" authorId="0" shapeId="0" xr:uid="{639FD7DF-9BA6-4291-A92B-5A017A8F7D80}">
      <text>
        <r>
          <rPr>
            <b/>
            <sz val="9"/>
            <color indexed="81"/>
            <rFont val="Segoe UI"/>
            <charset val="1"/>
          </rPr>
          <t>in EUR 2018</t>
        </r>
        <r>
          <rPr>
            <sz val="9"/>
            <color indexed="81"/>
            <rFont val="Segoe UI"/>
            <charset val="1"/>
          </rPr>
          <t xml:space="preserve">
</t>
        </r>
      </text>
    </comment>
    <comment ref="N13" authorId="0" shapeId="0" xr:uid="{15CC09EF-CCC5-4EF7-AA20-ED5C18D9CF17}">
      <text>
        <r>
          <rPr>
            <b/>
            <sz val="9"/>
            <color indexed="81"/>
            <rFont val="Segoe UI"/>
            <charset val="1"/>
          </rPr>
          <t>in EUR 2018</t>
        </r>
        <r>
          <rPr>
            <sz val="9"/>
            <color indexed="81"/>
            <rFont val="Segoe UI"/>
            <charset val="1"/>
          </rPr>
          <t xml:space="preserve">
</t>
        </r>
      </text>
    </comment>
    <comment ref="M14" authorId="1" shapeId="0" xr:uid="{DD8D59DD-C93E-4ED9-8981-32FF4A587E10}">
      <text>
        <r>
          <rPr>
            <b/>
            <sz val="10"/>
            <color rgb="FF000000"/>
            <rFont val="Tahoma"/>
            <family val="2"/>
          </rPr>
          <t>in EUR 2013</t>
        </r>
        <r>
          <rPr>
            <sz val="10"/>
            <color rgb="FF000000"/>
            <rFont val="Tahoma"/>
            <family val="2"/>
          </rPr>
          <t xml:space="preserve">
</t>
        </r>
      </text>
    </comment>
    <comment ref="O14" authorId="0" shapeId="0" xr:uid="{E34222D9-FB52-4FE9-9D1A-C38800348070}">
      <text>
        <r>
          <rPr>
            <b/>
            <sz val="9"/>
            <color indexed="81"/>
            <rFont val="Segoe UI"/>
            <family val="2"/>
          </rPr>
          <t>In Studie als 1 - 2 % angegeben</t>
        </r>
        <r>
          <rPr>
            <sz val="9"/>
            <color indexed="81"/>
            <rFont val="Segoe UI"/>
            <family val="2"/>
          </rPr>
          <t xml:space="preserve">
</t>
        </r>
      </text>
    </comment>
    <comment ref="M15" authorId="1" shapeId="0" xr:uid="{5B9BEF34-1633-47C5-88BC-5F50DB984C04}">
      <text>
        <r>
          <rPr>
            <b/>
            <sz val="10"/>
            <color rgb="FF000000"/>
            <rFont val="Tahoma"/>
            <family val="2"/>
          </rPr>
          <t>in EUR 2013</t>
        </r>
        <r>
          <rPr>
            <sz val="10"/>
            <color rgb="FF000000"/>
            <rFont val="Tahoma"/>
            <family val="2"/>
          </rPr>
          <t xml:space="preserve">
</t>
        </r>
      </text>
    </comment>
    <comment ref="O15" authorId="0" shapeId="0" xr:uid="{0AD15D29-DC20-4B1B-AAF5-DDB5315DE792}">
      <text>
        <r>
          <rPr>
            <b/>
            <sz val="9"/>
            <color indexed="81"/>
            <rFont val="Segoe UI"/>
            <family val="2"/>
          </rPr>
          <t>In Studie als 1 - 2 % angegeben</t>
        </r>
        <r>
          <rPr>
            <sz val="9"/>
            <color indexed="81"/>
            <rFont val="Segoe UI"/>
            <family val="2"/>
          </rPr>
          <t xml:space="preserve">
</t>
        </r>
      </text>
    </comment>
    <comment ref="M16" authorId="1" shapeId="0" xr:uid="{E9FA9737-E58B-4056-984A-D394E2DB8F75}">
      <text>
        <r>
          <rPr>
            <b/>
            <sz val="10"/>
            <color rgb="FF000000"/>
            <rFont val="Tahoma"/>
            <family val="2"/>
          </rPr>
          <t>in EUR 2013</t>
        </r>
        <r>
          <rPr>
            <sz val="10"/>
            <color rgb="FF000000"/>
            <rFont val="Tahoma"/>
            <family val="2"/>
          </rPr>
          <t xml:space="preserve">
</t>
        </r>
      </text>
    </comment>
    <comment ref="O16" authorId="0" shapeId="0" xr:uid="{3758777C-148C-4705-B12B-AF848D7CA623}">
      <text>
        <r>
          <rPr>
            <b/>
            <sz val="9"/>
            <color indexed="81"/>
            <rFont val="Segoe UI"/>
            <family val="2"/>
          </rPr>
          <t>In Studie als 1 - 2 % angegeben</t>
        </r>
        <r>
          <rPr>
            <sz val="9"/>
            <color indexed="81"/>
            <rFont val="Segoe UI"/>
            <family val="2"/>
          </rPr>
          <t xml:space="preserve">
</t>
        </r>
      </text>
    </comment>
    <comment ref="M17" authorId="1" shapeId="0" xr:uid="{C866FC42-2F14-4A1D-9EF3-361C9A281E89}">
      <text>
        <r>
          <rPr>
            <b/>
            <sz val="10"/>
            <color rgb="FF000000"/>
            <rFont val="Tahoma"/>
            <family val="2"/>
          </rPr>
          <t>in EUR 2013</t>
        </r>
        <r>
          <rPr>
            <sz val="10"/>
            <color rgb="FF000000"/>
            <rFont val="Tahoma"/>
            <family val="2"/>
          </rPr>
          <t xml:space="preserve">
</t>
        </r>
      </text>
    </comment>
    <comment ref="O17" authorId="0" shapeId="0" xr:uid="{BEFB511E-1232-4559-88C8-F77B8DD0D6B6}">
      <text>
        <r>
          <rPr>
            <b/>
            <sz val="9"/>
            <color indexed="81"/>
            <rFont val="Segoe UI"/>
            <family val="2"/>
          </rPr>
          <t>In Studie als 1 - 2 % angegeben</t>
        </r>
        <r>
          <rPr>
            <sz val="9"/>
            <color indexed="81"/>
            <rFont val="Segoe UI"/>
            <family val="2"/>
          </rPr>
          <t xml:space="preserve">
</t>
        </r>
      </text>
    </comment>
    <comment ref="M18" authorId="1" shapeId="0" xr:uid="{69E33F8C-1D59-4CB5-B092-7F5BC15EA52E}">
      <text>
        <r>
          <rPr>
            <b/>
            <sz val="10"/>
            <color rgb="FF000000"/>
            <rFont val="Tahoma"/>
            <family val="2"/>
          </rPr>
          <t>in EUR 2013</t>
        </r>
        <r>
          <rPr>
            <sz val="10"/>
            <color rgb="FF000000"/>
            <rFont val="Tahoma"/>
            <family val="2"/>
          </rPr>
          <t xml:space="preserve">
</t>
        </r>
      </text>
    </comment>
    <comment ref="O18" authorId="0" shapeId="0" xr:uid="{3F8323C0-7E2D-459B-BC8F-34DF15DF90F1}">
      <text>
        <r>
          <rPr>
            <b/>
            <sz val="9"/>
            <color indexed="81"/>
            <rFont val="Segoe UI"/>
            <family val="2"/>
          </rPr>
          <t>In Studie als 1 - 2 % angegeben</t>
        </r>
        <r>
          <rPr>
            <sz val="9"/>
            <color indexed="81"/>
            <rFont val="Segoe UI"/>
            <family val="2"/>
          </rPr>
          <t xml:space="preserve">
</t>
        </r>
      </text>
    </comment>
    <comment ref="M19" authorId="1" shapeId="0" xr:uid="{B0FE7901-DA14-4089-9046-F71FD6699C22}">
      <text>
        <r>
          <rPr>
            <b/>
            <sz val="10"/>
            <color rgb="FF000000"/>
            <rFont val="Tahoma"/>
            <family val="2"/>
          </rPr>
          <t>in EUR 2013</t>
        </r>
        <r>
          <rPr>
            <sz val="10"/>
            <color rgb="FF000000"/>
            <rFont val="Tahoma"/>
            <family val="2"/>
          </rPr>
          <t xml:space="preserve">
</t>
        </r>
      </text>
    </comment>
    <comment ref="O19" authorId="0" shapeId="0" xr:uid="{94C36428-4326-49DB-8548-2CB888B4419E}">
      <text>
        <r>
          <rPr>
            <b/>
            <sz val="9"/>
            <color indexed="81"/>
            <rFont val="Segoe UI"/>
            <family val="2"/>
          </rPr>
          <t>In Studie als 1 - 2 % angegeben</t>
        </r>
        <r>
          <rPr>
            <sz val="9"/>
            <color indexed="81"/>
            <rFont val="Segoe UI"/>
            <family val="2"/>
          </rPr>
          <t xml:space="preserve">
</t>
        </r>
      </text>
    </comment>
    <comment ref="M20" authorId="1" shapeId="0" xr:uid="{7D7D641B-ADE4-4A9D-89D2-7CD4BBA222E9}">
      <text>
        <r>
          <rPr>
            <b/>
            <sz val="10"/>
            <color rgb="FF000000"/>
            <rFont val="Tahoma"/>
            <family val="2"/>
          </rPr>
          <t xml:space="preserve">EUR 2013
</t>
        </r>
      </text>
    </comment>
    <comment ref="M21" authorId="1" shapeId="0" xr:uid="{C9B9F20A-E5F2-4BC8-AB4B-1A3804A4531C}">
      <text>
        <r>
          <rPr>
            <b/>
            <sz val="10"/>
            <color rgb="FF000000"/>
            <rFont val="Tahoma"/>
            <family val="2"/>
          </rPr>
          <t xml:space="preserve">EUR 2013
</t>
        </r>
      </text>
    </comment>
    <comment ref="G22" authorId="0" shapeId="0" xr:uid="{9E25B892-0F8E-435A-B9D1-AC95F514607B}">
      <text>
        <r>
          <rPr>
            <b/>
            <sz val="9"/>
            <color rgb="FF000000"/>
            <rFont val="Segoe UI"/>
            <charset val="1"/>
          </rPr>
          <t>Mittelwerte nicht aus Studie, sondern nachträglich berechnet.</t>
        </r>
        <r>
          <rPr>
            <sz val="9"/>
            <color rgb="FF000000"/>
            <rFont val="Segoe UI"/>
            <charset val="1"/>
          </rPr>
          <t xml:space="preserve">
</t>
        </r>
      </text>
    </comment>
    <comment ref="L22" authorId="1" shapeId="0" xr:uid="{D3DDBD5E-EF29-5C44-9A6C-09F8E1ED432D}">
      <text>
        <r>
          <rPr>
            <b/>
            <sz val="10"/>
            <color rgb="FF000000"/>
            <rFont val="Tahoma"/>
            <family val="2"/>
          </rPr>
          <t>Hochenergiebatterie</t>
        </r>
        <r>
          <rPr>
            <sz val="10"/>
            <color rgb="FF000000"/>
            <rFont val="Tahoma"/>
            <family val="2"/>
          </rPr>
          <t xml:space="preserve">
in EUR 2009</t>
        </r>
      </text>
    </comment>
    <comment ref="N22" authorId="1" shapeId="0" xr:uid="{9377F2F5-9430-CF4D-9731-E45F7740B5B6}">
      <text>
        <r>
          <rPr>
            <b/>
            <sz val="10"/>
            <color rgb="FF000000"/>
            <rFont val="Tahoma"/>
            <family val="2"/>
          </rPr>
          <t>Hochleistungsbatterie</t>
        </r>
        <r>
          <rPr>
            <sz val="10"/>
            <color rgb="FF000000"/>
            <rFont val="Tahoma"/>
            <family val="2"/>
          </rPr>
          <t xml:space="preserve">
</t>
        </r>
        <r>
          <rPr>
            <sz val="10"/>
            <color rgb="FF000000"/>
            <rFont val="Tahoma"/>
            <family val="2"/>
          </rPr>
          <t>in EUR 2009</t>
        </r>
      </text>
    </comment>
    <comment ref="G23" authorId="0" shapeId="0" xr:uid="{0D4B3CCA-E2D1-42D5-9A13-A25F61B196E3}">
      <text>
        <r>
          <rPr>
            <b/>
            <sz val="9"/>
            <color indexed="81"/>
            <rFont val="Segoe UI"/>
            <charset val="1"/>
          </rPr>
          <t>Mittelwerte nicht aus Studie, sondern nachträglich berechnet.</t>
        </r>
        <r>
          <rPr>
            <sz val="9"/>
            <color indexed="81"/>
            <rFont val="Segoe UI"/>
            <charset val="1"/>
          </rPr>
          <t xml:space="preserve">
</t>
        </r>
      </text>
    </comment>
    <comment ref="L23" authorId="1" shapeId="0" xr:uid="{2339A84D-A330-425F-A1C1-3BB7C0253296}">
      <text>
        <r>
          <rPr>
            <b/>
            <sz val="10"/>
            <color rgb="FF000000"/>
            <rFont val="Tahoma"/>
            <family val="2"/>
          </rPr>
          <t>Hochenergiebatterie</t>
        </r>
        <r>
          <rPr>
            <sz val="10"/>
            <color rgb="FF000000"/>
            <rFont val="Tahoma"/>
            <family val="2"/>
          </rPr>
          <t xml:space="preserve">
</t>
        </r>
        <r>
          <rPr>
            <sz val="10"/>
            <color rgb="FF000000"/>
            <rFont val="Tahoma"/>
            <family val="2"/>
          </rPr>
          <t>in EUR 2009</t>
        </r>
      </text>
    </comment>
    <comment ref="N23" authorId="1" shapeId="0" xr:uid="{6517D956-53EF-47DC-A497-5B5E35C9F8FF}">
      <text>
        <r>
          <rPr>
            <b/>
            <sz val="10"/>
            <color rgb="FF000000"/>
            <rFont val="Tahoma"/>
            <family val="2"/>
          </rPr>
          <t>Hochleistungsbatterie</t>
        </r>
        <r>
          <rPr>
            <sz val="10"/>
            <color rgb="FF000000"/>
            <rFont val="Tahoma"/>
            <family val="2"/>
          </rPr>
          <t xml:space="preserve">
in EUR 2009</t>
        </r>
      </text>
    </comment>
    <comment ref="G24" authorId="0" shapeId="0" xr:uid="{1641B76B-56DA-40ED-96A7-563554670703}">
      <text>
        <r>
          <rPr>
            <b/>
            <sz val="9"/>
            <color indexed="81"/>
            <rFont val="Segoe UI"/>
            <charset val="1"/>
          </rPr>
          <t>Mittelwerte nicht aus Studie, sondern nachträglich berechnet.</t>
        </r>
        <r>
          <rPr>
            <sz val="9"/>
            <color indexed="81"/>
            <rFont val="Segoe UI"/>
            <charset val="1"/>
          </rPr>
          <t xml:space="preserve">
</t>
        </r>
      </text>
    </comment>
    <comment ref="L24" authorId="1" shapeId="0" xr:uid="{BC1110AF-A4AA-4392-ABF5-F516C0A5A8AC}">
      <text>
        <r>
          <rPr>
            <b/>
            <sz val="10"/>
            <color rgb="FF000000"/>
            <rFont val="Tahoma"/>
            <family val="2"/>
          </rPr>
          <t>Hochenergiebatterie</t>
        </r>
        <r>
          <rPr>
            <sz val="10"/>
            <color rgb="FF000000"/>
            <rFont val="Tahoma"/>
            <family val="2"/>
          </rPr>
          <t xml:space="preserve">
in EUR 2009</t>
        </r>
      </text>
    </comment>
    <comment ref="N24" authorId="1" shapeId="0" xr:uid="{CAA19C26-F1E8-493B-A548-D62027E85544}">
      <text>
        <r>
          <rPr>
            <b/>
            <sz val="10"/>
            <color rgb="FF000000"/>
            <rFont val="Tahoma"/>
            <family val="2"/>
          </rPr>
          <t>Hochleistungsbatterie</t>
        </r>
        <r>
          <rPr>
            <sz val="10"/>
            <color rgb="FF000000"/>
            <rFont val="Tahoma"/>
            <family val="2"/>
          </rPr>
          <t xml:space="preserve">
in EUR 2009</t>
        </r>
      </text>
    </comment>
    <comment ref="G25" authorId="0" shapeId="0" xr:uid="{65A8539E-B493-4417-A838-581B8484DEDC}">
      <text>
        <r>
          <rPr>
            <b/>
            <sz val="9"/>
            <color indexed="81"/>
            <rFont val="Segoe UI"/>
            <charset val="1"/>
          </rPr>
          <t>Mittelwerte nicht aus Studie, sondern nachträglich berechnet.</t>
        </r>
        <r>
          <rPr>
            <sz val="9"/>
            <color indexed="81"/>
            <rFont val="Segoe UI"/>
            <charset val="1"/>
          </rPr>
          <t xml:space="preserve">
</t>
        </r>
      </text>
    </comment>
    <comment ref="L25" authorId="1" shapeId="0" xr:uid="{3ACBDE00-C0BD-42AB-A207-B2E08A416150}">
      <text>
        <r>
          <rPr>
            <b/>
            <sz val="10"/>
            <color rgb="FF000000"/>
            <rFont val="Tahoma"/>
            <family val="2"/>
          </rPr>
          <t>Hochenergiebatterie</t>
        </r>
        <r>
          <rPr>
            <sz val="10"/>
            <color rgb="FF000000"/>
            <rFont val="Tahoma"/>
            <family val="2"/>
          </rPr>
          <t xml:space="preserve">
in EUR 2009</t>
        </r>
      </text>
    </comment>
    <comment ref="N25" authorId="1" shapeId="0" xr:uid="{FA990B51-E9C4-44D4-A214-DA9AB58C5504}">
      <text>
        <r>
          <rPr>
            <b/>
            <sz val="10"/>
            <color rgb="FF000000"/>
            <rFont val="Tahoma"/>
            <family val="2"/>
          </rPr>
          <t>Hochleistungsbatterie</t>
        </r>
        <r>
          <rPr>
            <sz val="10"/>
            <color rgb="FF000000"/>
            <rFont val="Tahoma"/>
            <family val="2"/>
          </rPr>
          <t xml:space="preserve">
in EUR 2009</t>
        </r>
      </text>
    </comment>
    <comment ref="G26" authorId="0" shapeId="0" xr:uid="{E61576C9-2F3D-4FC1-88EE-E3DBB13965DA}">
      <text>
        <r>
          <rPr>
            <b/>
            <sz val="9"/>
            <color rgb="FF000000"/>
            <rFont val="Segoe UI"/>
            <charset val="1"/>
          </rPr>
          <t>Mittelwerte nicht aus Studie, sondern nachträglich berechnet.</t>
        </r>
        <r>
          <rPr>
            <sz val="9"/>
            <color rgb="FF000000"/>
            <rFont val="Segoe UI"/>
            <charset val="1"/>
          </rPr>
          <t xml:space="preserve">
</t>
        </r>
      </text>
    </comment>
    <comment ref="L26" authorId="1" shapeId="0" xr:uid="{13EC0F23-591C-4AFF-82C9-8E0AD999CA98}">
      <text>
        <r>
          <rPr>
            <b/>
            <sz val="10"/>
            <color rgb="FF000000"/>
            <rFont val="Tahoma"/>
            <family val="2"/>
          </rPr>
          <t>Hochenergiebatterie</t>
        </r>
        <r>
          <rPr>
            <sz val="10"/>
            <color rgb="FF000000"/>
            <rFont val="Tahoma"/>
            <family val="2"/>
          </rPr>
          <t xml:space="preserve">
in EUR 2009</t>
        </r>
      </text>
    </comment>
    <comment ref="N26" authorId="1" shapeId="0" xr:uid="{2B412F43-E5E8-4467-B530-384FE268A55D}">
      <text>
        <r>
          <rPr>
            <b/>
            <sz val="10"/>
            <color rgb="FF000000"/>
            <rFont val="Tahoma"/>
            <family val="2"/>
          </rPr>
          <t>Hochleistungsbatterie</t>
        </r>
        <r>
          <rPr>
            <sz val="10"/>
            <color rgb="FF000000"/>
            <rFont val="Tahoma"/>
            <family val="2"/>
          </rPr>
          <t xml:space="preserve">
in EUR 2009</t>
        </r>
      </text>
    </comment>
    <comment ref="G27" authorId="0" shapeId="0" xr:uid="{29D569AF-F776-4BB3-BC00-B88E7F5535E2}">
      <text>
        <r>
          <rPr>
            <b/>
            <sz val="9"/>
            <color rgb="FF000000"/>
            <rFont val="Segoe UI"/>
            <charset val="1"/>
          </rPr>
          <t>Mittelwerte nicht aus Studie, sondern nachträglich berechnet.</t>
        </r>
        <r>
          <rPr>
            <sz val="9"/>
            <color rgb="FF000000"/>
            <rFont val="Segoe UI"/>
            <charset val="1"/>
          </rPr>
          <t xml:space="preserve">
</t>
        </r>
      </text>
    </comment>
    <comment ref="L27" authorId="1" shapeId="0" xr:uid="{3FD97F19-2128-7744-8719-55B4D1A048E2}">
      <text>
        <r>
          <rPr>
            <b/>
            <sz val="10"/>
            <color rgb="FF000000"/>
            <rFont val="Tahoma"/>
            <family val="2"/>
          </rPr>
          <t>EUR 2014</t>
        </r>
      </text>
    </comment>
    <comment ref="N27" authorId="1" shapeId="0" xr:uid="{1638F243-1F7D-C340-93B7-F9267A82ED4A}">
      <text>
        <r>
          <rPr>
            <b/>
            <sz val="10"/>
            <color rgb="FF000000"/>
            <rFont val="Tahoma"/>
            <family val="2"/>
          </rPr>
          <t>EUR 2014</t>
        </r>
      </text>
    </comment>
    <comment ref="S27" authorId="0" shapeId="0" xr:uid="{D759CEA0-F463-417D-A34E-955F80BF5100}">
      <text>
        <r>
          <rPr>
            <b/>
            <sz val="9"/>
            <color indexed="81"/>
            <rFont val="Segoe UI"/>
            <charset val="1"/>
          </rPr>
          <t>in Studie mit 6 -10 % angegeben</t>
        </r>
        <r>
          <rPr>
            <sz val="9"/>
            <color indexed="81"/>
            <rFont val="Segoe UI"/>
            <charset val="1"/>
          </rPr>
          <t xml:space="preserve">
</t>
        </r>
      </text>
    </comment>
    <comment ref="G28" authorId="0" shapeId="0" xr:uid="{BD9CC1EA-2233-40CA-BE25-316CD2B34EDF}">
      <text>
        <r>
          <rPr>
            <b/>
            <sz val="9"/>
            <color rgb="FF000000"/>
            <rFont val="Segoe UI"/>
            <charset val="1"/>
          </rPr>
          <t>Mittelwerte nicht aus Studie, sondern nachträglich berechnet.</t>
        </r>
        <r>
          <rPr>
            <sz val="9"/>
            <color rgb="FF000000"/>
            <rFont val="Segoe UI"/>
            <charset val="1"/>
          </rPr>
          <t xml:space="preserve">
</t>
        </r>
      </text>
    </comment>
    <comment ref="L28" authorId="1" shapeId="0" xr:uid="{0B3428B1-B332-B04B-8556-7B9CE262C8DB}">
      <text>
        <r>
          <rPr>
            <b/>
            <sz val="10"/>
            <color rgb="FF000000"/>
            <rFont val="Tahoma"/>
            <family val="2"/>
          </rPr>
          <t>EUR 2014</t>
        </r>
      </text>
    </comment>
    <comment ref="N28" authorId="1" shapeId="0" xr:uid="{E827181E-B92E-E54A-88CB-53622989E206}">
      <text>
        <r>
          <rPr>
            <b/>
            <sz val="10"/>
            <color rgb="FF000000"/>
            <rFont val="Tahoma"/>
            <family val="2"/>
          </rPr>
          <t>EUR 2014</t>
        </r>
      </text>
    </comment>
    <comment ref="S28" authorId="0" shapeId="0" xr:uid="{C649EB7F-7444-4943-B197-E66A3847CD2B}">
      <text>
        <r>
          <rPr>
            <b/>
            <sz val="9"/>
            <color indexed="81"/>
            <rFont val="Segoe UI"/>
            <charset val="1"/>
          </rPr>
          <t>in Studie mit 6 -10 % angegeben</t>
        </r>
        <r>
          <rPr>
            <sz val="9"/>
            <color indexed="81"/>
            <rFont val="Segoe UI"/>
            <charset val="1"/>
          </rPr>
          <t xml:space="preserve">
</t>
        </r>
      </text>
    </comment>
    <comment ref="G29" authorId="0" shapeId="0" xr:uid="{7EAE1311-CB66-4525-88F8-E8C58302C872}">
      <text>
        <r>
          <rPr>
            <b/>
            <sz val="9"/>
            <color indexed="81"/>
            <rFont val="Segoe UI"/>
            <charset val="1"/>
          </rPr>
          <t>Mittelwerte nicht aus Studie, sondern nachträglich berechnet.</t>
        </r>
        <r>
          <rPr>
            <sz val="9"/>
            <color indexed="81"/>
            <rFont val="Segoe UI"/>
            <charset val="1"/>
          </rPr>
          <t xml:space="preserve">
</t>
        </r>
      </text>
    </comment>
    <comment ref="L29" authorId="1" shapeId="0" xr:uid="{C6C21207-743B-F944-B4B2-D971546F95B5}">
      <text>
        <r>
          <rPr>
            <b/>
            <sz val="10"/>
            <color rgb="FF000000"/>
            <rFont val="Tahoma"/>
            <family val="2"/>
          </rPr>
          <t>EUR 2014</t>
        </r>
      </text>
    </comment>
    <comment ref="N29" authorId="1" shapeId="0" xr:uid="{206B6371-420C-DE4A-B38F-57EBEB853374}">
      <text>
        <r>
          <rPr>
            <b/>
            <sz val="10"/>
            <color rgb="FF000000"/>
            <rFont val="Tahoma"/>
            <family val="2"/>
          </rPr>
          <t>EUR 2014</t>
        </r>
      </text>
    </comment>
    <comment ref="S29" authorId="0" shapeId="0" xr:uid="{03D29AD6-CB76-4DAC-8DA7-FBD6F535B508}">
      <text>
        <r>
          <rPr>
            <b/>
            <sz val="9"/>
            <color indexed="81"/>
            <rFont val="Segoe UI"/>
            <charset val="1"/>
          </rPr>
          <t>in Studie mit 6 -10 % angegeben</t>
        </r>
        <r>
          <rPr>
            <sz val="9"/>
            <color indexed="81"/>
            <rFont val="Segoe UI"/>
            <charset val="1"/>
          </rPr>
          <t xml:space="preserve">
</t>
        </r>
      </text>
    </comment>
    <comment ref="G30" authorId="0" shapeId="0" xr:uid="{BDFBEC41-1F69-48A2-9BEF-FB99D3F91058}">
      <text>
        <r>
          <rPr>
            <b/>
            <sz val="9"/>
            <color rgb="FF000000"/>
            <rFont val="Segoe UI"/>
            <charset val="1"/>
          </rPr>
          <t>Mittelwerte nicht aus Studie, sondern nachträglich berechnet.</t>
        </r>
        <r>
          <rPr>
            <sz val="9"/>
            <color rgb="FF000000"/>
            <rFont val="Segoe UI"/>
            <charset val="1"/>
          </rPr>
          <t xml:space="preserve">
</t>
        </r>
      </text>
    </comment>
    <comment ref="L30" authorId="1" shapeId="0" xr:uid="{49B75AA4-E57C-6544-87F8-2A408EECCC66}">
      <text>
        <r>
          <rPr>
            <b/>
            <sz val="10"/>
            <color rgb="FF000000"/>
            <rFont val="Tahoma"/>
            <family val="2"/>
          </rPr>
          <t>EUR 2014</t>
        </r>
      </text>
    </comment>
    <comment ref="N30" authorId="1" shapeId="0" xr:uid="{C4310AE0-57ED-864D-8942-ECC5B7EE5F48}">
      <text>
        <r>
          <rPr>
            <b/>
            <sz val="10"/>
            <color rgb="FF000000"/>
            <rFont val="Tahoma"/>
            <family val="2"/>
          </rPr>
          <t>EUR 2014</t>
        </r>
      </text>
    </comment>
    <comment ref="S30" authorId="0" shapeId="0" xr:uid="{16FC2A61-4552-46C4-BF43-6B54E6FA6707}">
      <text>
        <r>
          <rPr>
            <b/>
            <sz val="9"/>
            <color indexed="81"/>
            <rFont val="Segoe UI"/>
            <charset val="1"/>
          </rPr>
          <t>in Studie mit 6 -10 % angegeben</t>
        </r>
        <r>
          <rPr>
            <sz val="9"/>
            <color indexed="81"/>
            <rFont val="Segoe UI"/>
            <charset val="1"/>
          </rPr>
          <t xml:space="preserve">
</t>
        </r>
      </text>
    </comment>
    <comment ref="J31" authorId="1" shapeId="0" xr:uid="{953FEB2B-BCDB-4ED1-8812-8EC78FC395F9}">
      <text>
        <r>
          <rPr>
            <b/>
            <sz val="10"/>
            <color rgb="FF000000"/>
            <rFont val="Tahoma"/>
            <family val="2"/>
          </rPr>
          <t>EUR 2015</t>
        </r>
      </text>
    </comment>
    <comment ref="M31" authorId="1" shapeId="0" xr:uid="{417E7137-123E-402F-A21F-8E32D13F725F}">
      <text>
        <r>
          <rPr>
            <b/>
            <sz val="10"/>
            <color rgb="FF000000"/>
            <rFont val="Tahoma"/>
            <family val="2"/>
          </rPr>
          <t>EUR 2015</t>
        </r>
      </text>
    </comment>
    <comment ref="U31" authorId="1" shapeId="0" xr:uid="{7A3623E8-585C-A74D-BECE-32577EAA7A2A}">
      <text>
        <r>
          <rPr>
            <b/>
            <sz val="10"/>
            <color rgb="FF000000"/>
            <rFont val="Tahoma"/>
            <family val="2"/>
          </rPr>
          <t>Speicherdurchsatzkosten bei 4x 1h pro Tag</t>
        </r>
        <r>
          <rPr>
            <sz val="10"/>
            <color rgb="FF000000"/>
            <rFont val="Tahoma"/>
            <family val="2"/>
          </rPr>
          <t xml:space="preserve">
</t>
        </r>
      </text>
    </comment>
    <comment ref="W31" authorId="1" shapeId="0" xr:uid="{E78DB028-521B-674E-B213-185014C2C30A}">
      <text>
        <r>
          <rPr>
            <b/>
            <sz val="10"/>
            <color rgb="FF000000"/>
            <rFont val="Tahoma"/>
            <family val="2"/>
          </rPr>
          <t>Speicherdurchsatzkosten bei 1x 8h pro Tag</t>
        </r>
      </text>
    </comment>
    <comment ref="J32" authorId="1" shapeId="0" xr:uid="{523077D2-EC67-4BCE-A82F-85425DBC3339}">
      <text>
        <r>
          <rPr>
            <b/>
            <sz val="10"/>
            <color rgb="FF000000"/>
            <rFont val="Tahoma"/>
            <family val="2"/>
          </rPr>
          <t>Euro 2009</t>
        </r>
        <r>
          <rPr>
            <sz val="10"/>
            <color rgb="FF000000"/>
            <rFont val="Tahoma"/>
            <family val="2"/>
          </rPr>
          <t xml:space="preserve">
</t>
        </r>
      </text>
    </comment>
    <comment ref="M32" authorId="1" shapeId="0" xr:uid="{6577FC6F-79D4-4384-A951-7A6C848DD42A}">
      <text>
        <r>
          <rPr>
            <b/>
            <sz val="10"/>
            <color rgb="FF000000"/>
            <rFont val="Tahoma"/>
            <family val="2"/>
          </rPr>
          <t>Euro 2009</t>
        </r>
        <r>
          <rPr>
            <sz val="10"/>
            <color rgb="FF000000"/>
            <rFont val="Tahoma"/>
            <family val="2"/>
          </rPr>
          <t xml:space="preserve">
</t>
        </r>
      </text>
    </comment>
    <comment ref="J33" authorId="1" shapeId="0" xr:uid="{55F925A3-6981-4D70-94EB-C1650779639E}">
      <text>
        <r>
          <rPr>
            <b/>
            <sz val="10"/>
            <color rgb="FF000000"/>
            <rFont val="Tahoma"/>
            <family val="2"/>
          </rPr>
          <t>Euro 2009</t>
        </r>
        <r>
          <rPr>
            <sz val="10"/>
            <color rgb="FF000000"/>
            <rFont val="Tahoma"/>
            <family val="2"/>
          </rPr>
          <t xml:space="preserve">
</t>
        </r>
      </text>
    </comment>
    <comment ref="M33" authorId="1" shapeId="0" xr:uid="{0658A071-B5EE-4CDB-BF61-CE837668CC66}">
      <text>
        <r>
          <rPr>
            <b/>
            <sz val="10"/>
            <color rgb="FF000000"/>
            <rFont val="Tahoma"/>
            <family val="2"/>
          </rPr>
          <t>Euro 2009</t>
        </r>
        <r>
          <rPr>
            <sz val="10"/>
            <color rgb="FF000000"/>
            <rFont val="Tahoma"/>
            <family val="2"/>
          </rPr>
          <t xml:space="preserve">
</t>
        </r>
      </text>
    </comment>
    <comment ref="J34" authorId="1" shapeId="0" xr:uid="{6BE9A294-2AE0-4148-8FE3-8A024955A73A}">
      <text>
        <r>
          <rPr>
            <b/>
            <sz val="10"/>
            <color rgb="FF000000"/>
            <rFont val="Tahoma"/>
            <family val="2"/>
          </rPr>
          <t>Euro 2009</t>
        </r>
        <r>
          <rPr>
            <sz val="10"/>
            <color rgb="FF000000"/>
            <rFont val="Tahoma"/>
            <family val="2"/>
          </rPr>
          <t xml:space="preserve">
</t>
        </r>
      </text>
    </comment>
    <comment ref="M34" authorId="1" shapeId="0" xr:uid="{687A2F2A-AC44-4073-8E74-E28719A0A9D8}">
      <text>
        <r>
          <rPr>
            <b/>
            <sz val="10"/>
            <color rgb="FF000000"/>
            <rFont val="Tahoma"/>
            <family val="2"/>
          </rPr>
          <t>Euro 2009</t>
        </r>
        <r>
          <rPr>
            <sz val="10"/>
            <color rgb="FF000000"/>
            <rFont val="Tahoma"/>
            <family val="2"/>
          </rPr>
          <t xml:space="preserve">
</t>
        </r>
      </text>
    </comment>
    <comment ref="J35" authorId="1" shapeId="0" xr:uid="{D2F16344-6247-43BC-878A-4EABB0AA8E0E}">
      <text>
        <r>
          <rPr>
            <b/>
            <sz val="10"/>
            <color rgb="FF000000"/>
            <rFont val="Tahoma"/>
            <family val="2"/>
          </rPr>
          <t>Euro 2009</t>
        </r>
        <r>
          <rPr>
            <sz val="10"/>
            <color rgb="FF000000"/>
            <rFont val="Tahoma"/>
            <family val="2"/>
          </rPr>
          <t xml:space="preserve">
</t>
        </r>
      </text>
    </comment>
    <comment ref="M35" authorId="1" shapeId="0" xr:uid="{58FD5D74-AFE7-48ED-B037-72436EECE073}">
      <text>
        <r>
          <rPr>
            <b/>
            <sz val="10"/>
            <color rgb="FF000000"/>
            <rFont val="Tahoma"/>
            <family val="2"/>
          </rPr>
          <t>Euro 2009</t>
        </r>
        <r>
          <rPr>
            <sz val="10"/>
            <color rgb="FF000000"/>
            <rFont val="Tahoma"/>
            <family val="2"/>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Nicklisch, Conrad (F-D)</author>
  </authors>
  <commentList>
    <comment ref="G14" authorId="0" shapeId="0" xr:uid="{A4D72C9F-C924-43B5-AF69-912603EF9975}">
      <text>
        <r>
          <rPr>
            <b/>
            <sz val="9"/>
            <color rgb="FF000000"/>
            <rFont val="Segoe UI"/>
            <charset val="1"/>
          </rPr>
          <t>bis 2030</t>
        </r>
        <r>
          <rPr>
            <sz val="9"/>
            <color rgb="FF000000"/>
            <rFont val="Segoe UI"/>
            <charset val="1"/>
          </rPr>
          <t xml:space="preserve">
</t>
        </r>
      </text>
    </comment>
    <comment ref="K14" authorId="0" shapeId="0" xr:uid="{1EB7C10C-E003-45D9-B415-BF37C5D86BB4}">
      <text>
        <r>
          <rPr>
            <b/>
            <sz val="9"/>
            <color rgb="FF000000"/>
            <rFont val="Segoe UI"/>
            <charset val="1"/>
          </rPr>
          <t>bis 2030</t>
        </r>
        <r>
          <rPr>
            <sz val="9"/>
            <color rgb="FF000000"/>
            <rFont val="Segoe UI"/>
            <charset val="1"/>
          </rPr>
          <t xml:space="preserve">
</t>
        </r>
      </text>
    </comment>
    <comment ref="L14" authorId="0" shapeId="0" xr:uid="{BF828918-E7AE-47DF-89B5-3CBD5313A5D6}">
      <text>
        <r>
          <rPr>
            <b/>
            <sz val="9"/>
            <color rgb="FF000000"/>
            <rFont val="Segoe UI"/>
            <charset val="1"/>
          </rPr>
          <t>nur bis 2040</t>
        </r>
      </text>
    </comment>
    <comment ref="C49" authorId="0" shapeId="0" xr:uid="{0E6B166A-A2C4-4E4F-A23C-59D9508231CD}">
      <text>
        <r>
          <rPr>
            <sz val="9"/>
            <color indexed="81"/>
            <rFont val="Segoe UI"/>
            <family val="2"/>
          </rPr>
          <t xml:space="preserve">in Studie Werte dem Jahr 2023 zugeordnet
</t>
        </r>
      </text>
    </comment>
    <comment ref="D49" authorId="0" shapeId="0" xr:uid="{A8985B3C-6508-4F82-AF6F-7F75DD156CEC}">
      <text>
        <r>
          <rPr>
            <sz val="9"/>
            <color indexed="81"/>
            <rFont val="Segoe UI"/>
            <family val="2"/>
          </rPr>
          <t xml:space="preserve">in Studie Werte dem Jahr 2023 zugeordnet
</t>
        </r>
      </text>
    </comment>
    <comment ref="E49" authorId="0" shapeId="0" xr:uid="{83B998EA-2BA4-459A-8F49-1BC05AABDB9D}">
      <text>
        <r>
          <rPr>
            <b/>
            <sz val="9"/>
            <color indexed="81"/>
            <rFont val="Segoe UI"/>
            <charset val="1"/>
          </rPr>
          <t>werte nachträglich anhand der Trendlinie ermittelt</t>
        </r>
        <r>
          <rPr>
            <sz val="9"/>
            <color indexed="81"/>
            <rFont val="Segoe UI"/>
            <charset val="1"/>
          </rPr>
          <t xml:space="preserve">
</t>
        </r>
      </text>
    </comment>
    <comment ref="F49" authorId="0" shapeId="0" xr:uid="{90CE110F-B012-409F-B1D5-3A0246EC498A}">
      <text>
        <r>
          <rPr>
            <b/>
            <sz val="9"/>
            <color rgb="FF000000"/>
            <rFont val="Segoe UI"/>
            <charset val="1"/>
          </rPr>
          <t>werte nachträglich anhand der Trendlinie ermittelt</t>
        </r>
        <r>
          <rPr>
            <sz val="9"/>
            <color rgb="FF000000"/>
            <rFont val="Segoe UI"/>
            <charset val="1"/>
          </rPr>
          <t xml:space="preserve">
</t>
        </r>
      </text>
    </comment>
    <comment ref="C50" authorId="0" shapeId="0" xr:uid="{72371D97-5005-4EFD-9225-7828F36DB7FF}">
      <text>
        <r>
          <rPr>
            <sz val="9"/>
            <color indexed="81"/>
            <rFont val="Segoe UI"/>
            <family val="2"/>
          </rPr>
          <t xml:space="preserve">in Studie Werte dem Jahr 2033 zugeordnet
</t>
        </r>
      </text>
    </comment>
    <comment ref="D50" authorId="0" shapeId="0" xr:uid="{D6CF547F-79D4-4534-AD50-3FB0712ECCA4}">
      <text>
        <r>
          <rPr>
            <sz val="9"/>
            <color indexed="81"/>
            <rFont val="Segoe UI"/>
            <family val="2"/>
          </rPr>
          <t xml:space="preserve">in Studie Werte dem Jahr 2033 zugeordnet
</t>
        </r>
      </text>
    </comment>
    <comment ref="F50" authorId="0" shapeId="0" xr:uid="{D6EC35B3-3281-4F24-AE30-52C207779825}">
      <text>
        <r>
          <rPr>
            <b/>
            <sz val="9"/>
            <color rgb="FF000000"/>
            <rFont val="Segoe UI"/>
            <charset val="1"/>
          </rPr>
          <t>werte nachträglich anhand der Trendlinie ermittelt</t>
        </r>
        <r>
          <rPr>
            <sz val="9"/>
            <color rgb="FF000000"/>
            <rFont val="Segoe UI"/>
            <charset val="1"/>
          </rPr>
          <t xml:space="preserve">
</t>
        </r>
      </text>
    </comment>
    <comment ref="E51" authorId="0" shapeId="0" xr:uid="{4378264F-BB58-4B8B-AEBB-BF1C856D8211}">
      <text>
        <r>
          <rPr>
            <b/>
            <sz val="9"/>
            <color rgb="FF000000"/>
            <rFont val="Segoe UI"/>
            <charset val="1"/>
          </rPr>
          <t>werte nachträglich anhand der Trendlinie ermittelt</t>
        </r>
        <r>
          <rPr>
            <sz val="9"/>
            <color rgb="FF000000"/>
            <rFont val="Segoe UI"/>
            <charset val="1"/>
          </rPr>
          <t xml:space="preserve">
</t>
        </r>
      </text>
    </comment>
    <comment ref="F51" authorId="0" shapeId="0" xr:uid="{8BAE8E9A-6F07-4CDC-9F49-AE4A1F4912B1}">
      <text>
        <r>
          <rPr>
            <b/>
            <sz val="9"/>
            <color rgb="FF000000"/>
            <rFont val="Segoe UI"/>
            <charset val="1"/>
          </rPr>
          <t>werte nachträglich anhand der Trendlinie ermittelt</t>
        </r>
        <r>
          <rPr>
            <sz val="9"/>
            <color rgb="FF000000"/>
            <rFont val="Segoe UI"/>
            <charset val="1"/>
          </rPr>
          <t xml:space="preserve">
</t>
        </r>
      </text>
    </comment>
    <comment ref="I51" authorId="0" shapeId="0" xr:uid="{207BCD85-5046-43F1-A4E6-2B9992A83CCC}">
      <text>
        <r>
          <rPr>
            <b/>
            <sz val="9"/>
            <color indexed="81"/>
            <rFont val="Segoe UI"/>
            <charset val="1"/>
          </rPr>
          <t>werte nachträglich anhand der Trendlinie ermittelt</t>
        </r>
        <r>
          <rPr>
            <sz val="9"/>
            <color indexed="81"/>
            <rFont val="Segoe UI"/>
            <charset val="1"/>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Nicklisch, Conrad (F-D)</author>
    <author>Microsoft Office User</author>
  </authors>
  <commentList>
    <comment ref="D7" authorId="0" shapeId="0" xr:uid="{0A035BFC-ED1A-4B64-A152-42AF18304350}">
      <text>
        <r>
          <rPr>
            <b/>
            <sz val="9"/>
            <color indexed="81"/>
            <rFont val="Segoe UI"/>
            <charset val="1"/>
          </rPr>
          <t>nachträglich berechnet</t>
        </r>
        <r>
          <rPr>
            <sz val="9"/>
            <color indexed="81"/>
            <rFont val="Segoe UI"/>
            <charset val="1"/>
          </rPr>
          <t xml:space="preserve">
</t>
        </r>
      </text>
    </comment>
    <comment ref="F7" authorId="1" shapeId="0" xr:uid="{A6BE8EA8-5E90-7D4E-BC8B-01D07CF39AB9}">
      <text>
        <r>
          <rPr>
            <b/>
            <sz val="10"/>
            <color rgb="FF000000"/>
            <rFont val="Tahoma"/>
            <family val="2"/>
          </rPr>
          <t>Eur 2015</t>
        </r>
        <r>
          <rPr>
            <sz val="10"/>
            <color rgb="FF000000"/>
            <rFont val="Tahoma"/>
            <family val="2"/>
          </rPr>
          <t xml:space="preserve">
</t>
        </r>
      </text>
    </comment>
    <comment ref="H7" authorId="1" shapeId="0" xr:uid="{75C29ED1-1F6E-3447-9EE6-2993AA6C8A17}">
      <text>
        <r>
          <rPr>
            <b/>
            <sz val="10"/>
            <color rgb="FF000000"/>
            <rFont val="Tahoma"/>
            <family val="2"/>
          </rPr>
          <t>Eur 2015</t>
        </r>
        <r>
          <rPr>
            <sz val="10"/>
            <color rgb="FF000000"/>
            <rFont val="Tahoma"/>
            <family val="2"/>
          </rPr>
          <t xml:space="preserve">
</t>
        </r>
      </text>
    </comment>
    <comment ref="K7" authorId="0" shapeId="0" xr:uid="{12D31FC4-CD69-42A6-88CB-15740CE72002}">
      <text>
        <r>
          <rPr>
            <b/>
            <sz val="9"/>
            <color indexed="81"/>
            <rFont val="Segoe UI"/>
            <family val="2"/>
          </rPr>
          <t>Werte nachträglich anhand der Prozentangaben berechnet.</t>
        </r>
      </text>
    </comment>
    <comment ref="D8" authorId="0" shapeId="0" xr:uid="{A66C1DBA-EB5F-4E3E-AE45-0F43D8249CE8}">
      <text>
        <r>
          <rPr>
            <b/>
            <sz val="9"/>
            <color indexed="81"/>
            <rFont val="Segoe UI"/>
            <charset val="1"/>
          </rPr>
          <t>nachträglich berechnet</t>
        </r>
        <r>
          <rPr>
            <sz val="9"/>
            <color indexed="81"/>
            <rFont val="Segoe UI"/>
            <charset val="1"/>
          </rPr>
          <t xml:space="preserve">
</t>
        </r>
      </text>
    </comment>
    <comment ref="F8" authorId="1" shapeId="0" xr:uid="{BAE1CA93-6C36-8F48-A557-9F91CC877BC4}">
      <text>
        <r>
          <rPr>
            <b/>
            <sz val="10"/>
            <color rgb="FF000000"/>
            <rFont val="Tahoma"/>
            <family val="2"/>
          </rPr>
          <t>Eur 2015</t>
        </r>
        <r>
          <rPr>
            <sz val="10"/>
            <color rgb="FF000000"/>
            <rFont val="Tahoma"/>
            <family val="2"/>
          </rPr>
          <t xml:space="preserve">
</t>
        </r>
      </text>
    </comment>
    <comment ref="H8" authorId="1" shapeId="0" xr:uid="{F86E6504-9A50-8845-8127-F0622E420D57}">
      <text>
        <r>
          <rPr>
            <b/>
            <sz val="10"/>
            <color rgb="FF000000"/>
            <rFont val="Tahoma"/>
            <family val="2"/>
          </rPr>
          <t>Eur 2015</t>
        </r>
        <r>
          <rPr>
            <sz val="10"/>
            <color rgb="FF000000"/>
            <rFont val="Tahoma"/>
            <family val="2"/>
          </rPr>
          <t xml:space="preserve">
</t>
        </r>
      </text>
    </comment>
    <comment ref="K8" authorId="0" shapeId="0" xr:uid="{08CDCE39-5E8B-44AE-B31F-A2EAC8EE2963}">
      <text>
        <r>
          <rPr>
            <b/>
            <sz val="9"/>
            <color indexed="81"/>
            <rFont val="Segoe UI"/>
            <family val="2"/>
          </rPr>
          <t>Werte nachträglich anhand der Prozentangaben berechnet.</t>
        </r>
      </text>
    </comment>
    <comment ref="G9" authorId="1" shapeId="0" xr:uid="{1866A39B-BF82-4C69-BBC6-CD9148DE0AFD}">
      <text>
        <r>
          <rPr>
            <b/>
            <sz val="10"/>
            <color rgb="FF000000"/>
            <rFont val="Tahoma"/>
            <family val="2"/>
          </rPr>
          <t>in EUR 2010</t>
        </r>
      </text>
    </comment>
    <comment ref="J9" authorId="0" shapeId="0" xr:uid="{A3938C9C-656F-48B4-82C6-CA9611294FE3}">
      <text>
        <r>
          <rPr>
            <b/>
            <sz val="9"/>
            <color indexed="81"/>
            <rFont val="Segoe UI"/>
            <charset val="1"/>
          </rPr>
          <t>Keine Prozentangaben in Studie angegeben. Werte nachträglich berechnet.</t>
        </r>
        <r>
          <rPr>
            <sz val="9"/>
            <color indexed="81"/>
            <rFont val="Segoe UI"/>
            <charset val="1"/>
          </rPr>
          <t xml:space="preserve">
</t>
        </r>
      </text>
    </comment>
    <comment ref="L9" authorId="0" shapeId="0" xr:uid="{C93B8F6F-7E6C-4510-A7F2-F1987C826792}">
      <text>
        <r>
          <rPr>
            <b/>
            <sz val="9"/>
            <color indexed="81"/>
            <rFont val="Segoe UI"/>
            <charset val="1"/>
          </rPr>
          <t>in EUR 2010</t>
        </r>
        <r>
          <rPr>
            <sz val="9"/>
            <color indexed="81"/>
            <rFont val="Segoe UI"/>
            <charset val="1"/>
          </rPr>
          <t xml:space="preserve">
</t>
        </r>
      </text>
    </comment>
    <comment ref="G10" authorId="1" shapeId="0" xr:uid="{6E0977F9-739A-407F-9236-5A5D35B42F66}">
      <text>
        <r>
          <rPr>
            <b/>
            <sz val="10"/>
            <color rgb="FF000000"/>
            <rFont val="Tahoma"/>
            <family val="2"/>
          </rPr>
          <t>in EUR 2010</t>
        </r>
      </text>
    </comment>
    <comment ref="J10" authorId="0" shapeId="0" xr:uid="{0D41B190-62BE-4810-8C6C-B004FDC50396}">
      <text>
        <r>
          <rPr>
            <b/>
            <sz val="9"/>
            <color indexed="81"/>
            <rFont val="Segoe UI"/>
            <charset val="1"/>
          </rPr>
          <t>Keine Prozentangaben in Studie angegeben. Werte nachträglich berechnet.</t>
        </r>
        <r>
          <rPr>
            <sz val="9"/>
            <color indexed="81"/>
            <rFont val="Segoe UI"/>
            <charset val="1"/>
          </rPr>
          <t xml:space="preserve">
</t>
        </r>
      </text>
    </comment>
    <comment ref="L10" authorId="0" shapeId="0" xr:uid="{A8457CDA-F817-4DC8-A2EA-036457B0C8A6}">
      <text>
        <r>
          <rPr>
            <b/>
            <sz val="9"/>
            <color indexed="81"/>
            <rFont val="Segoe UI"/>
            <charset val="1"/>
          </rPr>
          <t>in EUR 2010</t>
        </r>
        <r>
          <rPr>
            <sz val="9"/>
            <color indexed="81"/>
            <rFont val="Segoe UI"/>
            <charset val="1"/>
          </rPr>
          <t xml:space="preserve">
</t>
        </r>
      </text>
    </comment>
    <comment ref="G11" authorId="1" shapeId="0" xr:uid="{99908937-50A1-481C-9E57-74F65B26A825}">
      <text>
        <r>
          <rPr>
            <b/>
            <sz val="10"/>
            <color rgb="FF000000"/>
            <rFont val="Tahoma"/>
            <family val="2"/>
          </rPr>
          <t>in EUR 2010</t>
        </r>
      </text>
    </comment>
    <comment ref="J11" authorId="0" shapeId="0" xr:uid="{23724EED-8113-4110-9BD0-9B149C1E26E6}">
      <text>
        <r>
          <rPr>
            <b/>
            <sz val="9"/>
            <color indexed="81"/>
            <rFont val="Segoe UI"/>
            <charset val="1"/>
          </rPr>
          <t>Keine Prozentangaben in Studie angegeben. Werte nachträglich berechnet.</t>
        </r>
        <r>
          <rPr>
            <sz val="9"/>
            <color indexed="81"/>
            <rFont val="Segoe UI"/>
            <charset val="1"/>
          </rPr>
          <t xml:space="preserve">
</t>
        </r>
      </text>
    </comment>
    <comment ref="L11" authorId="0" shapeId="0" xr:uid="{8179B7AA-5128-46E7-A3F0-C09A56A2525F}">
      <text>
        <r>
          <rPr>
            <b/>
            <sz val="9"/>
            <color indexed="81"/>
            <rFont val="Segoe UI"/>
            <charset val="1"/>
          </rPr>
          <t>in EUR 2010</t>
        </r>
        <r>
          <rPr>
            <sz val="9"/>
            <color indexed="81"/>
            <rFont val="Segoe UI"/>
            <charset val="1"/>
          </rPr>
          <t xml:space="preserve">
</t>
        </r>
      </text>
    </comment>
    <comment ref="G12" authorId="1" shapeId="0" xr:uid="{C0739B92-D2D9-43AF-BDF3-4BDB9A2EECAF}">
      <text>
        <r>
          <rPr>
            <b/>
            <sz val="10"/>
            <color rgb="FF000000"/>
            <rFont val="Tahoma"/>
            <family val="2"/>
          </rPr>
          <t>in EUR 2010</t>
        </r>
      </text>
    </comment>
    <comment ref="J12" authorId="0" shapeId="0" xr:uid="{F914F0F2-C04D-4100-AB32-1F4228DE9360}">
      <text>
        <r>
          <rPr>
            <b/>
            <sz val="9"/>
            <color indexed="81"/>
            <rFont val="Segoe UI"/>
            <charset val="1"/>
          </rPr>
          <t>Keine Prozentangaben in Studie angegeben. Werte nachträglich berechnet.</t>
        </r>
        <r>
          <rPr>
            <sz val="9"/>
            <color indexed="81"/>
            <rFont val="Segoe UI"/>
            <charset val="1"/>
          </rPr>
          <t xml:space="preserve">
</t>
        </r>
      </text>
    </comment>
    <comment ref="L12" authorId="0" shapeId="0" xr:uid="{3E8DCD56-9FBC-4B1C-8BFB-02A99A011F7F}">
      <text>
        <r>
          <rPr>
            <b/>
            <sz val="9"/>
            <color indexed="81"/>
            <rFont val="Segoe UI"/>
            <charset val="1"/>
          </rPr>
          <t>in EUR 2010</t>
        </r>
        <r>
          <rPr>
            <sz val="9"/>
            <color indexed="81"/>
            <rFont val="Segoe UI"/>
            <charset val="1"/>
          </rPr>
          <t xml:space="preserve">
</t>
        </r>
      </text>
    </comment>
    <comment ref="G13" authorId="1" shapeId="0" xr:uid="{0211920E-273E-4488-A02C-691925B29CEC}">
      <text>
        <r>
          <rPr>
            <b/>
            <sz val="10"/>
            <color rgb="FF000000"/>
            <rFont val="Tahoma"/>
            <family val="2"/>
          </rPr>
          <t>in EUR 2010</t>
        </r>
      </text>
    </comment>
    <comment ref="J13" authorId="0" shapeId="0" xr:uid="{02F3808A-8247-4AC9-9FB0-A516CA3975DB}">
      <text>
        <r>
          <rPr>
            <b/>
            <sz val="9"/>
            <color indexed="81"/>
            <rFont val="Segoe UI"/>
            <charset val="1"/>
          </rPr>
          <t>Keine Prozentangaben in Studie angegeben. Werte nachträglich berechnet.</t>
        </r>
        <r>
          <rPr>
            <sz val="9"/>
            <color indexed="81"/>
            <rFont val="Segoe UI"/>
            <charset val="1"/>
          </rPr>
          <t xml:space="preserve">
</t>
        </r>
      </text>
    </comment>
    <comment ref="L13" authorId="0" shapeId="0" xr:uid="{6FFF6CF3-A596-445B-BE04-1D4223DEEA86}">
      <text>
        <r>
          <rPr>
            <b/>
            <sz val="9"/>
            <color indexed="81"/>
            <rFont val="Segoe UI"/>
            <charset val="1"/>
          </rPr>
          <t>in EUR 2010</t>
        </r>
        <r>
          <rPr>
            <sz val="9"/>
            <color indexed="81"/>
            <rFont val="Segoe UI"/>
            <charset val="1"/>
          </rPr>
          <t xml:space="preserve">
</t>
        </r>
      </text>
    </comment>
    <comment ref="G14" authorId="1" shapeId="0" xr:uid="{F5694653-C221-4EA7-951F-C07EDCA0A1DA}">
      <text>
        <r>
          <rPr>
            <b/>
            <sz val="10"/>
            <color rgb="FF000000"/>
            <rFont val="Tahoma"/>
            <family val="2"/>
          </rPr>
          <t>in EUR 2010</t>
        </r>
      </text>
    </comment>
    <comment ref="J14" authorId="0" shapeId="0" xr:uid="{44153B1E-E2AD-46CA-A374-733A0CB808CA}">
      <text>
        <r>
          <rPr>
            <b/>
            <sz val="9"/>
            <color indexed="81"/>
            <rFont val="Segoe UI"/>
            <charset val="1"/>
          </rPr>
          <t>Keine Prozentangaben in Studie angegeben. Werte nachträglich berechnet.</t>
        </r>
        <r>
          <rPr>
            <sz val="9"/>
            <color indexed="81"/>
            <rFont val="Segoe UI"/>
            <charset val="1"/>
          </rPr>
          <t xml:space="preserve">
</t>
        </r>
      </text>
    </comment>
    <comment ref="L14" authorId="0" shapeId="0" xr:uid="{743C615B-BDB5-4F2E-B0B0-2CB17E523FF0}">
      <text>
        <r>
          <rPr>
            <b/>
            <sz val="9"/>
            <color indexed="81"/>
            <rFont val="Segoe UI"/>
            <charset val="1"/>
          </rPr>
          <t>in EUR 2010</t>
        </r>
        <r>
          <rPr>
            <sz val="9"/>
            <color indexed="81"/>
            <rFont val="Segoe UI"/>
            <charset val="1"/>
          </rPr>
          <t xml:space="preserve">
</t>
        </r>
      </text>
    </comment>
    <comment ref="G15" authorId="1" shapeId="0" xr:uid="{83B6CDEC-62FE-42B4-BF1C-2F0550343863}">
      <text>
        <r>
          <rPr>
            <b/>
            <sz val="10"/>
            <color rgb="FF000000"/>
            <rFont val="Tahoma"/>
            <family val="2"/>
          </rPr>
          <t>in EUR 2010</t>
        </r>
      </text>
    </comment>
    <comment ref="J15" authorId="0" shapeId="0" xr:uid="{18520D01-A143-4B63-990B-E1DBD84AF2A9}">
      <text>
        <r>
          <rPr>
            <b/>
            <sz val="9"/>
            <color indexed="81"/>
            <rFont val="Segoe UI"/>
            <charset val="1"/>
          </rPr>
          <t>Keine Prozentangaben in Studie angegeben. Werte nachträglich berechnet.</t>
        </r>
        <r>
          <rPr>
            <sz val="9"/>
            <color indexed="81"/>
            <rFont val="Segoe UI"/>
            <charset val="1"/>
          </rPr>
          <t xml:space="preserve">
</t>
        </r>
      </text>
    </comment>
    <comment ref="L15" authorId="0" shapeId="0" xr:uid="{833F0294-D2BE-442D-999C-0322A6B7E8EA}">
      <text>
        <r>
          <rPr>
            <b/>
            <sz val="9"/>
            <color indexed="81"/>
            <rFont val="Segoe UI"/>
            <charset val="1"/>
          </rPr>
          <t>in EUR 2010</t>
        </r>
        <r>
          <rPr>
            <sz val="9"/>
            <color indexed="81"/>
            <rFont val="Segoe UI"/>
            <charset val="1"/>
          </rPr>
          <t xml:space="preserve">
</t>
        </r>
      </text>
    </comment>
    <comment ref="G16" authorId="1" shapeId="0" xr:uid="{2E9C8961-0A4B-463D-BEA5-91C215B770C8}">
      <text>
        <r>
          <rPr>
            <b/>
            <sz val="10"/>
            <color rgb="FF000000"/>
            <rFont val="Tahoma"/>
            <family val="2"/>
          </rPr>
          <t>in EUR 2010</t>
        </r>
      </text>
    </comment>
    <comment ref="J16" authorId="0" shapeId="0" xr:uid="{6D840D0E-1053-4D9B-928D-98B50FBCDACE}">
      <text>
        <r>
          <rPr>
            <b/>
            <sz val="9"/>
            <color indexed="81"/>
            <rFont val="Segoe UI"/>
            <charset val="1"/>
          </rPr>
          <t>Keine Prozentangaben in Studie angegeben. Werte nachträglich berechnet.</t>
        </r>
        <r>
          <rPr>
            <sz val="9"/>
            <color indexed="81"/>
            <rFont val="Segoe UI"/>
            <charset val="1"/>
          </rPr>
          <t xml:space="preserve">
</t>
        </r>
      </text>
    </comment>
    <comment ref="L16" authorId="0" shapeId="0" xr:uid="{B7550B79-82CC-4949-A3DC-D33A7D98418A}">
      <text>
        <r>
          <rPr>
            <b/>
            <sz val="9"/>
            <color indexed="81"/>
            <rFont val="Segoe UI"/>
            <charset val="1"/>
          </rPr>
          <t>in EUR 2010</t>
        </r>
        <r>
          <rPr>
            <sz val="9"/>
            <color indexed="81"/>
            <rFont val="Segoe UI"/>
            <charset val="1"/>
          </rPr>
          <t xml:space="preserve">
</t>
        </r>
      </text>
    </comment>
    <comment ref="G17" authorId="1" shapeId="0" xr:uid="{A1382B3E-142B-41ED-8C04-434EFF071F67}">
      <text>
        <r>
          <rPr>
            <b/>
            <sz val="10"/>
            <color rgb="FF000000"/>
            <rFont val="Tahoma"/>
            <family val="2"/>
          </rPr>
          <t>in EUR 2010</t>
        </r>
      </text>
    </comment>
    <comment ref="J17" authorId="0" shapeId="0" xr:uid="{15AEC140-0128-428B-9918-59376F8FDA6B}">
      <text>
        <r>
          <rPr>
            <b/>
            <sz val="9"/>
            <color indexed="81"/>
            <rFont val="Segoe UI"/>
            <charset val="1"/>
          </rPr>
          <t>Keine Prozentangaben in Studie angegeben. Werte nachträglich berechnet.</t>
        </r>
        <r>
          <rPr>
            <sz val="9"/>
            <color indexed="81"/>
            <rFont val="Segoe UI"/>
            <charset val="1"/>
          </rPr>
          <t xml:space="preserve">
</t>
        </r>
      </text>
    </comment>
    <comment ref="L17" authorId="0" shapeId="0" xr:uid="{383AAB7E-74B7-4A98-BF23-8CF48CCF33F8}">
      <text>
        <r>
          <rPr>
            <b/>
            <sz val="9"/>
            <color indexed="81"/>
            <rFont val="Segoe UI"/>
            <charset val="1"/>
          </rPr>
          <t>in EUR 2010</t>
        </r>
        <r>
          <rPr>
            <sz val="9"/>
            <color indexed="81"/>
            <rFont val="Segoe UI"/>
            <charset val="1"/>
          </rPr>
          <t xml:space="preserve">
</t>
        </r>
      </text>
    </comment>
    <comment ref="D18" authorId="0" shapeId="0" xr:uid="{CE9176DB-A5E8-48CF-BC9C-C7251D7425A6}">
      <text>
        <r>
          <rPr>
            <b/>
            <sz val="9"/>
            <color indexed="81"/>
            <rFont val="Segoe UI"/>
            <charset val="1"/>
          </rPr>
          <t>nachträglich berechnet</t>
        </r>
        <r>
          <rPr>
            <sz val="9"/>
            <color indexed="81"/>
            <rFont val="Segoe UI"/>
            <charset val="1"/>
          </rPr>
          <t xml:space="preserve">
</t>
        </r>
      </text>
    </comment>
    <comment ref="F18" authorId="1" shapeId="0" xr:uid="{D37C813A-3E7A-B347-B42E-1C98CF8DA574}">
      <text>
        <r>
          <rPr>
            <b/>
            <sz val="10"/>
            <color rgb="FF000000"/>
            <rFont val="Tahoma"/>
            <family val="2"/>
          </rPr>
          <t>in EUR 2018</t>
        </r>
      </text>
    </comment>
    <comment ref="H18" authorId="1" shapeId="0" xr:uid="{3EAFBD5A-D13F-7A4F-A888-3AFED3282C90}">
      <text>
        <r>
          <rPr>
            <b/>
            <sz val="10"/>
            <color rgb="FF000000"/>
            <rFont val="Tahoma"/>
            <family val="2"/>
          </rPr>
          <t>in EUR 2018</t>
        </r>
      </text>
    </comment>
    <comment ref="J18" authorId="0" shapeId="0" xr:uid="{D7B7DD8D-7F5C-48C4-9D64-BE7AFED9F2AA}">
      <text>
        <r>
          <rPr>
            <b/>
            <sz val="9"/>
            <color indexed="81"/>
            <rFont val="Segoe UI"/>
            <charset val="1"/>
          </rPr>
          <t>Keine Prozentangaben in Studie angegeben. Werte nachträglich berechnet.</t>
        </r>
        <r>
          <rPr>
            <sz val="9"/>
            <color indexed="81"/>
            <rFont val="Segoe UI"/>
            <charset val="1"/>
          </rPr>
          <t xml:space="preserve">
</t>
        </r>
      </text>
    </comment>
    <comment ref="L18" authorId="0" shapeId="0" xr:uid="{AF045428-F05A-4A0D-AACB-4F262FB5F16F}">
      <text>
        <r>
          <rPr>
            <b/>
            <sz val="9"/>
            <color rgb="FF000000"/>
            <rFont val="Segoe UI"/>
            <charset val="1"/>
          </rPr>
          <t>in EUR 2018</t>
        </r>
        <r>
          <rPr>
            <sz val="9"/>
            <color rgb="FF000000"/>
            <rFont val="Segoe UI"/>
            <charset val="1"/>
          </rPr>
          <t xml:space="preserve">
</t>
        </r>
      </text>
    </comment>
    <comment ref="O18" authorId="1" shapeId="0" xr:uid="{D1B3DD43-0F5A-9B47-B56B-FDDCD6CE6168}">
      <text>
        <r>
          <rPr>
            <sz val="10"/>
            <color rgb="FF000000"/>
            <rFont val="Tahoma"/>
            <family val="2"/>
          </rPr>
          <t xml:space="preserve">Realer WACC um Inflation von 2% bereinigt; WACC nominal 4,6%
</t>
        </r>
      </text>
    </comment>
    <comment ref="D19" authorId="0" shapeId="0" xr:uid="{8C46F62C-53BC-494A-9FCF-DB26609DDD86}">
      <text>
        <r>
          <rPr>
            <b/>
            <sz val="9"/>
            <color rgb="FF000000"/>
            <rFont val="Segoe UI"/>
            <charset val="1"/>
          </rPr>
          <t>nachträglich berechnet</t>
        </r>
        <r>
          <rPr>
            <sz val="9"/>
            <color rgb="FF000000"/>
            <rFont val="Segoe UI"/>
            <charset val="1"/>
          </rPr>
          <t xml:space="preserve">
</t>
        </r>
      </text>
    </comment>
    <comment ref="F19" authorId="1" shapeId="0" xr:uid="{7CEC980B-AF42-4441-9F26-0304F994705A}">
      <text>
        <r>
          <rPr>
            <b/>
            <sz val="10"/>
            <color rgb="FF000000"/>
            <rFont val="Tahoma"/>
            <family val="2"/>
          </rPr>
          <t>in EUR 2018;
berechnet mittels angegebener Lernrate von 5 % und Ausbauszenario (GWEC 2013 Onshore Wind moderat - siehe Tabellenblatt "Bruttoleistung EE bis 2015")</t>
        </r>
      </text>
    </comment>
    <comment ref="H19" authorId="1" shapeId="0" xr:uid="{C8A212AD-43EF-474D-933D-ADEF0A475C91}">
      <text>
        <r>
          <rPr>
            <b/>
            <sz val="10"/>
            <color rgb="FF000000"/>
            <rFont val="Tahoma"/>
            <family val="2"/>
          </rPr>
          <t>in EUR 2018;
berechnet mittels angegebener Lernrate von 5 % und Ausbauszenario (GWEC 2013 Onshore Wind moderat - siehe Tabellenblatt "Bruttoleistung EE bis 2015")</t>
        </r>
      </text>
    </comment>
    <comment ref="J19" authorId="0" shapeId="0" xr:uid="{E80B7D1C-38DC-4A97-A48B-B37EEB58BB3A}">
      <text>
        <r>
          <rPr>
            <b/>
            <sz val="9"/>
            <color indexed="81"/>
            <rFont val="Segoe UI"/>
            <charset val="1"/>
          </rPr>
          <t>Keine Prozentangaben in Studie angegeben. Werte nachträglich berechnet.</t>
        </r>
        <r>
          <rPr>
            <sz val="9"/>
            <color indexed="81"/>
            <rFont val="Segoe UI"/>
            <charset val="1"/>
          </rPr>
          <t xml:space="preserve">
</t>
        </r>
      </text>
    </comment>
    <comment ref="L19" authorId="0" shapeId="0" xr:uid="{A9CE6EBC-3CBA-4856-8199-DD55000EDCF4}">
      <text>
        <r>
          <rPr>
            <b/>
            <sz val="9"/>
            <color indexed="81"/>
            <rFont val="Segoe UI"/>
            <charset val="1"/>
          </rPr>
          <t>in EUR 2018</t>
        </r>
        <r>
          <rPr>
            <sz val="9"/>
            <color indexed="81"/>
            <rFont val="Segoe UI"/>
            <charset val="1"/>
          </rPr>
          <t xml:space="preserve">
</t>
        </r>
      </text>
    </comment>
    <comment ref="O19" authorId="1" shapeId="0" xr:uid="{09F56B96-4678-CA4C-B58D-BD240925EC16}">
      <text>
        <r>
          <rPr>
            <sz val="10"/>
            <color rgb="FF000000"/>
            <rFont val="Tahoma"/>
            <family val="2"/>
          </rPr>
          <t xml:space="preserve">Realer WACC um Inflation von 2% bereinigt; WACC nominal 4,6%
</t>
        </r>
      </text>
    </comment>
    <comment ref="S19" authorId="1" shapeId="0" xr:uid="{EB6C4130-D673-8441-8376-73A51D1800AB}">
      <text>
        <r>
          <rPr>
            <b/>
            <sz val="10"/>
            <color rgb="FF000000"/>
            <rFont val="Tahoma"/>
            <family val="2"/>
          </rPr>
          <t xml:space="preserve">jährliche Erhöhung der Volllaststunden um 0,5 % bei Neuanlagen </t>
        </r>
        <r>
          <rPr>
            <sz val="10"/>
            <color rgb="FF000000"/>
            <rFont val="Tahoma"/>
            <family val="2"/>
          </rPr>
          <t xml:space="preserve">S.13 </t>
        </r>
      </text>
    </comment>
    <comment ref="T19" authorId="1" shapeId="0" xr:uid="{7E19B62E-1E55-204E-9F29-29DFAB9CE9A3}">
      <text>
        <r>
          <rPr>
            <b/>
            <sz val="10"/>
            <color rgb="FF000000"/>
            <rFont val="Tahoma"/>
            <family val="2"/>
          </rPr>
          <t xml:space="preserve">jährliche Erhöhung der Volllaststunden um 0,5 % bei Neuanlagen </t>
        </r>
        <r>
          <rPr>
            <sz val="10"/>
            <color rgb="FF000000"/>
            <rFont val="Tahoma"/>
            <family val="2"/>
          </rPr>
          <t xml:space="preserve">S.13 </t>
        </r>
      </text>
    </comment>
    <comment ref="U19" authorId="1" shapeId="0" xr:uid="{039F9B23-F063-2640-A905-5E348912FF03}">
      <text>
        <r>
          <rPr>
            <b/>
            <sz val="10"/>
            <color rgb="FF000000"/>
            <rFont val="Tahoma"/>
            <family val="2"/>
          </rPr>
          <t xml:space="preserve">jährliche Erhöhung der Volllaststunden um 0,5 % bei Neuanlagen </t>
        </r>
        <r>
          <rPr>
            <sz val="10"/>
            <color rgb="FF000000"/>
            <rFont val="Tahoma"/>
            <family val="2"/>
          </rPr>
          <t xml:space="preserve">S.13 </t>
        </r>
      </text>
    </comment>
    <comment ref="D20" authorId="0" shapeId="0" xr:uid="{1709701D-A0A1-4C0C-9B8A-1D16A2A95649}">
      <text>
        <r>
          <rPr>
            <b/>
            <sz val="9"/>
            <color indexed="81"/>
            <rFont val="Segoe UI"/>
            <charset val="1"/>
          </rPr>
          <t>nachträglich berechnet</t>
        </r>
        <r>
          <rPr>
            <sz val="9"/>
            <color indexed="81"/>
            <rFont val="Segoe UI"/>
            <charset val="1"/>
          </rPr>
          <t xml:space="preserve">
</t>
        </r>
      </text>
    </comment>
    <comment ref="F20" authorId="1" shapeId="0" xr:uid="{F1DADD94-9A33-4F9E-9E3D-A27F0F93B84C}">
      <text>
        <r>
          <rPr>
            <b/>
            <sz val="10"/>
            <color rgb="FF000000"/>
            <rFont val="Tahoma"/>
            <family val="2"/>
          </rPr>
          <t>in EUR 2018;
berechnet mittels angegebener Lernrate von 5 % und Ausbauszenario (GWEC 2013 Onshore Wind moderat - siehe Tabellenblatt "Bruttoleistung EE bis 2015")</t>
        </r>
      </text>
    </comment>
    <comment ref="H20" authorId="1" shapeId="0" xr:uid="{A1CDE3D6-FC70-49EE-AEEC-9B56BC1022E0}">
      <text>
        <r>
          <rPr>
            <b/>
            <sz val="10"/>
            <color rgb="FF000000"/>
            <rFont val="Tahoma"/>
            <family val="2"/>
          </rPr>
          <t>in EUR 2018;
berechnet mittels angegebener Lernrate von 5 % und Ausbauszenario (GWEC 2013 Onshore Wind moderat - siehe Tabellenblatt "Bruttoleistung EE bis 2015")</t>
        </r>
      </text>
    </comment>
    <comment ref="J20" authorId="0" shapeId="0" xr:uid="{E26F8314-41B8-431A-B425-D11460F939D1}">
      <text>
        <r>
          <rPr>
            <b/>
            <sz val="9"/>
            <color indexed="81"/>
            <rFont val="Segoe UI"/>
            <charset val="1"/>
          </rPr>
          <t>Keine Prozentangaben in Studie angegeben. Werte nachträglich berechnet.</t>
        </r>
        <r>
          <rPr>
            <sz val="9"/>
            <color indexed="81"/>
            <rFont val="Segoe UI"/>
            <charset val="1"/>
          </rPr>
          <t xml:space="preserve">
</t>
        </r>
      </text>
    </comment>
    <comment ref="L20" authorId="0" shapeId="0" xr:uid="{25A35329-6357-439D-ABEF-863E30D2213D}">
      <text>
        <r>
          <rPr>
            <b/>
            <sz val="9"/>
            <color indexed="81"/>
            <rFont val="Segoe UI"/>
            <charset val="1"/>
          </rPr>
          <t>in EUR 2018</t>
        </r>
        <r>
          <rPr>
            <sz val="9"/>
            <color indexed="81"/>
            <rFont val="Segoe UI"/>
            <charset val="1"/>
          </rPr>
          <t xml:space="preserve">
</t>
        </r>
      </text>
    </comment>
    <comment ref="O20" authorId="1" shapeId="0" xr:uid="{86B6D9B8-179C-9943-A5B0-DA443C711651}">
      <text>
        <r>
          <rPr>
            <sz val="10"/>
            <color rgb="FF000000"/>
            <rFont val="Tahoma"/>
            <family val="2"/>
          </rPr>
          <t xml:space="preserve">Realer WACC um Inflation von 2% bereinigt; WACC nominal 4,6%
</t>
        </r>
      </text>
    </comment>
    <comment ref="S20" authorId="1" shapeId="0" xr:uid="{A66B3917-4EF7-4F4F-8D95-3E486F984634}">
      <text>
        <r>
          <rPr>
            <b/>
            <sz val="10"/>
            <color rgb="FF000000"/>
            <rFont val="Tahoma"/>
            <family val="2"/>
          </rPr>
          <t xml:space="preserve">jährliche Erhöhung der Volllaststunden um 0,5 % bei Neuanlagen </t>
        </r>
        <r>
          <rPr>
            <sz val="10"/>
            <color rgb="FF000000"/>
            <rFont val="Tahoma"/>
            <family val="2"/>
          </rPr>
          <t xml:space="preserve">S.13 </t>
        </r>
      </text>
    </comment>
    <comment ref="T20" authorId="1" shapeId="0" xr:uid="{C9388B58-3FC4-5F42-9542-FB91F09B3A48}">
      <text>
        <r>
          <rPr>
            <b/>
            <sz val="10"/>
            <color rgb="FF000000"/>
            <rFont val="Tahoma"/>
            <family val="2"/>
          </rPr>
          <t xml:space="preserve">jährliche Erhöhung der Volllaststunden um 0,5 % bei Neuanlagen </t>
        </r>
        <r>
          <rPr>
            <sz val="10"/>
            <color rgb="FF000000"/>
            <rFont val="Tahoma"/>
            <family val="2"/>
          </rPr>
          <t xml:space="preserve">S.13 </t>
        </r>
      </text>
    </comment>
    <comment ref="U20" authorId="1" shapeId="0" xr:uid="{A0E0F41D-0009-944D-8195-FA9CE808E1A6}">
      <text>
        <r>
          <rPr>
            <b/>
            <sz val="10"/>
            <color rgb="FF000000"/>
            <rFont val="Tahoma"/>
            <family val="2"/>
          </rPr>
          <t xml:space="preserve">jährliche Erhöhung der Volllaststunden um 0,5 % bei Neuanlagen </t>
        </r>
        <r>
          <rPr>
            <sz val="10"/>
            <color rgb="FF000000"/>
            <rFont val="Tahoma"/>
            <family val="2"/>
          </rPr>
          <t xml:space="preserve">S.13 </t>
        </r>
      </text>
    </comment>
    <comment ref="D21" authorId="0" shapeId="0" xr:uid="{93101238-DBB0-45AE-A72D-444DA9C220D9}">
      <text>
        <r>
          <rPr>
            <b/>
            <sz val="9"/>
            <color rgb="FF000000"/>
            <rFont val="Segoe UI"/>
            <charset val="1"/>
          </rPr>
          <t>nachträglich berechnet</t>
        </r>
        <r>
          <rPr>
            <sz val="9"/>
            <color rgb="FF000000"/>
            <rFont val="Segoe UI"/>
            <charset val="1"/>
          </rPr>
          <t xml:space="preserve">
</t>
        </r>
      </text>
    </comment>
    <comment ref="F21" authorId="1" shapeId="0" xr:uid="{8743D11B-6AEB-4FE0-B494-9D2AB23C5F0D}">
      <text>
        <r>
          <rPr>
            <b/>
            <sz val="10"/>
            <color rgb="FF000000"/>
            <rFont val="Tahoma"/>
            <family val="2"/>
          </rPr>
          <t>in EUR 2018;
berechnet mittels angegebener Lernrate von 5 % und Ausbauszenario (GWEC 2013 Onshore Wind moderat - siehe Tabellenblatt "Bruttoleistung EE bis 2015")</t>
        </r>
      </text>
    </comment>
    <comment ref="H21" authorId="1" shapeId="0" xr:uid="{5860C485-079C-4086-9760-BF780DCF1408}">
      <text>
        <r>
          <rPr>
            <b/>
            <sz val="10"/>
            <color rgb="FF000000"/>
            <rFont val="Tahoma"/>
            <family val="2"/>
          </rPr>
          <t>in EUR 2018;
berechnet mittels angegebener Lernrate von 5 % und Ausbauszenario (GWEC 2013 Onshore Wind moderat - siehe Tabellenblatt "Bruttoleistung EE bis 2015")</t>
        </r>
      </text>
    </comment>
    <comment ref="J21" authorId="0" shapeId="0" xr:uid="{8F95B625-0144-4892-9E9A-E545B90B5643}">
      <text>
        <r>
          <rPr>
            <b/>
            <sz val="9"/>
            <color indexed="81"/>
            <rFont val="Segoe UI"/>
            <charset val="1"/>
          </rPr>
          <t>Keine Prozentangaben in Studie angegeben. Werte nachträglich berechnet.</t>
        </r>
        <r>
          <rPr>
            <sz val="9"/>
            <color indexed="81"/>
            <rFont val="Segoe UI"/>
            <charset val="1"/>
          </rPr>
          <t xml:space="preserve">
</t>
        </r>
      </text>
    </comment>
    <comment ref="L21" authorId="0" shapeId="0" xr:uid="{576D29B4-8E94-4F29-B0C4-3140818C1D06}">
      <text>
        <r>
          <rPr>
            <b/>
            <sz val="9"/>
            <color indexed="81"/>
            <rFont val="Segoe UI"/>
            <charset val="1"/>
          </rPr>
          <t>in EUR 2018</t>
        </r>
        <r>
          <rPr>
            <sz val="9"/>
            <color indexed="81"/>
            <rFont val="Segoe UI"/>
            <charset val="1"/>
          </rPr>
          <t xml:space="preserve">
</t>
        </r>
      </text>
    </comment>
    <comment ref="O21" authorId="1" shapeId="0" xr:uid="{F67597F0-F94A-A64A-B9C7-3C68A17F5DDA}">
      <text>
        <r>
          <rPr>
            <sz val="10"/>
            <color rgb="FF000000"/>
            <rFont val="Tahoma"/>
            <family val="2"/>
          </rPr>
          <t xml:space="preserve">Realer WACC um Inflation von 2% bereinigt; WACC nominal 4,6%
</t>
        </r>
      </text>
    </comment>
    <comment ref="S21" authorId="1" shapeId="0" xr:uid="{D531DE2C-F297-6140-960D-6D021B94601E}">
      <text>
        <r>
          <rPr>
            <b/>
            <sz val="10"/>
            <color rgb="FF000000"/>
            <rFont val="Tahoma"/>
            <family val="2"/>
          </rPr>
          <t xml:space="preserve">jährliche Erhöhung der Volllaststunden um 0,5 % bei Neuanlagen </t>
        </r>
        <r>
          <rPr>
            <sz val="10"/>
            <color rgb="FF000000"/>
            <rFont val="Tahoma"/>
            <family val="2"/>
          </rPr>
          <t xml:space="preserve">S.13 </t>
        </r>
      </text>
    </comment>
    <comment ref="T21" authorId="1" shapeId="0" xr:uid="{65B75E0C-2F7C-8942-B4DD-3E519251F34E}">
      <text>
        <r>
          <rPr>
            <b/>
            <sz val="10"/>
            <color rgb="FF000000"/>
            <rFont val="Tahoma"/>
            <family val="2"/>
          </rPr>
          <t xml:space="preserve">jährliche Erhöhung der Volllaststunden um 0,5 % bei Neuanlagen </t>
        </r>
        <r>
          <rPr>
            <sz val="10"/>
            <color rgb="FF000000"/>
            <rFont val="Tahoma"/>
            <family val="2"/>
          </rPr>
          <t xml:space="preserve">S.13 </t>
        </r>
      </text>
    </comment>
    <comment ref="U21" authorId="1" shapeId="0" xr:uid="{5A83BF21-7F13-9544-89EA-8FCF04DC828B}">
      <text>
        <r>
          <rPr>
            <b/>
            <sz val="10"/>
            <color rgb="FF000000"/>
            <rFont val="Tahoma"/>
            <family val="2"/>
          </rPr>
          <t xml:space="preserve">jährliche Erhöhung der Volllaststunden um 0,5 % bei Neuanlagen </t>
        </r>
        <r>
          <rPr>
            <sz val="10"/>
            <color rgb="FF000000"/>
            <rFont val="Tahoma"/>
            <family val="2"/>
          </rPr>
          <t xml:space="preserve">S.13 </t>
        </r>
      </text>
    </comment>
    <comment ref="D22" authorId="0" shapeId="0" xr:uid="{F2667A1C-1578-414E-963D-772B6A5E6113}">
      <text>
        <r>
          <rPr>
            <b/>
            <sz val="9"/>
            <color indexed="81"/>
            <rFont val="Segoe UI"/>
            <charset val="1"/>
          </rPr>
          <t>nachträglich berechnet</t>
        </r>
        <r>
          <rPr>
            <sz val="9"/>
            <color indexed="81"/>
            <rFont val="Segoe UI"/>
            <charset val="1"/>
          </rPr>
          <t xml:space="preserve">
</t>
        </r>
      </text>
    </comment>
    <comment ref="F22" authorId="1" shapeId="0" xr:uid="{C6602859-F25D-463A-90B6-9BF3283A924D}">
      <text>
        <r>
          <rPr>
            <b/>
            <sz val="10"/>
            <color rgb="FF000000"/>
            <rFont val="Tahoma"/>
            <family val="2"/>
          </rPr>
          <t>in EUR 2018;
berechnet mittels angegebener Lernrate von 5 % und Ausbauszenario (GWEC 2013 Onshore Wind moderat - siehe Tabellenblatt "Bruttoleistung EE bis 2015")</t>
        </r>
      </text>
    </comment>
    <comment ref="H22" authorId="1" shapeId="0" xr:uid="{1E1A74BA-03AD-479A-B01A-3E3EBFD6EEDB}">
      <text>
        <r>
          <rPr>
            <b/>
            <sz val="10"/>
            <color rgb="FF000000"/>
            <rFont val="Tahoma"/>
            <family val="2"/>
          </rPr>
          <t>in EUR 2018;
berechnet mittels angegebener Lernrate von 5 % und Ausbauszenario (GWEC 2013 Onshore Wind moderat - siehe Tabellenblatt "Bruttoleistung EE bis 2015")</t>
        </r>
      </text>
    </comment>
    <comment ref="J22" authorId="0" shapeId="0" xr:uid="{E19F461F-C922-4F21-B40B-7580FBB08739}">
      <text>
        <r>
          <rPr>
            <b/>
            <sz val="9"/>
            <color indexed="81"/>
            <rFont val="Segoe UI"/>
            <charset val="1"/>
          </rPr>
          <t>Keine Prozentangaben in Studie angegeben. Werte nachträglich berechnet.</t>
        </r>
        <r>
          <rPr>
            <sz val="9"/>
            <color indexed="81"/>
            <rFont val="Segoe UI"/>
            <charset val="1"/>
          </rPr>
          <t xml:space="preserve">
</t>
        </r>
      </text>
    </comment>
    <comment ref="L22" authorId="0" shapeId="0" xr:uid="{7B0334F9-D26E-47C9-AB51-917B195C368B}">
      <text>
        <r>
          <rPr>
            <b/>
            <sz val="9"/>
            <color indexed="81"/>
            <rFont val="Segoe UI"/>
            <charset val="1"/>
          </rPr>
          <t>in EUR 2018</t>
        </r>
        <r>
          <rPr>
            <sz val="9"/>
            <color indexed="81"/>
            <rFont val="Segoe UI"/>
            <charset val="1"/>
          </rPr>
          <t xml:space="preserve">
</t>
        </r>
      </text>
    </comment>
    <comment ref="O22" authorId="1" shapeId="0" xr:uid="{9974B5CB-4055-1B43-AFFD-A7F0DFB0FDDD}">
      <text>
        <r>
          <rPr>
            <sz val="10"/>
            <color rgb="FF000000"/>
            <rFont val="Tahoma"/>
            <family val="2"/>
          </rPr>
          <t xml:space="preserve">Realer WACC um Inflation von 2% bereinigt; WACC nominal 4,6%
</t>
        </r>
      </text>
    </comment>
    <comment ref="S22" authorId="1" shapeId="0" xr:uid="{E8A7F840-5BE7-9E49-AC9B-028E6169EE39}">
      <text>
        <r>
          <rPr>
            <b/>
            <sz val="10"/>
            <color rgb="FF000000"/>
            <rFont val="Tahoma"/>
            <family val="2"/>
          </rPr>
          <t xml:space="preserve">jährliche Erhöhung der Volllaststunden um 0,5 % bei Neuanlagen </t>
        </r>
        <r>
          <rPr>
            <sz val="10"/>
            <color rgb="FF000000"/>
            <rFont val="Tahoma"/>
            <family val="2"/>
          </rPr>
          <t xml:space="preserve">S.13 </t>
        </r>
      </text>
    </comment>
    <comment ref="T22" authorId="1" shapeId="0" xr:uid="{DD329124-6AE9-9E47-B554-E11AA0DD48E4}">
      <text>
        <r>
          <rPr>
            <b/>
            <sz val="10"/>
            <color rgb="FF000000"/>
            <rFont val="Tahoma"/>
            <family val="2"/>
          </rPr>
          <t xml:space="preserve">jährliche Erhöhung der Volllaststunden um 0,5 % bei Neuanlagen </t>
        </r>
        <r>
          <rPr>
            <sz val="10"/>
            <color rgb="FF000000"/>
            <rFont val="Tahoma"/>
            <family val="2"/>
          </rPr>
          <t xml:space="preserve">S.13 </t>
        </r>
      </text>
    </comment>
    <comment ref="U22" authorId="1" shapeId="0" xr:uid="{2FF5ED27-302C-504E-92BB-951E1EDB3253}">
      <text>
        <r>
          <rPr>
            <b/>
            <sz val="10"/>
            <color rgb="FF000000"/>
            <rFont val="Tahoma"/>
            <family val="2"/>
          </rPr>
          <t xml:space="preserve">jährliche Erhöhung der Volllaststunden um 0,5 % bei Neuanlagen </t>
        </r>
        <r>
          <rPr>
            <sz val="10"/>
            <color rgb="FF000000"/>
            <rFont val="Tahoma"/>
            <family val="2"/>
          </rPr>
          <t xml:space="preserve">S.13 </t>
        </r>
      </text>
    </comment>
    <comment ref="G23" authorId="1" shapeId="0" xr:uid="{91DFEF5F-4890-42E2-AB23-ABAFBB26484B}">
      <text>
        <r>
          <rPr>
            <sz val="10"/>
            <color rgb="FF000000"/>
            <rFont val="Tahoma"/>
            <family val="2"/>
          </rPr>
          <t>in EUR 2011</t>
        </r>
      </text>
    </comment>
    <comment ref="G24" authorId="1" shapeId="0" xr:uid="{BDD0964E-13F3-459D-9DBC-613548304A22}">
      <text>
        <r>
          <rPr>
            <sz val="10"/>
            <color rgb="FF000000"/>
            <rFont val="Tahoma"/>
            <family val="2"/>
          </rPr>
          <t>in EUR 2011</t>
        </r>
      </text>
    </comment>
    <comment ref="G25" authorId="1" shapeId="0" xr:uid="{78C9344F-5BD5-4908-943F-83B41D064058}">
      <text>
        <r>
          <rPr>
            <sz val="10"/>
            <color rgb="FF000000"/>
            <rFont val="Tahoma"/>
            <family val="2"/>
          </rPr>
          <t>in EUR 2011</t>
        </r>
      </text>
    </comment>
    <comment ref="G26" authorId="1" shapeId="0" xr:uid="{9B7CA812-553D-4957-BECC-AF13576158C4}">
      <text>
        <r>
          <rPr>
            <sz val="10"/>
            <color rgb="FF000000"/>
            <rFont val="Tahoma"/>
            <family val="2"/>
          </rPr>
          <t>in EUR 2011</t>
        </r>
      </text>
    </comment>
    <comment ref="G27" authorId="1" shapeId="0" xr:uid="{D813D187-6B71-4A27-8249-F5DBD97FBAD5}">
      <text>
        <r>
          <rPr>
            <sz val="10"/>
            <color rgb="FF000000"/>
            <rFont val="Tahoma"/>
            <family val="2"/>
          </rPr>
          <t>in EUR 2011</t>
        </r>
      </text>
    </comment>
    <comment ref="D28" authorId="0" shapeId="0" xr:uid="{986839D7-7894-4A4E-9266-A75B5628DFA1}">
      <text>
        <r>
          <rPr>
            <b/>
            <sz val="9"/>
            <color rgb="FF000000"/>
            <rFont val="Segoe UI"/>
            <charset val="1"/>
          </rPr>
          <t>nachträglich berechnet</t>
        </r>
        <r>
          <rPr>
            <sz val="9"/>
            <color rgb="FF000000"/>
            <rFont val="Segoe UI"/>
            <charset val="1"/>
          </rPr>
          <t xml:space="preserve">
</t>
        </r>
      </text>
    </comment>
    <comment ref="F28" authorId="1" shapeId="0" xr:uid="{82A0FA64-9070-0140-99C0-29B3FC615E25}">
      <text>
        <r>
          <rPr>
            <b/>
            <sz val="10"/>
            <color rgb="FF000000"/>
            <rFont val="Tahoma"/>
            <family val="2"/>
          </rPr>
          <t>EUR 2015</t>
        </r>
      </text>
    </comment>
    <comment ref="H28" authorId="1" shapeId="0" xr:uid="{096E9202-9B32-6B4D-870C-5977FA4BEE74}">
      <text>
        <r>
          <rPr>
            <b/>
            <sz val="10"/>
            <color rgb="FF000000"/>
            <rFont val="Tahoma"/>
            <family val="2"/>
          </rPr>
          <t>EUR 2015</t>
        </r>
      </text>
    </comment>
    <comment ref="G29" authorId="1" shapeId="0" xr:uid="{9A4BEC37-83F3-4720-AFCD-BB4A1E354503}">
      <text>
        <r>
          <rPr>
            <b/>
            <sz val="10"/>
            <color rgb="FF000000"/>
            <rFont val="Tahoma"/>
            <family val="2"/>
          </rPr>
          <t xml:space="preserve">EUR 2013
</t>
        </r>
      </text>
    </comment>
    <comment ref="K29" authorId="0" shapeId="0" xr:uid="{326EA8CD-B1AD-4B71-92A0-60A4E7C655BD}">
      <text>
        <r>
          <rPr>
            <b/>
            <sz val="9"/>
            <color indexed="81"/>
            <rFont val="Segoe UI"/>
            <family val="2"/>
          </rPr>
          <t>Werte nachträglich anhand der Prozentangaben berechnet.</t>
        </r>
      </text>
    </comment>
    <comment ref="G30" authorId="1" shapeId="0" xr:uid="{7F8DCBF9-6D51-40D0-8B9B-D57D9D65FFF3}">
      <text>
        <r>
          <rPr>
            <b/>
            <sz val="10"/>
            <color rgb="FF000000"/>
            <rFont val="Tahoma"/>
            <family val="2"/>
          </rPr>
          <t xml:space="preserve">EUR 2013
</t>
        </r>
      </text>
    </comment>
    <comment ref="K30" authorId="0" shapeId="0" xr:uid="{67776E88-7850-4FE8-B5C9-6103619C19C5}">
      <text>
        <r>
          <rPr>
            <b/>
            <sz val="9"/>
            <color indexed="81"/>
            <rFont val="Segoe UI"/>
            <family val="2"/>
          </rPr>
          <t>Werte nachträglich anhand der Prozentangaben berechnet.</t>
        </r>
      </text>
    </comment>
    <comment ref="G31" authorId="1" shapeId="0" xr:uid="{61168B11-13F9-4DD1-AB76-6FBB6A6DC068}">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31" authorId="0" shapeId="0" xr:uid="{728CEAED-1E7B-4B89-B762-839DA89C65A8}">
      <text>
        <r>
          <rPr>
            <b/>
            <sz val="9"/>
            <color indexed="81"/>
            <rFont val="Segoe UI"/>
            <family val="2"/>
          </rPr>
          <t>Werte nachträglich anhand der Prozentangaben berechnet.</t>
        </r>
      </text>
    </comment>
    <comment ref="G32" authorId="1" shapeId="0" xr:uid="{860A4980-1311-4A4B-9F07-E5C8FD9C94D4}">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32" authorId="0" shapeId="0" xr:uid="{9484C0DC-9737-48D0-8F33-716D3EE5392B}">
      <text>
        <r>
          <rPr>
            <b/>
            <sz val="9"/>
            <color indexed="81"/>
            <rFont val="Segoe UI"/>
            <family val="2"/>
          </rPr>
          <t>Werte nachträglich anhand der Prozentangaben berechnet.</t>
        </r>
      </text>
    </comment>
    <comment ref="G33" authorId="1" shapeId="0" xr:uid="{1780BDA8-0663-446B-BD4D-9EF97821B843}">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33" authorId="0" shapeId="0" xr:uid="{CD49361C-1E81-44DF-B0CE-347529DC7EBB}">
      <text>
        <r>
          <rPr>
            <b/>
            <sz val="9"/>
            <color indexed="81"/>
            <rFont val="Segoe UI"/>
            <family val="2"/>
          </rPr>
          <t>Werte nachträglich anhand der Prozentangaben berechnet.</t>
        </r>
      </text>
    </comment>
    <comment ref="D34" authorId="0" shapeId="0" xr:uid="{57DC0AAA-42CB-44CF-B1BA-502A3BCD2294}">
      <text>
        <r>
          <rPr>
            <b/>
            <sz val="9"/>
            <color rgb="FF000000"/>
            <rFont val="Segoe UI"/>
            <charset val="1"/>
          </rPr>
          <t>nachträglich berechnet</t>
        </r>
        <r>
          <rPr>
            <sz val="9"/>
            <color rgb="FF000000"/>
            <rFont val="Segoe UI"/>
            <charset val="1"/>
          </rPr>
          <t xml:space="preserve">
</t>
        </r>
      </text>
    </comment>
    <comment ref="H34" authorId="1" shapeId="0" xr:uid="{9439609D-BCAA-B842-9C1A-0A0267354508}">
      <text>
        <r>
          <rPr>
            <b/>
            <sz val="10"/>
            <color rgb="FF000000"/>
            <rFont val="Tahoma"/>
            <family val="2"/>
          </rPr>
          <t xml:space="preserve">in EUR 2015
</t>
        </r>
        <r>
          <rPr>
            <b/>
            <sz val="10"/>
            <color rgb="FF000000"/>
            <rFont val="Tahoma"/>
            <family val="2"/>
          </rPr>
          <t>Ausbau Szenario</t>
        </r>
      </text>
    </comment>
    <comment ref="K34" authorId="0" shapeId="0" xr:uid="{B735AC5A-9A77-48AD-85F0-BB6931333282}">
      <text>
        <r>
          <rPr>
            <b/>
            <sz val="9"/>
            <color rgb="FF000000"/>
            <rFont val="Segoe UI"/>
            <family val="2"/>
          </rPr>
          <t>Werte nachträglich anhand der Prozentangaben berechnet.</t>
        </r>
      </text>
    </comment>
    <comment ref="P34" authorId="0" shapeId="0" xr:uid="{4A23F45A-ADBE-4D17-8CA4-670EE7C3DE17}">
      <text>
        <r>
          <rPr>
            <b/>
            <sz val="9"/>
            <color indexed="81"/>
            <rFont val="Segoe UI"/>
            <family val="2"/>
          </rPr>
          <t>In Studie 20 - 25 Jahre angegeben</t>
        </r>
        <r>
          <rPr>
            <sz val="9"/>
            <color indexed="81"/>
            <rFont val="Segoe UI"/>
            <family val="2"/>
          </rPr>
          <t xml:space="preserve">
</t>
        </r>
      </text>
    </comment>
    <comment ref="D35" authorId="0" shapeId="0" xr:uid="{F5A436C7-45AA-49BE-A4AA-39E6C5144360}">
      <text>
        <r>
          <rPr>
            <b/>
            <sz val="9"/>
            <color indexed="81"/>
            <rFont val="Segoe UI"/>
            <charset val="1"/>
          </rPr>
          <t>nachträglich berechnet</t>
        </r>
        <r>
          <rPr>
            <sz val="9"/>
            <color indexed="81"/>
            <rFont val="Segoe UI"/>
            <charset val="1"/>
          </rPr>
          <t xml:space="preserve">
</t>
        </r>
      </text>
    </comment>
    <comment ref="H35" authorId="1" shapeId="0" xr:uid="{9FAD23ED-FCBD-6D4F-8652-34E68E75784C}">
      <text>
        <r>
          <rPr>
            <b/>
            <sz val="10"/>
            <color rgb="FF000000"/>
            <rFont val="Tahoma"/>
            <family val="2"/>
          </rPr>
          <t xml:space="preserve">in EUR 2015
</t>
        </r>
        <r>
          <rPr>
            <b/>
            <sz val="10"/>
            <color rgb="FF000000"/>
            <rFont val="Tahoma"/>
            <family val="2"/>
          </rPr>
          <t>Ausbau Szenario</t>
        </r>
      </text>
    </comment>
    <comment ref="K35" authorId="0" shapeId="0" xr:uid="{06D76AB2-5E0C-43A8-A5BA-0E84E4272ACE}">
      <text>
        <r>
          <rPr>
            <b/>
            <sz val="9"/>
            <color indexed="81"/>
            <rFont val="Segoe UI"/>
            <family val="2"/>
          </rPr>
          <t>Werte nachträglich anhand der Prozentangaben berechnet.</t>
        </r>
      </text>
    </comment>
    <comment ref="P35" authorId="0" shapeId="0" xr:uid="{B9B9AC63-4DF4-4FB0-83D8-574DAABCF290}">
      <text>
        <r>
          <rPr>
            <b/>
            <sz val="9"/>
            <color indexed="81"/>
            <rFont val="Segoe UI"/>
            <family val="2"/>
          </rPr>
          <t>In Studie 20 - 25 Jahre angegeben</t>
        </r>
        <r>
          <rPr>
            <sz val="9"/>
            <color indexed="81"/>
            <rFont val="Segoe UI"/>
            <family val="2"/>
          </rPr>
          <t xml:space="preserve">
</t>
        </r>
      </text>
    </comment>
    <comment ref="D36" authorId="0" shapeId="0" xr:uid="{9BD1A71C-AA9C-4F3D-93F2-F8B1832B920E}">
      <text>
        <r>
          <rPr>
            <b/>
            <sz val="9"/>
            <color rgb="FF000000"/>
            <rFont val="Segoe UI"/>
            <charset val="1"/>
          </rPr>
          <t>nachträglich berechnet</t>
        </r>
        <r>
          <rPr>
            <sz val="9"/>
            <color rgb="FF000000"/>
            <rFont val="Segoe UI"/>
            <charset val="1"/>
          </rPr>
          <t xml:space="preserve">
</t>
        </r>
      </text>
    </comment>
    <comment ref="F36" authorId="1" shapeId="0" xr:uid="{46FACB5A-BE2A-904B-ADF5-DF7E9C1DAEB6}">
      <text>
        <r>
          <rPr>
            <b/>
            <sz val="10"/>
            <color rgb="FF000000"/>
            <rFont val="Tahoma"/>
            <family val="2"/>
          </rPr>
          <t xml:space="preserve">in EUR 2015
</t>
        </r>
        <r>
          <rPr>
            <b/>
            <sz val="10"/>
            <color rgb="FF000000"/>
            <rFont val="Tahoma"/>
            <family val="2"/>
          </rPr>
          <t>Ausbau Szenario</t>
        </r>
      </text>
    </comment>
    <comment ref="H36" authorId="1" shapeId="0" xr:uid="{192108A0-0146-624B-9493-F61983544AB2}">
      <text>
        <r>
          <rPr>
            <b/>
            <sz val="10"/>
            <color rgb="FF000000"/>
            <rFont val="Tahoma"/>
            <family val="2"/>
          </rPr>
          <t xml:space="preserve">in EUR 2015
</t>
        </r>
        <r>
          <rPr>
            <b/>
            <sz val="10"/>
            <color rgb="FF000000"/>
            <rFont val="Tahoma"/>
            <family val="2"/>
          </rPr>
          <t>Energy [R]evolution Szenario</t>
        </r>
      </text>
    </comment>
    <comment ref="K36" authorId="0" shapeId="0" xr:uid="{25E1AD24-30F3-41C3-A163-CCB06F35C8EF}">
      <text>
        <r>
          <rPr>
            <b/>
            <sz val="9"/>
            <color indexed="81"/>
            <rFont val="Segoe UI"/>
            <family val="2"/>
          </rPr>
          <t>Werte nachträglich anhand der Prozentangaben berechnet.</t>
        </r>
      </text>
    </comment>
    <comment ref="P36" authorId="0" shapeId="0" xr:uid="{FC2072E1-65C6-4FF6-B2F0-DE30BB9EAD39}">
      <text>
        <r>
          <rPr>
            <b/>
            <sz val="9"/>
            <color indexed="81"/>
            <rFont val="Segoe UI"/>
            <family val="2"/>
          </rPr>
          <t>In Studie 20 - 25 Jahre angegeben</t>
        </r>
        <r>
          <rPr>
            <sz val="9"/>
            <color indexed="81"/>
            <rFont val="Segoe UI"/>
            <family val="2"/>
          </rPr>
          <t xml:space="preserve">
</t>
        </r>
      </text>
    </comment>
    <comment ref="D37" authorId="0" shapeId="0" xr:uid="{EF71D89D-B813-4C8F-A1C4-8FDD2BC0B408}">
      <text>
        <r>
          <rPr>
            <b/>
            <sz val="9"/>
            <color indexed="81"/>
            <rFont val="Segoe UI"/>
            <charset val="1"/>
          </rPr>
          <t>nachträglich berechnet</t>
        </r>
        <r>
          <rPr>
            <sz val="9"/>
            <color indexed="81"/>
            <rFont val="Segoe UI"/>
            <charset val="1"/>
          </rPr>
          <t xml:space="preserve">
</t>
        </r>
      </text>
    </comment>
    <comment ref="F37" authorId="1" shapeId="0" xr:uid="{604D074F-2E00-DD48-ABFF-D7719FBB5584}">
      <text>
        <r>
          <rPr>
            <b/>
            <sz val="10"/>
            <color rgb="FF000000"/>
            <rFont val="Tahoma"/>
            <family val="2"/>
          </rPr>
          <t xml:space="preserve">in EUR 2015
</t>
        </r>
        <r>
          <rPr>
            <b/>
            <sz val="10"/>
            <color rgb="FF000000"/>
            <rFont val="Tahoma"/>
            <family val="2"/>
          </rPr>
          <t>Ausbau Szenario</t>
        </r>
      </text>
    </comment>
    <comment ref="H37" authorId="1" shapeId="0" xr:uid="{576ED122-0460-C247-90E4-7ECDA460CF97}">
      <text>
        <r>
          <rPr>
            <b/>
            <sz val="10"/>
            <color rgb="FF000000"/>
            <rFont val="Tahoma"/>
            <family val="2"/>
          </rPr>
          <t xml:space="preserve">in EUR 2015
</t>
        </r>
        <r>
          <rPr>
            <b/>
            <sz val="10"/>
            <color rgb="FF000000"/>
            <rFont val="Tahoma"/>
            <family val="2"/>
          </rPr>
          <t>Energy [R]evolution Szenario</t>
        </r>
      </text>
    </comment>
    <comment ref="K37" authorId="0" shapeId="0" xr:uid="{C6557961-64FD-439D-B949-19E81AD66909}">
      <text>
        <r>
          <rPr>
            <b/>
            <sz val="9"/>
            <color rgb="FF000000"/>
            <rFont val="Segoe UI"/>
            <family val="2"/>
          </rPr>
          <t>Werte nachträglich anhand der Prozentangaben berechnet.</t>
        </r>
      </text>
    </comment>
    <comment ref="P37" authorId="0" shapeId="0" xr:uid="{0D8116EB-D89C-4E9B-A28D-AC02D0633D12}">
      <text>
        <r>
          <rPr>
            <b/>
            <sz val="9"/>
            <color indexed="81"/>
            <rFont val="Segoe UI"/>
            <family val="2"/>
          </rPr>
          <t>In Studie 20 - 25 Jahre angegeben</t>
        </r>
        <r>
          <rPr>
            <sz val="9"/>
            <color indexed="81"/>
            <rFont val="Segoe UI"/>
            <family val="2"/>
          </rPr>
          <t xml:space="preserve">
</t>
        </r>
      </text>
    </comment>
    <comment ref="D38" authorId="0" shapeId="0" xr:uid="{09D40B62-5C74-4B72-B803-9EA4984D1E0D}">
      <text>
        <r>
          <rPr>
            <b/>
            <sz val="9"/>
            <color rgb="FF000000"/>
            <rFont val="Segoe UI"/>
            <charset val="1"/>
          </rPr>
          <t>nachträglich berechnet</t>
        </r>
        <r>
          <rPr>
            <sz val="9"/>
            <color rgb="FF000000"/>
            <rFont val="Segoe UI"/>
            <charset val="1"/>
          </rPr>
          <t xml:space="preserve">
</t>
        </r>
      </text>
    </comment>
    <comment ref="F38" authorId="1" shapeId="0" xr:uid="{29D057B3-8429-714C-A68D-5242343F2A71}">
      <text>
        <r>
          <rPr>
            <b/>
            <sz val="10"/>
            <color rgb="FF000000"/>
            <rFont val="Tahoma"/>
            <family val="2"/>
          </rPr>
          <t xml:space="preserve">in EUR 2015
</t>
        </r>
        <r>
          <rPr>
            <b/>
            <sz val="10"/>
            <color rgb="FF000000"/>
            <rFont val="Tahoma"/>
            <family val="2"/>
          </rPr>
          <t>Ausbau Szenario</t>
        </r>
      </text>
    </comment>
    <comment ref="H38" authorId="1" shapeId="0" xr:uid="{4381C938-E8CF-D04A-9B7F-6E2757E81158}">
      <text>
        <r>
          <rPr>
            <b/>
            <sz val="10"/>
            <color rgb="FF000000"/>
            <rFont val="Tahoma"/>
            <family val="2"/>
          </rPr>
          <t xml:space="preserve">in EUR 2015
</t>
        </r>
        <r>
          <rPr>
            <b/>
            <sz val="10"/>
            <color rgb="FF000000"/>
            <rFont val="Tahoma"/>
            <family val="2"/>
          </rPr>
          <t>Energy [R]evolution Szenario</t>
        </r>
      </text>
    </comment>
    <comment ref="K38" authorId="0" shapeId="0" xr:uid="{5385F65D-5EA5-47AB-93F4-82592540979B}">
      <text>
        <r>
          <rPr>
            <b/>
            <sz val="9"/>
            <color indexed="81"/>
            <rFont val="Segoe UI"/>
            <family val="2"/>
          </rPr>
          <t>Werte nachträglich anhand der Prozentangaben berechnet.</t>
        </r>
      </text>
    </comment>
    <comment ref="P38" authorId="0" shapeId="0" xr:uid="{D884F6B1-2813-453C-A91C-36DCFBA4E7E9}">
      <text>
        <r>
          <rPr>
            <b/>
            <sz val="9"/>
            <color indexed="81"/>
            <rFont val="Segoe UI"/>
            <family val="2"/>
          </rPr>
          <t>In Studie 20 - 25 Jahre angegeben</t>
        </r>
        <r>
          <rPr>
            <sz val="9"/>
            <color indexed="81"/>
            <rFont val="Segoe UI"/>
            <family val="2"/>
          </rPr>
          <t xml:space="preserve">
</t>
        </r>
      </text>
    </comment>
    <comment ref="D39" authorId="0" shapeId="0" xr:uid="{B3C60B1E-1CEA-47EC-973F-2674607C383C}">
      <text>
        <r>
          <rPr>
            <b/>
            <sz val="9"/>
            <color rgb="FF000000"/>
            <rFont val="Segoe UI"/>
            <charset val="1"/>
          </rPr>
          <t>nachträglich berechnet</t>
        </r>
        <r>
          <rPr>
            <sz val="9"/>
            <color rgb="FF000000"/>
            <rFont val="Segoe UI"/>
            <charset val="1"/>
          </rPr>
          <t xml:space="preserve">
</t>
        </r>
      </text>
    </comment>
    <comment ref="F39" authorId="1" shapeId="0" xr:uid="{C7C4D89E-E9F5-EC4C-9258-0ABB3BD50C9D}">
      <text>
        <r>
          <rPr>
            <b/>
            <sz val="10"/>
            <color rgb="FF000000"/>
            <rFont val="Tahoma"/>
            <family val="2"/>
          </rPr>
          <t xml:space="preserve">in EUR 2015
</t>
        </r>
        <r>
          <rPr>
            <b/>
            <sz val="10"/>
            <color rgb="FF000000"/>
            <rFont val="Tahoma"/>
            <family val="2"/>
          </rPr>
          <t>Ausbau Szenario</t>
        </r>
      </text>
    </comment>
    <comment ref="H39" authorId="1" shapeId="0" xr:uid="{B3FB350F-DA4A-DB42-9D51-CE8F79D8DEFD}">
      <text>
        <r>
          <rPr>
            <b/>
            <sz val="10"/>
            <color rgb="FF000000"/>
            <rFont val="Tahoma"/>
            <family val="2"/>
          </rPr>
          <t xml:space="preserve">in EUR 2015
</t>
        </r>
        <r>
          <rPr>
            <b/>
            <sz val="10"/>
            <color rgb="FF000000"/>
            <rFont val="Tahoma"/>
            <family val="2"/>
          </rPr>
          <t>Energy [R]evolution Szenario</t>
        </r>
      </text>
    </comment>
    <comment ref="K39" authorId="0" shapeId="0" xr:uid="{1070DEF4-9850-43D5-A8C0-CFB9A9F02310}">
      <text>
        <r>
          <rPr>
            <b/>
            <sz val="9"/>
            <color indexed="81"/>
            <rFont val="Segoe UI"/>
            <family val="2"/>
          </rPr>
          <t>Werte nachträglich anhand der Prozentangaben berechnet.</t>
        </r>
      </text>
    </comment>
    <comment ref="P39" authorId="0" shapeId="0" xr:uid="{141FB6EA-905E-4638-9E97-B12DA290F6F2}">
      <text>
        <r>
          <rPr>
            <b/>
            <sz val="9"/>
            <color indexed="81"/>
            <rFont val="Segoe UI"/>
            <family val="2"/>
          </rPr>
          <t>In Studie 20 - 25 Jahre angegeben</t>
        </r>
        <r>
          <rPr>
            <sz val="9"/>
            <color indexed="81"/>
            <rFont val="Segoe UI"/>
            <family val="2"/>
          </rPr>
          <t xml:space="preserve">
</t>
        </r>
      </text>
    </comment>
    <comment ref="G40" authorId="1" shapeId="0" xr:uid="{0AEF9662-178E-460B-B6BD-9895A1DF6CA5}">
      <text>
        <r>
          <rPr>
            <b/>
            <sz val="10"/>
            <color rgb="FF000000"/>
            <rFont val="Tahoma"/>
            <family val="2"/>
          </rPr>
          <t>EUR 2009</t>
        </r>
        <r>
          <rPr>
            <sz val="10"/>
            <color rgb="FF000000"/>
            <rFont val="Tahoma"/>
            <family val="2"/>
          </rPr>
          <t xml:space="preserve">
</t>
        </r>
      </text>
    </comment>
    <comment ref="L40" authorId="1" shapeId="0" xr:uid="{2DDB8365-0C23-4904-8BB8-27ED504E710B}">
      <text>
        <r>
          <rPr>
            <b/>
            <sz val="10"/>
            <color rgb="FF000000"/>
            <rFont val="Tahoma"/>
            <family val="2"/>
          </rPr>
          <t>EUR 2009</t>
        </r>
        <r>
          <rPr>
            <sz val="10"/>
            <color rgb="FF000000"/>
            <rFont val="Tahoma"/>
            <family val="2"/>
          </rPr>
          <t xml:space="preserve">
</t>
        </r>
      </text>
    </comment>
    <comment ref="G41" authorId="1" shapeId="0" xr:uid="{08B339C0-5380-4C82-9394-BFE4A7999FE9}">
      <text>
        <r>
          <rPr>
            <b/>
            <sz val="10"/>
            <color rgb="FF000000"/>
            <rFont val="Tahoma"/>
            <family val="2"/>
          </rPr>
          <t>EUR 2009</t>
        </r>
        <r>
          <rPr>
            <sz val="10"/>
            <color rgb="FF000000"/>
            <rFont val="Tahoma"/>
            <family val="2"/>
          </rPr>
          <t xml:space="preserve">
</t>
        </r>
      </text>
    </comment>
    <comment ref="L41" authorId="1" shapeId="0" xr:uid="{CE42DCFA-3601-4B55-8D92-CF919D663202}">
      <text>
        <r>
          <rPr>
            <b/>
            <sz val="10"/>
            <color rgb="FF000000"/>
            <rFont val="Tahoma"/>
            <family val="2"/>
          </rPr>
          <t>EUR 2009</t>
        </r>
        <r>
          <rPr>
            <sz val="10"/>
            <color rgb="FF000000"/>
            <rFont val="Tahoma"/>
            <family val="2"/>
          </rPr>
          <t xml:space="preserve">
</t>
        </r>
      </text>
    </comment>
    <comment ref="G42" authorId="1" shapeId="0" xr:uid="{92407342-4CF1-4560-BF63-2A04916C9DE6}">
      <text>
        <r>
          <rPr>
            <b/>
            <sz val="10"/>
            <color rgb="FF000000"/>
            <rFont val="Tahoma"/>
            <family val="2"/>
          </rPr>
          <t>EUR 2009</t>
        </r>
        <r>
          <rPr>
            <sz val="10"/>
            <color rgb="FF000000"/>
            <rFont val="Tahoma"/>
            <family val="2"/>
          </rPr>
          <t xml:space="preserve">
</t>
        </r>
      </text>
    </comment>
    <comment ref="L42" authorId="1" shapeId="0" xr:uid="{A6B51039-84F5-4FC0-9564-5A9B18A5416C}">
      <text>
        <r>
          <rPr>
            <b/>
            <sz val="10"/>
            <color rgb="FF000000"/>
            <rFont val="Tahoma"/>
            <family val="2"/>
          </rPr>
          <t>EUR 2009</t>
        </r>
        <r>
          <rPr>
            <sz val="10"/>
            <color rgb="FF000000"/>
            <rFont val="Tahoma"/>
            <family val="2"/>
          </rPr>
          <t xml:space="preserve">
</t>
        </r>
      </text>
    </comment>
    <comment ref="G43" authorId="1" shapeId="0" xr:uid="{B738C961-86B1-416C-91B5-A7C81AF95D7A}">
      <text>
        <r>
          <rPr>
            <b/>
            <sz val="10"/>
            <color rgb="FF000000"/>
            <rFont val="Tahoma"/>
            <family val="2"/>
          </rPr>
          <t>EUR 2009</t>
        </r>
        <r>
          <rPr>
            <sz val="10"/>
            <color rgb="FF000000"/>
            <rFont val="Tahoma"/>
            <family val="2"/>
          </rPr>
          <t xml:space="preserve">
</t>
        </r>
      </text>
    </comment>
    <comment ref="L43" authorId="1" shapeId="0" xr:uid="{02F9999F-0717-4562-9289-E764B7603A7B}">
      <text>
        <r>
          <rPr>
            <b/>
            <sz val="10"/>
            <color rgb="FF000000"/>
            <rFont val="Tahoma"/>
            <family val="2"/>
          </rPr>
          <t>EUR 2009</t>
        </r>
        <r>
          <rPr>
            <sz val="10"/>
            <color rgb="FF000000"/>
            <rFont val="Tahoma"/>
            <family val="2"/>
          </rPr>
          <t xml:space="preserve">
</t>
        </r>
      </text>
    </comment>
    <comment ref="G44" authorId="1" shapeId="0" xr:uid="{F212A0D0-C54A-41FC-AF2B-7C09942BCBAA}">
      <text>
        <r>
          <rPr>
            <b/>
            <sz val="10"/>
            <color rgb="FF000000"/>
            <rFont val="Tahoma"/>
            <family val="2"/>
          </rPr>
          <t>EUR 2009</t>
        </r>
        <r>
          <rPr>
            <sz val="10"/>
            <color rgb="FF000000"/>
            <rFont val="Tahoma"/>
            <family val="2"/>
          </rPr>
          <t xml:space="preserve">
</t>
        </r>
      </text>
    </comment>
    <comment ref="L44" authorId="1" shapeId="0" xr:uid="{13B21DA5-08A1-4011-99BE-608E4B6239CC}">
      <text>
        <r>
          <rPr>
            <b/>
            <sz val="10"/>
            <color rgb="FF000000"/>
            <rFont val="Tahoma"/>
            <family val="2"/>
          </rPr>
          <t>EUR 2009</t>
        </r>
        <r>
          <rPr>
            <sz val="10"/>
            <color rgb="FF000000"/>
            <rFont val="Tahoma"/>
            <family val="2"/>
          </rPr>
          <t xml:space="preserve">
</t>
        </r>
      </text>
    </comment>
    <comment ref="G45" authorId="1" shapeId="0" xr:uid="{DCE43E12-6C1B-4FEE-A5EA-7C1FDBDA688F}">
      <text>
        <r>
          <rPr>
            <b/>
            <sz val="10"/>
            <color rgb="FF000000"/>
            <rFont val="Tahoma"/>
            <family val="2"/>
          </rPr>
          <t>EUR 2009</t>
        </r>
        <r>
          <rPr>
            <sz val="10"/>
            <color rgb="FF000000"/>
            <rFont val="Tahoma"/>
            <family val="2"/>
          </rPr>
          <t xml:space="preserve">
</t>
        </r>
      </text>
    </comment>
    <comment ref="L45" authorId="1" shapeId="0" xr:uid="{35753071-EDC6-47CD-AC2C-1791AAA30DB9}">
      <text>
        <r>
          <rPr>
            <b/>
            <sz val="10"/>
            <color rgb="FF000000"/>
            <rFont val="Tahoma"/>
            <family val="2"/>
          </rPr>
          <t>EUR 2009</t>
        </r>
        <r>
          <rPr>
            <sz val="10"/>
            <color rgb="FF000000"/>
            <rFont val="Tahoma"/>
            <family val="2"/>
          </rPr>
          <t xml:space="preserve">
</t>
        </r>
      </text>
    </comment>
    <comment ref="G46" authorId="1" shapeId="0" xr:uid="{76768F3C-5025-43E9-B939-E61A793EF8B4}">
      <text>
        <r>
          <rPr>
            <b/>
            <sz val="10"/>
            <color rgb="FF000000"/>
            <rFont val="Tahoma"/>
            <family val="2"/>
          </rPr>
          <t>EUR 2009</t>
        </r>
        <r>
          <rPr>
            <sz val="10"/>
            <color rgb="FF000000"/>
            <rFont val="Tahoma"/>
            <family val="2"/>
          </rPr>
          <t xml:space="preserve">
</t>
        </r>
      </text>
    </comment>
    <comment ref="L46" authorId="1" shapeId="0" xr:uid="{6286C3D2-9A9E-4E29-8AE5-1D611E1F01C1}">
      <text>
        <r>
          <rPr>
            <b/>
            <sz val="10"/>
            <color rgb="FF000000"/>
            <rFont val="Tahoma"/>
            <family val="2"/>
          </rPr>
          <t>EUR 2009</t>
        </r>
        <r>
          <rPr>
            <sz val="10"/>
            <color rgb="FF000000"/>
            <rFont val="Tahoma"/>
            <family val="2"/>
          </rPr>
          <t xml:space="preserve">
</t>
        </r>
      </text>
    </comment>
    <comment ref="G47" authorId="1" shapeId="0" xr:uid="{C89CF54A-B560-4695-BA44-388ADEB4ED37}">
      <text>
        <r>
          <rPr>
            <b/>
            <sz val="10"/>
            <color rgb="FF000000"/>
            <rFont val="Tahoma"/>
            <family val="2"/>
          </rPr>
          <t>in Eur 2018</t>
        </r>
        <r>
          <rPr>
            <sz val="10"/>
            <color rgb="FF000000"/>
            <rFont val="Tahoma"/>
            <family val="2"/>
          </rPr>
          <t xml:space="preserve">
</t>
        </r>
      </text>
    </comment>
    <comment ref="J47" authorId="0" shapeId="0" xr:uid="{D524CB3F-32AE-488A-8408-5C66B554BC6B}">
      <text>
        <r>
          <rPr>
            <b/>
            <sz val="9"/>
            <color indexed="81"/>
            <rFont val="Segoe UI"/>
            <charset val="1"/>
          </rPr>
          <t>keine Prozentangaben in Studie, nachträglich berechnet</t>
        </r>
        <r>
          <rPr>
            <sz val="9"/>
            <color indexed="81"/>
            <rFont val="Segoe UI"/>
            <charset val="1"/>
          </rPr>
          <t xml:space="preserve">
</t>
        </r>
      </text>
    </comment>
    <comment ref="L47" authorId="1" shapeId="0" xr:uid="{1261D899-F8B1-3646-8496-554D2F1023F9}">
      <text>
        <r>
          <rPr>
            <b/>
            <sz val="10"/>
            <color rgb="FF000000"/>
            <rFont val="Tahoma"/>
            <family val="2"/>
          </rPr>
          <t>Werte nachträglich mit angenommenen Volllastunden berechnet. In Studie nur Angabe von O&amp;M costs bezogen auf Energieproduktion ($/MWh) - siehe variable Betriebs- und Wartungskosten.</t>
        </r>
        <r>
          <rPr>
            <sz val="10"/>
            <color rgb="FF000000"/>
            <rFont val="Tahoma"/>
            <family val="2"/>
          </rPr>
          <t xml:space="preserve">
</t>
        </r>
      </text>
    </comment>
    <comment ref="T47" authorId="1" shapeId="0" xr:uid="{35371903-F8F3-D44D-941E-1D8585BF4724}">
      <text>
        <r>
          <rPr>
            <b/>
            <sz val="10"/>
            <color rgb="FF000000"/>
            <rFont val="Tahoma"/>
            <family val="2"/>
          </rPr>
          <t>in Studie als capacity factor von 28% angegeben</t>
        </r>
        <r>
          <rPr>
            <sz val="10"/>
            <color rgb="FF000000"/>
            <rFont val="Tahoma"/>
            <family val="2"/>
          </rPr>
          <t xml:space="preserve">
</t>
        </r>
      </text>
    </comment>
    <comment ref="W47" authorId="1" shapeId="0" xr:uid="{FF88233D-E724-5245-8D1F-E3CCE9C41659}">
      <text>
        <r>
          <rPr>
            <b/>
            <sz val="10"/>
            <color rgb="FF000000"/>
            <rFont val="Tahoma"/>
            <family val="2"/>
          </rPr>
          <t>in Eur 2018</t>
        </r>
        <r>
          <rPr>
            <sz val="10"/>
            <color rgb="FF000000"/>
            <rFont val="Tahoma"/>
            <family val="2"/>
          </rPr>
          <t xml:space="preserve">
</t>
        </r>
      </text>
    </comment>
    <comment ref="G48" authorId="1" shapeId="0" xr:uid="{2015B468-C84C-4474-B4E0-F8840E06974F}">
      <text>
        <r>
          <rPr>
            <b/>
            <sz val="10"/>
            <color rgb="FF000000"/>
            <rFont val="Tahoma"/>
            <family val="2"/>
          </rPr>
          <t>in Eur 2018</t>
        </r>
        <r>
          <rPr>
            <sz val="10"/>
            <color rgb="FF000000"/>
            <rFont val="Tahoma"/>
            <family val="2"/>
          </rPr>
          <t xml:space="preserve">
</t>
        </r>
      </text>
    </comment>
    <comment ref="J48" authorId="0" shapeId="0" xr:uid="{8060C170-AB09-4E7A-B14D-FC2624C088AE}">
      <text>
        <r>
          <rPr>
            <b/>
            <sz val="9"/>
            <color indexed="81"/>
            <rFont val="Segoe UI"/>
            <charset val="1"/>
          </rPr>
          <t>keine Prozentangaben in Studie, nachträglich berechnet</t>
        </r>
        <r>
          <rPr>
            <sz val="9"/>
            <color indexed="81"/>
            <rFont val="Segoe UI"/>
            <charset val="1"/>
          </rPr>
          <t xml:space="preserve">
</t>
        </r>
      </text>
    </comment>
    <comment ref="L48" authorId="1" shapeId="0" xr:uid="{4232FFC0-B62B-4916-ADFF-4DEAC158633D}">
      <text>
        <r>
          <rPr>
            <b/>
            <sz val="10"/>
            <color rgb="FF000000"/>
            <rFont val="Tahoma"/>
            <family val="2"/>
          </rPr>
          <t>Werte nachträglich mit angenommenen Volllastunden berechnet. In Studie nur Angabe von O&amp;M costs bezogen auf Energieproduktion ($/MWh) - siehe variable Betriebs- und Wartungskosten.</t>
        </r>
        <r>
          <rPr>
            <sz val="10"/>
            <color rgb="FF000000"/>
            <rFont val="Tahoma"/>
            <family val="2"/>
          </rPr>
          <t xml:space="preserve">
</t>
        </r>
      </text>
    </comment>
    <comment ref="T48" authorId="1" shapeId="0" xr:uid="{90AAAD71-8273-CE4E-9D05-175AFB73FA4A}">
      <text>
        <r>
          <rPr>
            <b/>
            <sz val="10"/>
            <color rgb="FF000000"/>
            <rFont val="Tahoma"/>
            <family val="2"/>
          </rPr>
          <t>in Studie als capacity factor von 30 % angegeben</t>
        </r>
        <r>
          <rPr>
            <sz val="10"/>
            <color rgb="FF000000"/>
            <rFont val="Tahoma"/>
            <family val="2"/>
          </rPr>
          <t xml:space="preserve">
</t>
        </r>
      </text>
    </comment>
    <comment ref="W48" authorId="1" shapeId="0" xr:uid="{D79F50BE-97DC-ED49-AD17-93727D42D651}">
      <text>
        <r>
          <rPr>
            <b/>
            <sz val="10"/>
            <color rgb="FF000000"/>
            <rFont val="Tahoma"/>
            <family val="2"/>
          </rPr>
          <t>in Eur 2018</t>
        </r>
        <r>
          <rPr>
            <sz val="10"/>
            <color rgb="FF000000"/>
            <rFont val="Tahoma"/>
            <family val="2"/>
          </rPr>
          <t xml:space="preserve">
</t>
        </r>
      </text>
    </comment>
    <comment ref="G49" authorId="1" shapeId="0" xr:uid="{00940DB5-37F9-4F8A-A838-857685BD538E}">
      <text>
        <r>
          <rPr>
            <b/>
            <sz val="10"/>
            <color rgb="FF000000"/>
            <rFont val="Tahoma"/>
            <family val="2"/>
          </rPr>
          <t>in Euro 2012</t>
        </r>
        <r>
          <rPr>
            <sz val="10"/>
            <color rgb="FF000000"/>
            <rFont val="Tahoma"/>
            <family val="2"/>
          </rPr>
          <t xml:space="preserve">
</t>
        </r>
      </text>
    </comment>
    <comment ref="J49" authorId="0" shapeId="0" xr:uid="{85C33117-9CE3-4D2F-AE44-C979FDCB53CE}">
      <text>
        <r>
          <rPr>
            <b/>
            <sz val="9"/>
            <color rgb="FF000000"/>
            <rFont val="Segoe UI"/>
            <charset val="1"/>
          </rPr>
          <t>keine Prozentangaben in Studie, nachträglich berechnet</t>
        </r>
        <r>
          <rPr>
            <sz val="9"/>
            <color rgb="FF000000"/>
            <rFont val="Segoe UI"/>
            <charset val="1"/>
          </rPr>
          <t xml:space="preserve">
</t>
        </r>
      </text>
    </comment>
    <comment ref="L49" authorId="1" shapeId="0" xr:uid="{189FBFA5-7CA5-554D-AB36-8EDF8BB3C23D}">
      <text>
        <r>
          <rPr>
            <b/>
            <sz val="10"/>
            <color rgb="FF000000"/>
            <rFont val="Tahoma"/>
            <family val="2"/>
          </rPr>
          <t>in Euro 2012</t>
        </r>
        <r>
          <rPr>
            <sz val="10"/>
            <color rgb="FF000000"/>
            <rFont val="Tahoma"/>
            <family val="2"/>
          </rPr>
          <t xml:space="preserve">
</t>
        </r>
      </text>
    </comment>
    <comment ref="G50" authorId="1" shapeId="0" xr:uid="{A43E71EC-EB3E-42A2-B568-38E84C7C791A}">
      <text>
        <r>
          <rPr>
            <b/>
            <sz val="10"/>
            <color rgb="FF000000"/>
            <rFont val="Tahoma"/>
            <family val="2"/>
          </rPr>
          <t>in Euro 2012</t>
        </r>
        <r>
          <rPr>
            <sz val="10"/>
            <color rgb="FF000000"/>
            <rFont val="Tahoma"/>
            <family val="2"/>
          </rPr>
          <t xml:space="preserve">
</t>
        </r>
      </text>
    </comment>
    <comment ref="J50" authorId="0" shapeId="0" xr:uid="{C6A09EA6-129B-4E4F-8DEB-0D80A2D17BE9}">
      <text>
        <r>
          <rPr>
            <b/>
            <sz val="9"/>
            <color indexed="81"/>
            <rFont val="Segoe UI"/>
            <charset val="1"/>
          </rPr>
          <t>keine Prozentangaben in Studie, nachträglich berechnet</t>
        </r>
        <r>
          <rPr>
            <sz val="9"/>
            <color indexed="81"/>
            <rFont val="Segoe UI"/>
            <charset val="1"/>
          </rPr>
          <t xml:space="preserve">
</t>
        </r>
      </text>
    </comment>
    <comment ref="L50" authorId="1" shapeId="0" xr:uid="{76CE3017-61DA-2A42-A011-23ADE1EA21D2}">
      <text>
        <r>
          <rPr>
            <b/>
            <sz val="10"/>
            <color rgb="FF000000"/>
            <rFont val="Tahoma"/>
            <family val="2"/>
          </rPr>
          <t>in Euro 2012</t>
        </r>
        <r>
          <rPr>
            <sz val="10"/>
            <color rgb="FF000000"/>
            <rFont val="Tahoma"/>
            <family val="2"/>
          </rPr>
          <t xml:space="preserve">
</t>
        </r>
      </text>
    </comment>
    <comment ref="G51" authorId="1" shapeId="0" xr:uid="{31992DBF-499B-4571-8DD8-806BE02E579E}">
      <text>
        <r>
          <rPr>
            <b/>
            <sz val="10"/>
            <color rgb="FF000000"/>
            <rFont val="Tahoma"/>
            <family val="2"/>
          </rPr>
          <t>in Euro 2012</t>
        </r>
        <r>
          <rPr>
            <sz val="10"/>
            <color rgb="FF000000"/>
            <rFont val="Tahoma"/>
            <family val="2"/>
          </rPr>
          <t xml:space="preserve">
</t>
        </r>
      </text>
    </comment>
    <comment ref="J51" authorId="0" shapeId="0" xr:uid="{04F889E9-3E9D-4C07-BECB-2BDD822C30EF}">
      <text>
        <r>
          <rPr>
            <b/>
            <sz val="9"/>
            <color indexed="81"/>
            <rFont val="Segoe UI"/>
            <charset val="1"/>
          </rPr>
          <t>keine Prozentangaben in Studie, nachträglich berechnet</t>
        </r>
        <r>
          <rPr>
            <sz val="9"/>
            <color indexed="81"/>
            <rFont val="Segoe UI"/>
            <charset val="1"/>
          </rPr>
          <t xml:space="preserve">
</t>
        </r>
      </text>
    </comment>
    <comment ref="L51" authorId="1" shapeId="0" xr:uid="{D2FA0911-E251-1442-B499-9B021AFE8EDA}">
      <text>
        <r>
          <rPr>
            <b/>
            <sz val="10"/>
            <color rgb="FF000000"/>
            <rFont val="Tahoma"/>
            <family val="2"/>
          </rPr>
          <t>in Euro 2012</t>
        </r>
        <r>
          <rPr>
            <sz val="10"/>
            <color rgb="FF000000"/>
            <rFont val="Tahoma"/>
            <family val="2"/>
          </rPr>
          <t xml:space="preserve">
</t>
        </r>
      </text>
    </comment>
    <comment ref="G52" authorId="1" shapeId="0" xr:uid="{86CF2490-2AC6-4D23-8CDB-8627AC2D0906}">
      <text>
        <r>
          <rPr>
            <b/>
            <sz val="10"/>
            <color rgb="FF000000"/>
            <rFont val="Tahoma"/>
            <family val="2"/>
          </rPr>
          <t>in Euro 2012</t>
        </r>
        <r>
          <rPr>
            <sz val="10"/>
            <color rgb="FF000000"/>
            <rFont val="Tahoma"/>
            <family val="2"/>
          </rPr>
          <t xml:space="preserve">
</t>
        </r>
      </text>
    </comment>
    <comment ref="J52" authorId="0" shapeId="0" xr:uid="{CC097853-9F91-44E2-9BFE-9E273981585D}">
      <text>
        <r>
          <rPr>
            <b/>
            <sz val="9"/>
            <color indexed="81"/>
            <rFont val="Segoe UI"/>
            <charset val="1"/>
          </rPr>
          <t>keine Prozentangaben in Studie, nachträglich berechnet</t>
        </r>
        <r>
          <rPr>
            <sz val="9"/>
            <color indexed="81"/>
            <rFont val="Segoe UI"/>
            <charset val="1"/>
          </rPr>
          <t xml:space="preserve">
</t>
        </r>
      </text>
    </comment>
    <comment ref="L52" authorId="1" shapeId="0" xr:uid="{BFCD9D53-AA40-784E-B874-E0E1BA7D2BD9}">
      <text>
        <r>
          <rPr>
            <b/>
            <sz val="10"/>
            <color rgb="FF000000"/>
            <rFont val="Tahoma"/>
            <family val="2"/>
          </rPr>
          <t>in Euro 2012</t>
        </r>
        <r>
          <rPr>
            <sz val="10"/>
            <color rgb="FF000000"/>
            <rFont val="Tahoma"/>
            <family val="2"/>
          </rPr>
          <t xml:space="preserve">
</t>
        </r>
      </text>
    </comment>
    <comment ref="G53" authorId="1" shapeId="0" xr:uid="{6E71DA86-7954-45CB-A15E-1D5A8FED41EE}">
      <text>
        <r>
          <rPr>
            <b/>
            <sz val="10"/>
            <color rgb="FF000000"/>
            <rFont val="Tahoma"/>
            <family val="2"/>
          </rPr>
          <t>in Euro 2012</t>
        </r>
        <r>
          <rPr>
            <sz val="10"/>
            <color rgb="FF000000"/>
            <rFont val="Tahoma"/>
            <family val="2"/>
          </rPr>
          <t xml:space="preserve">
</t>
        </r>
      </text>
    </comment>
    <comment ref="J53" authorId="0" shapeId="0" xr:uid="{39FD9A16-137C-4C75-90CA-201546D93FB0}">
      <text>
        <r>
          <rPr>
            <b/>
            <sz val="9"/>
            <color indexed="81"/>
            <rFont val="Segoe UI"/>
            <charset val="1"/>
          </rPr>
          <t>keine Prozentangaben in Studie, nachträglich berechnet</t>
        </r>
        <r>
          <rPr>
            <sz val="9"/>
            <color indexed="81"/>
            <rFont val="Segoe UI"/>
            <charset val="1"/>
          </rPr>
          <t xml:space="preserve">
</t>
        </r>
      </text>
    </comment>
    <comment ref="L53" authorId="1" shapeId="0" xr:uid="{8C9BF4F9-ADFA-AC4A-AD9B-5CEA9F585236}">
      <text>
        <r>
          <rPr>
            <b/>
            <sz val="10"/>
            <color rgb="FF000000"/>
            <rFont val="Tahoma"/>
            <family val="2"/>
          </rPr>
          <t>in Euro 2012</t>
        </r>
        <r>
          <rPr>
            <sz val="10"/>
            <color rgb="FF000000"/>
            <rFont val="Tahoma"/>
            <family val="2"/>
          </rPr>
          <t xml:space="preserve">
</t>
        </r>
      </text>
    </comment>
    <comment ref="D54" authorId="0" shapeId="0" xr:uid="{03191D4B-C6FF-4343-9980-E9A8CCE73D8F}">
      <text>
        <r>
          <rPr>
            <b/>
            <sz val="9"/>
            <color indexed="81"/>
            <rFont val="Segoe UI"/>
            <charset val="1"/>
          </rPr>
          <t>nachträglich berechnet</t>
        </r>
        <r>
          <rPr>
            <sz val="9"/>
            <color indexed="81"/>
            <rFont val="Segoe UI"/>
            <charset val="1"/>
          </rPr>
          <t xml:space="preserve">
</t>
        </r>
      </text>
    </comment>
    <comment ref="F54" authorId="1" shapeId="0" xr:uid="{7D0A8203-7BFD-E84B-8EC6-6655BDAD616B}">
      <text>
        <r>
          <rPr>
            <b/>
            <sz val="10"/>
            <color rgb="FF000000"/>
            <rFont val="Tahoma"/>
            <family val="2"/>
          </rPr>
          <t xml:space="preserve">Wind Onshore Anlage Küste
</t>
        </r>
        <r>
          <rPr>
            <b/>
            <sz val="10"/>
            <color rgb="FF000000"/>
            <rFont val="Tahoma"/>
            <family val="2"/>
          </rPr>
          <t>in Eur 2013</t>
        </r>
        <r>
          <rPr>
            <sz val="10"/>
            <color rgb="FF000000"/>
            <rFont val="Tahoma"/>
            <family val="2"/>
          </rPr>
          <t xml:space="preserve">
</t>
        </r>
      </text>
    </comment>
    <comment ref="H54" authorId="1" shapeId="0" xr:uid="{359667A8-E03B-5E46-B5DB-6C62A2C0CE8E}">
      <text>
        <r>
          <rPr>
            <b/>
            <sz val="10"/>
            <color rgb="FF000000"/>
            <rFont val="Tahoma"/>
            <family val="2"/>
          </rPr>
          <t xml:space="preserve">Wind Onshore Anlage Binnenland
</t>
        </r>
        <r>
          <rPr>
            <b/>
            <sz val="10"/>
            <color rgb="FF000000"/>
            <rFont val="Tahoma"/>
            <family val="2"/>
          </rPr>
          <t>in Eur 2013</t>
        </r>
        <r>
          <rPr>
            <sz val="10"/>
            <color rgb="FF000000"/>
            <rFont val="Tahoma"/>
            <family val="2"/>
          </rPr>
          <t xml:space="preserve">
</t>
        </r>
      </text>
    </comment>
    <comment ref="J54" authorId="0" shapeId="0" xr:uid="{BEE9E12E-EB3D-4A85-B998-29EA731402DB}">
      <text>
        <r>
          <rPr>
            <b/>
            <sz val="9"/>
            <color indexed="81"/>
            <rFont val="Segoe UI"/>
            <family val="2"/>
          </rPr>
          <t>In Studie als 1 - 2 % angegeben</t>
        </r>
        <r>
          <rPr>
            <sz val="9"/>
            <color indexed="81"/>
            <rFont val="Segoe UI"/>
            <family val="2"/>
          </rPr>
          <t xml:space="preserve">
</t>
        </r>
      </text>
    </comment>
    <comment ref="K54" authorId="0" shapeId="0" xr:uid="{E0B2F5A8-3C99-463D-AC31-E3E6AF2ABBC5}">
      <text>
        <r>
          <rPr>
            <b/>
            <sz val="9"/>
            <color indexed="81"/>
            <rFont val="Segoe UI"/>
            <family val="2"/>
          </rPr>
          <t>Werte nachträglich anhand der Prozentangaben berechnet.</t>
        </r>
      </text>
    </comment>
    <comment ref="D55" authorId="0" shapeId="0" xr:uid="{9AF83D06-541B-421A-965E-948817D55EDE}">
      <text>
        <r>
          <rPr>
            <b/>
            <sz val="9"/>
            <color indexed="81"/>
            <rFont val="Segoe UI"/>
            <charset val="1"/>
          </rPr>
          <t>nachträglich berechnet</t>
        </r>
        <r>
          <rPr>
            <sz val="9"/>
            <color indexed="81"/>
            <rFont val="Segoe UI"/>
            <charset val="1"/>
          </rPr>
          <t xml:space="preserve">
</t>
        </r>
      </text>
    </comment>
    <comment ref="F55" authorId="1" shapeId="0" xr:uid="{1689141B-5A8C-2E4F-B667-D68E5286C67A}">
      <text>
        <r>
          <rPr>
            <b/>
            <sz val="10"/>
            <color rgb="FF000000"/>
            <rFont val="Tahoma"/>
            <family val="2"/>
          </rPr>
          <t xml:space="preserve">Wind Onshore Anlage Küste
</t>
        </r>
        <r>
          <rPr>
            <b/>
            <sz val="10"/>
            <color rgb="FF000000"/>
            <rFont val="Tahoma"/>
            <family val="2"/>
          </rPr>
          <t>in Eur 2013</t>
        </r>
        <r>
          <rPr>
            <sz val="10"/>
            <color rgb="FF000000"/>
            <rFont val="Tahoma"/>
            <family val="2"/>
          </rPr>
          <t xml:space="preserve">
</t>
        </r>
      </text>
    </comment>
    <comment ref="H55" authorId="1" shapeId="0" xr:uid="{40B5177A-E0C4-034A-9763-E0477DF0CF38}">
      <text>
        <r>
          <rPr>
            <b/>
            <sz val="10"/>
            <color rgb="FF000000"/>
            <rFont val="Tahoma"/>
            <family val="2"/>
          </rPr>
          <t>Wind Onshore Anlage Binnenland
in Eur 2013</t>
        </r>
        <r>
          <rPr>
            <sz val="10"/>
            <color rgb="FF000000"/>
            <rFont val="Tahoma"/>
            <family val="2"/>
          </rPr>
          <t xml:space="preserve">
</t>
        </r>
      </text>
    </comment>
    <comment ref="J55" authorId="0" shapeId="0" xr:uid="{DF191F7D-9479-403E-8811-5F6AF2EEED55}">
      <text>
        <r>
          <rPr>
            <b/>
            <sz val="9"/>
            <color indexed="81"/>
            <rFont val="Segoe UI"/>
            <family val="2"/>
          </rPr>
          <t>In Studie als 1 - 2 % angegeben</t>
        </r>
        <r>
          <rPr>
            <sz val="9"/>
            <color indexed="81"/>
            <rFont val="Segoe UI"/>
            <family val="2"/>
          </rPr>
          <t xml:space="preserve">
</t>
        </r>
      </text>
    </comment>
    <comment ref="K55" authorId="0" shapeId="0" xr:uid="{19751AE1-189B-4C99-96E9-6728072DE66B}">
      <text>
        <r>
          <rPr>
            <b/>
            <sz val="9"/>
            <color indexed="81"/>
            <rFont val="Segoe UI"/>
            <family val="2"/>
          </rPr>
          <t>Werte nachträglich anhand der Prozentangaben berechnet.</t>
        </r>
      </text>
    </comment>
    <comment ref="D56" authorId="0" shapeId="0" xr:uid="{0EFA5C9D-28B0-44A0-9794-526CE01C8801}">
      <text>
        <r>
          <rPr>
            <b/>
            <sz val="9"/>
            <color indexed="81"/>
            <rFont val="Segoe UI"/>
            <charset val="1"/>
          </rPr>
          <t>nachträglich berechnet</t>
        </r>
        <r>
          <rPr>
            <sz val="9"/>
            <color indexed="81"/>
            <rFont val="Segoe UI"/>
            <charset val="1"/>
          </rPr>
          <t xml:space="preserve">
</t>
        </r>
      </text>
    </comment>
    <comment ref="F56" authorId="1" shapeId="0" xr:uid="{AD405253-6E7D-7B4A-A536-C2849293534A}">
      <text>
        <r>
          <rPr>
            <b/>
            <sz val="10"/>
            <color rgb="FF000000"/>
            <rFont val="Tahoma"/>
            <family val="2"/>
          </rPr>
          <t xml:space="preserve">Wind Onshore Anlage Küste
</t>
        </r>
        <r>
          <rPr>
            <b/>
            <sz val="10"/>
            <color rgb="FF000000"/>
            <rFont val="Tahoma"/>
            <family val="2"/>
          </rPr>
          <t>in Eur 2013</t>
        </r>
        <r>
          <rPr>
            <sz val="10"/>
            <color rgb="FF000000"/>
            <rFont val="Tahoma"/>
            <family val="2"/>
          </rPr>
          <t xml:space="preserve">
</t>
        </r>
      </text>
    </comment>
    <comment ref="H56" authorId="1" shapeId="0" xr:uid="{E967B78F-B1B9-1F43-9862-8270CA557FD7}">
      <text>
        <r>
          <rPr>
            <b/>
            <sz val="10"/>
            <color rgb="FF000000"/>
            <rFont val="Tahoma"/>
            <family val="2"/>
          </rPr>
          <t xml:space="preserve">Wind Onshore Anlage Binnenland
</t>
        </r>
        <r>
          <rPr>
            <b/>
            <sz val="10"/>
            <color rgb="FF000000"/>
            <rFont val="Tahoma"/>
            <family val="2"/>
          </rPr>
          <t>in Eur 2013</t>
        </r>
        <r>
          <rPr>
            <sz val="10"/>
            <color rgb="FF000000"/>
            <rFont val="Tahoma"/>
            <family val="2"/>
          </rPr>
          <t xml:space="preserve">
</t>
        </r>
      </text>
    </comment>
    <comment ref="J56" authorId="0" shapeId="0" xr:uid="{703B5A6A-F5A4-460E-8257-D9CA939C96AC}">
      <text>
        <r>
          <rPr>
            <b/>
            <sz val="9"/>
            <color indexed="81"/>
            <rFont val="Segoe UI"/>
            <family val="2"/>
          </rPr>
          <t>In Studie als 1 - 2 % angegeben</t>
        </r>
        <r>
          <rPr>
            <sz val="9"/>
            <color indexed="81"/>
            <rFont val="Segoe UI"/>
            <family val="2"/>
          </rPr>
          <t xml:space="preserve">
</t>
        </r>
      </text>
    </comment>
    <comment ref="K56" authorId="0" shapeId="0" xr:uid="{3FF328BE-20C2-4FF6-A922-1612959C0AE7}">
      <text>
        <r>
          <rPr>
            <b/>
            <sz val="9"/>
            <color indexed="81"/>
            <rFont val="Segoe UI"/>
            <family val="2"/>
          </rPr>
          <t>Werte nachträglich anhand der Prozentangaben berechnet.</t>
        </r>
      </text>
    </comment>
    <comment ref="D57" authorId="0" shapeId="0" xr:uid="{D9BB02BC-DAA3-4E71-A8FA-6135CC65B35F}">
      <text>
        <r>
          <rPr>
            <b/>
            <sz val="9"/>
            <color rgb="FF000000"/>
            <rFont val="Segoe UI"/>
            <charset val="1"/>
          </rPr>
          <t>nachträglich berechnet</t>
        </r>
        <r>
          <rPr>
            <sz val="9"/>
            <color rgb="FF000000"/>
            <rFont val="Segoe UI"/>
            <charset val="1"/>
          </rPr>
          <t xml:space="preserve">
</t>
        </r>
      </text>
    </comment>
    <comment ref="F57" authorId="1" shapeId="0" xr:uid="{B60C370E-F277-7143-8386-31BEC387F6EE}">
      <text>
        <r>
          <rPr>
            <b/>
            <sz val="10"/>
            <color rgb="FF000000"/>
            <rFont val="Tahoma"/>
            <family val="2"/>
          </rPr>
          <t xml:space="preserve">Wind Onshore Anlage Küste
</t>
        </r>
        <r>
          <rPr>
            <b/>
            <sz val="10"/>
            <color rgb="FF000000"/>
            <rFont val="Tahoma"/>
            <family val="2"/>
          </rPr>
          <t>in Eur 2013</t>
        </r>
        <r>
          <rPr>
            <sz val="10"/>
            <color rgb="FF000000"/>
            <rFont val="Tahoma"/>
            <family val="2"/>
          </rPr>
          <t xml:space="preserve">
</t>
        </r>
      </text>
    </comment>
    <comment ref="H57" authorId="1" shapeId="0" xr:uid="{AA7A8F77-9F64-CD4F-A65F-7942ADDE1593}">
      <text>
        <r>
          <rPr>
            <b/>
            <sz val="10"/>
            <color rgb="FF000000"/>
            <rFont val="Tahoma"/>
            <family val="2"/>
          </rPr>
          <t>Wind Onshore Anlage Binnenland
in Eur 2013</t>
        </r>
        <r>
          <rPr>
            <sz val="10"/>
            <color rgb="FF000000"/>
            <rFont val="Tahoma"/>
            <family val="2"/>
          </rPr>
          <t xml:space="preserve">
</t>
        </r>
      </text>
    </comment>
    <comment ref="J57" authorId="0" shapeId="0" xr:uid="{4CC58A6B-D31B-4F91-A215-83C3463DF3A8}">
      <text>
        <r>
          <rPr>
            <b/>
            <sz val="9"/>
            <color indexed="81"/>
            <rFont val="Segoe UI"/>
            <family val="2"/>
          </rPr>
          <t>In Studie als 1 - 2 % angegeben</t>
        </r>
        <r>
          <rPr>
            <sz val="9"/>
            <color indexed="81"/>
            <rFont val="Segoe UI"/>
            <family val="2"/>
          </rPr>
          <t xml:space="preserve">
</t>
        </r>
      </text>
    </comment>
    <comment ref="K57" authorId="0" shapeId="0" xr:uid="{4039E573-52A3-4A71-9D64-5BEA01F2A225}">
      <text>
        <r>
          <rPr>
            <b/>
            <sz val="9"/>
            <color indexed="81"/>
            <rFont val="Segoe UI"/>
            <family val="2"/>
          </rPr>
          <t>Werte nachträglich anhand der Prozentangaben berechnet.</t>
        </r>
      </text>
    </comment>
    <comment ref="D58" authorId="0" shapeId="0" xr:uid="{C9A4F352-A4FD-492C-9B73-6903262B68E2}">
      <text>
        <r>
          <rPr>
            <b/>
            <sz val="9"/>
            <color indexed="81"/>
            <rFont val="Segoe UI"/>
            <charset val="1"/>
          </rPr>
          <t>nachträglich berechnet</t>
        </r>
        <r>
          <rPr>
            <sz val="9"/>
            <color indexed="81"/>
            <rFont val="Segoe UI"/>
            <charset val="1"/>
          </rPr>
          <t xml:space="preserve">
</t>
        </r>
      </text>
    </comment>
    <comment ref="F58" authorId="1" shapeId="0" xr:uid="{0E963529-A52A-ED47-9A32-5DB45E57F732}">
      <text>
        <r>
          <rPr>
            <b/>
            <sz val="10"/>
            <color rgb="FF000000"/>
            <rFont val="Tahoma"/>
            <family val="2"/>
          </rPr>
          <t xml:space="preserve">Wind Onshore Anlage Küste
</t>
        </r>
        <r>
          <rPr>
            <b/>
            <sz val="10"/>
            <color rgb="FF000000"/>
            <rFont val="Tahoma"/>
            <family val="2"/>
          </rPr>
          <t>in Eur 2013</t>
        </r>
        <r>
          <rPr>
            <sz val="10"/>
            <color rgb="FF000000"/>
            <rFont val="Tahoma"/>
            <family val="2"/>
          </rPr>
          <t xml:space="preserve">
</t>
        </r>
      </text>
    </comment>
    <comment ref="H58" authorId="1" shapeId="0" xr:uid="{2A678F63-F6BC-4440-AB85-A94F6AE2E0DF}">
      <text>
        <r>
          <rPr>
            <b/>
            <sz val="10"/>
            <color rgb="FF000000"/>
            <rFont val="Tahoma"/>
            <family val="2"/>
          </rPr>
          <t>Wind Onshore Anlage Binnenland
in Eur 2013</t>
        </r>
        <r>
          <rPr>
            <sz val="10"/>
            <color rgb="FF000000"/>
            <rFont val="Tahoma"/>
            <family val="2"/>
          </rPr>
          <t xml:space="preserve">
</t>
        </r>
      </text>
    </comment>
    <comment ref="J58" authorId="0" shapeId="0" xr:uid="{46672B07-694A-44D5-8EDC-7F7C43248E72}">
      <text>
        <r>
          <rPr>
            <b/>
            <sz val="9"/>
            <color indexed="81"/>
            <rFont val="Segoe UI"/>
            <family val="2"/>
          </rPr>
          <t>In Studie als 1 - 2 % angegeben</t>
        </r>
        <r>
          <rPr>
            <sz val="9"/>
            <color indexed="81"/>
            <rFont val="Segoe UI"/>
            <family val="2"/>
          </rPr>
          <t xml:space="preserve">
</t>
        </r>
      </text>
    </comment>
    <comment ref="K58" authorId="0" shapeId="0" xr:uid="{80FBF8EE-AC65-4D5D-82D3-6C80927DC30F}">
      <text>
        <r>
          <rPr>
            <b/>
            <sz val="9"/>
            <color indexed="81"/>
            <rFont val="Segoe UI"/>
            <family val="2"/>
          </rPr>
          <t>Werte nachträglich anhand der Prozentangaben berechnet.</t>
        </r>
      </text>
    </comment>
    <comment ref="D59" authorId="0" shapeId="0" xr:uid="{AFED8801-CCB0-439D-829A-A0DCCFD1F2B0}">
      <text>
        <r>
          <rPr>
            <b/>
            <sz val="9"/>
            <color indexed="81"/>
            <rFont val="Segoe UI"/>
            <charset val="1"/>
          </rPr>
          <t>nachträglich berechnet</t>
        </r>
        <r>
          <rPr>
            <sz val="9"/>
            <color indexed="81"/>
            <rFont val="Segoe UI"/>
            <charset val="1"/>
          </rPr>
          <t xml:space="preserve">
</t>
        </r>
      </text>
    </comment>
    <comment ref="F59" authorId="1" shapeId="0" xr:uid="{4D9A18BA-8288-F844-8BC5-C78E82701DBE}">
      <text>
        <r>
          <rPr>
            <b/>
            <sz val="10"/>
            <color rgb="FF000000"/>
            <rFont val="Tahoma"/>
            <family val="2"/>
          </rPr>
          <t xml:space="preserve">Wind Onshore Anlage Küste
</t>
        </r>
        <r>
          <rPr>
            <b/>
            <sz val="10"/>
            <color rgb="FF000000"/>
            <rFont val="Tahoma"/>
            <family val="2"/>
          </rPr>
          <t>in Eur 2013</t>
        </r>
        <r>
          <rPr>
            <sz val="10"/>
            <color rgb="FF000000"/>
            <rFont val="Tahoma"/>
            <family val="2"/>
          </rPr>
          <t xml:space="preserve">
</t>
        </r>
      </text>
    </comment>
    <comment ref="H59" authorId="1" shapeId="0" xr:uid="{48F7B606-C2A6-8D42-B903-7E8CE9776DA5}">
      <text>
        <r>
          <rPr>
            <b/>
            <sz val="10"/>
            <color rgb="FF000000"/>
            <rFont val="Tahoma"/>
            <family val="2"/>
          </rPr>
          <t xml:space="preserve">Wind Onshore Anlage Binnenland
</t>
        </r>
        <r>
          <rPr>
            <b/>
            <sz val="10"/>
            <color rgb="FF000000"/>
            <rFont val="Tahoma"/>
            <family val="2"/>
          </rPr>
          <t>in Eur 2013</t>
        </r>
        <r>
          <rPr>
            <sz val="10"/>
            <color rgb="FF000000"/>
            <rFont val="Tahoma"/>
            <family val="2"/>
          </rPr>
          <t xml:space="preserve">
</t>
        </r>
      </text>
    </comment>
    <comment ref="J59" authorId="0" shapeId="0" xr:uid="{2C5EAB44-282B-49C0-B9DB-2CFD4E070DA4}">
      <text>
        <r>
          <rPr>
            <b/>
            <sz val="9"/>
            <color rgb="FF000000"/>
            <rFont val="Segoe UI"/>
            <family val="2"/>
          </rPr>
          <t>In Studie als 1 - 2 % angegeben</t>
        </r>
        <r>
          <rPr>
            <sz val="9"/>
            <color rgb="FF000000"/>
            <rFont val="Segoe UI"/>
            <family val="2"/>
          </rPr>
          <t xml:space="preserve">
</t>
        </r>
      </text>
    </comment>
    <comment ref="K59" authorId="0" shapeId="0" xr:uid="{08FF3363-299B-4988-B2DD-E8C22EE37EBB}">
      <text>
        <r>
          <rPr>
            <b/>
            <sz val="9"/>
            <color indexed="81"/>
            <rFont val="Segoe UI"/>
            <family val="2"/>
          </rPr>
          <t>Werte nachträglich anhand der Prozentangaben berechnet.</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Microsoft Office User</author>
    <author>Nicklisch, Conrad (F-D)</author>
  </authors>
  <commentList>
    <comment ref="M7" authorId="0" shapeId="0" xr:uid="{C364976E-25B3-4A7B-A13F-ACC348D3D559}">
      <text>
        <r>
          <rPr>
            <b/>
            <sz val="10"/>
            <color rgb="FF000000"/>
            <rFont val="Tahoma"/>
            <family val="2"/>
          </rPr>
          <t>in EUR 2013</t>
        </r>
        <r>
          <rPr>
            <sz val="10"/>
            <color rgb="FF000000"/>
            <rFont val="Tahoma"/>
            <family val="2"/>
          </rPr>
          <t xml:space="preserve">
</t>
        </r>
      </text>
    </comment>
    <comment ref="O7" authorId="1" shapeId="0" xr:uid="{B80FB4F7-3865-4143-999B-374606FE6CED}">
      <text>
        <r>
          <rPr>
            <b/>
            <sz val="9"/>
            <color indexed="81"/>
            <rFont val="Segoe UI"/>
            <charset val="1"/>
          </rPr>
          <t>Keine Prozentangaben in Studie angegeben. Werte nachträglich berechnet.</t>
        </r>
        <r>
          <rPr>
            <sz val="9"/>
            <color indexed="81"/>
            <rFont val="Segoe UI"/>
            <charset val="1"/>
          </rPr>
          <t xml:space="preserve">
</t>
        </r>
      </text>
    </comment>
    <comment ref="M8" authorId="0" shapeId="0" xr:uid="{1FD65C36-7B29-4923-B3B1-E62A85695E21}">
      <text>
        <r>
          <rPr>
            <b/>
            <sz val="10"/>
            <color rgb="FF000000"/>
            <rFont val="Tahoma"/>
            <family val="2"/>
          </rPr>
          <t>in EUR 2013</t>
        </r>
        <r>
          <rPr>
            <sz val="10"/>
            <color rgb="FF000000"/>
            <rFont val="Tahoma"/>
            <family val="2"/>
          </rPr>
          <t xml:space="preserve">
</t>
        </r>
      </text>
    </comment>
    <comment ref="O8" authorId="1" shapeId="0" xr:uid="{575F8F9B-CD10-4BD9-94A1-3C1B4C3D0FBC}">
      <text>
        <r>
          <rPr>
            <b/>
            <sz val="9"/>
            <color indexed="81"/>
            <rFont val="Segoe UI"/>
            <charset val="1"/>
          </rPr>
          <t>Keine Prozentangaben in Studie angegeben. Werte nachträglich berechnet.</t>
        </r>
        <r>
          <rPr>
            <sz val="9"/>
            <color indexed="81"/>
            <rFont val="Segoe UI"/>
            <charset val="1"/>
          </rPr>
          <t xml:space="preserve">
</t>
        </r>
      </text>
    </comment>
    <comment ref="M9" authorId="0" shapeId="0" xr:uid="{160B23A6-CD31-48BF-BB00-D73E5D3FDBCD}">
      <text>
        <r>
          <rPr>
            <b/>
            <sz val="10"/>
            <color rgb="FF000000"/>
            <rFont val="Tahoma"/>
            <family val="2"/>
          </rPr>
          <t>in EUR 2013</t>
        </r>
        <r>
          <rPr>
            <sz val="10"/>
            <color rgb="FF000000"/>
            <rFont val="Tahoma"/>
            <family val="2"/>
          </rPr>
          <t xml:space="preserve">
</t>
        </r>
      </text>
    </comment>
    <comment ref="O9" authorId="1" shapeId="0" xr:uid="{8A36A49A-3287-41E8-AAEA-6E67CC746DDC}">
      <text>
        <r>
          <rPr>
            <b/>
            <sz val="9"/>
            <color indexed="81"/>
            <rFont val="Segoe UI"/>
            <charset val="1"/>
          </rPr>
          <t>Keine Prozentangaben in Studie angegeben. Werte nachträglich berechnet.</t>
        </r>
        <r>
          <rPr>
            <sz val="9"/>
            <color indexed="81"/>
            <rFont val="Segoe UI"/>
            <charset val="1"/>
          </rPr>
          <t xml:space="preserve">
</t>
        </r>
      </text>
    </comment>
    <comment ref="M10" authorId="0" shapeId="0" xr:uid="{8A3F6E1A-4174-45A7-83B3-C0FE578F07D7}">
      <text>
        <r>
          <rPr>
            <b/>
            <sz val="10"/>
            <color rgb="FF000000"/>
            <rFont val="Tahoma"/>
            <family val="2"/>
          </rPr>
          <t>in EUR 2013</t>
        </r>
        <r>
          <rPr>
            <sz val="10"/>
            <color rgb="FF000000"/>
            <rFont val="Tahoma"/>
            <family val="2"/>
          </rPr>
          <t xml:space="preserve">
</t>
        </r>
      </text>
    </comment>
    <comment ref="O10" authorId="1" shapeId="0" xr:uid="{F84430A4-B476-4E1C-877F-813579BC181B}">
      <text>
        <r>
          <rPr>
            <b/>
            <sz val="9"/>
            <color indexed="81"/>
            <rFont val="Segoe UI"/>
            <charset val="1"/>
          </rPr>
          <t>Keine Prozentangaben in Studie angegeben. Werte nachträglich berechnet.</t>
        </r>
        <r>
          <rPr>
            <sz val="9"/>
            <color indexed="81"/>
            <rFont val="Segoe UI"/>
            <charset val="1"/>
          </rPr>
          <t xml:space="preserve">
</t>
        </r>
      </text>
    </comment>
    <comment ref="M11" authorId="0" shapeId="0" xr:uid="{29F2C2F4-4887-4763-B25D-5FDADDA15D28}">
      <text>
        <r>
          <rPr>
            <b/>
            <sz val="10"/>
            <color rgb="FF000000"/>
            <rFont val="Tahoma"/>
            <family val="2"/>
          </rPr>
          <t>in EUR 2013</t>
        </r>
        <r>
          <rPr>
            <sz val="10"/>
            <color rgb="FF000000"/>
            <rFont val="Tahoma"/>
            <family val="2"/>
          </rPr>
          <t xml:space="preserve">
</t>
        </r>
      </text>
    </comment>
    <comment ref="O11" authorId="1" shapeId="0" xr:uid="{00BB6167-C102-4B0E-A9D1-E88187953CC6}">
      <text>
        <r>
          <rPr>
            <b/>
            <sz val="9"/>
            <color indexed="81"/>
            <rFont val="Segoe UI"/>
            <charset val="1"/>
          </rPr>
          <t>Keine Prozentangaben in Studie angegeben. Werte nachträglich berechnet.</t>
        </r>
        <r>
          <rPr>
            <sz val="9"/>
            <color indexed="81"/>
            <rFont val="Segoe UI"/>
            <charset val="1"/>
          </rPr>
          <t xml:space="preserve">
</t>
        </r>
      </text>
    </comment>
    <comment ref="M12" authorId="0" shapeId="0" xr:uid="{3B9B4401-EBDA-43BF-912A-FFDEFCA7796F}">
      <text>
        <r>
          <rPr>
            <b/>
            <sz val="10"/>
            <color rgb="FF000000"/>
            <rFont val="Tahoma"/>
            <family val="2"/>
          </rPr>
          <t>in EUR 2013</t>
        </r>
        <r>
          <rPr>
            <sz val="10"/>
            <color rgb="FF000000"/>
            <rFont val="Tahoma"/>
            <family val="2"/>
          </rPr>
          <t xml:space="preserve">
</t>
        </r>
      </text>
    </comment>
    <comment ref="O12" authorId="1" shapeId="0" xr:uid="{6B32E413-A528-418E-861D-6CAE8C742F11}">
      <text>
        <r>
          <rPr>
            <b/>
            <sz val="9"/>
            <color indexed="81"/>
            <rFont val="Segoe UI"/>
            <charset val="1"/>
          </rPr>
          <t>Keine Prozentangaben in Studie angegeben. Werte nachträglich berechnet.</t>
        </r>
        <r>
          <rPr>
            <sz val="9"/>
            <color indexed="81"/>
            <rFont val="Segoe UI"/>
            <charset val="1"/>
          </rPr>
          <t xml:space="preserve">
</t>
        </r>
      </text>
    </comment>
    <comment ref="J13" authorId="0" shapeId="0" xr:uid="{8F081B28-381C-444A-8B87-FF8DC50EB86C}">
      <text>
        <r>
          <rPr>
            <b/>
            <sz val="10"/>
            <color rgb="FF000000"/>
            <rFont val="Tahoma"/>
            <family val="2"/>
          </rPr>
          <t xml:space="preserve">EUR 2013
</t>
        </r>
      </text>
    </comment>
    <comment ref="J14" authorId="0" shapeId="0" xr:uid="{8E092DCF-74C2-4C13-9F2E-A3898086D87B}">
      <text>
        <r>
          <rPr>
            <b/>
            <sz val="10"/>
            <color rgb="FF000000"/>
            <rFont val="Tahoma"/>
            <family val="2"/>
          </rPr>
          <t xml:space="preserve">EUR 2013
</t>
        </r>
      </text>
    </comment>
    <comment ref="D15" authorId="1" shapeId="0" xr:uid="{D0CDAF2C-4FA0-4BC6-B684-4643666148A9}">
      <text>
        <r>
          <rPr>
            <b/>
            <sz val="9"/>
            <color indexed="81"/>
            <rFont val="Segoe UI"/>
            <charset val="1"/>
          </rPr>
          <t>Mittelwerte nicht aus Studie, sondern nachträglich berechnet.</t>
        </r>
        <r>
          <rPr>
            <sz val="9"/>
            <color indexed="81"/>
            <rFont val="Segoe UI"/>
            <charset val="1"/>
          </rPr>
          <t xml:space="preserve">
</t>
        </r>
      </text>
    </comment>
    <comment ref="G15" authorId="1" shapeId="0" xr:uid="{B169B3BB-284A-4902-A86A-DBBAE0E1DD5D}">
      <text>
        <r>
          <rPr>
            <b/>
            <sz val="9"/>
            <color indexed="81"/>
            <rFont val="Segoe UI"/>
            <charset val="1"/>
          </rPr>
          <t>Mittelwerte nicht aus Studie, sondern nachträglich berechnet.</t>
        </r>
        <r>
          <rPr>
            <sz val="9"/>
            <color indexed="81"/>
            <rFont val="Segoe UI"/>
            <charset val="1"/>
          </rPr>
          <t xml:space="preserve">
</t>
        </r>
      </text>
    </comment>
    <comment ref="I15" authorId="0" shapeId="0" xr:uid="{A9A45ABD-2062-A949-94D9-D7929DC3BE48}">
      <text>
        <r>
          <rPr>
            <b/>
            <sz val="10"/>
            <color rgb="FF000000"/>
            <rFont val="Tahoma"/>
            <family val="2"/>
          </rPr>
          <t>EUR 2014</t>
        </r>
      </text>
    </comment>
    <comment ref="K15" authorId="0" shapeId="0" xr:uid="{EFF12919-12FD-D64E-8F3F-BB40DB192895}">
      <text>
        <r>
          <rPr>
            <b/>
            <sz val="10"/>
            <color rgb="FF000000"/>
            <rFont val="Tahoma"/>
            <family val="2"/>
          </rPr>
          <t>EUR 2014</t>
        </r>
      </text>
    </comment>
    <comment ref="L15" authorId="0" shapeId="0" xr:uid="{C953CD87-13F9-4941-9387-E573C11FE9CC}">
      <text>
        <r>
          <rPr>
            <b/>
            <sz val="10"/>
            <color rgb="FF000000"/>
            <rFont val="Tahoma"/>
            <family val="2"/>
          </rPr>
          <t>EUR 2014</t>
        </r>
      </text>
    </comment>
    <comment ref="N15" authorId="0" shapeId="0" xr:uid="{81F4FA66-EE40-4316-9D39-D1D303CF4A4A}">
      <text>
        <r>
          <rPr>
            <b/>
            <sz val="10"/>
            <color rgb="FF000000"/>
            <rFont val="Tahoma"/>
            <family val="2"/>
          </rPr>
          <t>EUR 2014</t>
        </r>
      </text>
    </comment>
    <comment ref="D16" authorId="1" shapeId="0" xr:uid="{C94D5651-EAC8-478A-B151-00C5AD5DDEBB}">
      <text>
        <r>
          <rPr>
            <b/>
            <sz val="9"/>
            <color indexed="81"/>
            <rFont val="Segoe UI"/>
            <charset val="1"/>
          </rPr>
          <t>Mittelwerte nicht aus Studie, sondern nachträglich berechnet.</t>
        </r>
        <r>
          <rPr>
            <sz val="9"/>
            <color indexed="81"/>
            <rFont val="Segoe UI"/>
            <charset val="1"/>
          </rPr>
          <t xml:space="preserve">
</t>
        </r>
      </text>
    </comment>
    <comment ref="G16" authorId="1" shapeId="0" xr:uid="{3F8D4BDC-DD52-4517-A29C-E2F03FBCA812}">
      <text>
        <r>
          <rPr>
            <b/>
            <sz val="9"/>
            <color indexed="81"/>
            <rFont val="Segoe UI"/>
            <charset val="1"/>
          </rPr>
          <t>Mittelwerte nicht aus Studie, sondern nachträglich berechnet.</t>
        </r>
        <r>
          <rPr>
            <sz val="9"/>
            <color indexed="81"/>
            <rFont val="Segoe UI"/>
            <charset val="1"/>
          </rPr>
          <t xml:space="preserve">
</t>
        </r>
      </text>
    </comment>
    <comment ref="I16" authorId="0" shapeId="0" xr:uid="{E1F1A8B6-0F61-6C46-83F3-DFC63449FB1A}">
      <text>
        <r>
          <rPr>
            <b/>
            <sz val="10"/>
            <color rgb="FF000000"/>
            <rFont val="Tahoma"/>
            <family val="2"/>
          </rPr>
          <t>EUR 2014</t>
        </r>
      </text>
    </comment>
    <comment ref="K16" authorId="0" shapeId="0" xr:uid="{4D89ED2A-5F4A-FD4A-9569-91560FD7D683}">
      <text>
        <r>
          <rPr>
            <b/>
            <sz val="10"/>
            <color rgb="FF000000"/>
            <rFont val="Tahoma"/>
            <family val="2"/>
          </rPr>
          <t>EUR 2014</t>
        </r>
      </text>
    </comment>
    <comment ref="L16" authorId="0" shapeId="0" xr:uid="{45E872AB-E842-4213-BE71-0399D8AF89D7}">
      <text>
        <r>
          <rPr>
            <b/>
            <sz val="10"/>
            <color rgb="FF000000"/>
            <rFont val="Tahoma"/>
            <family val="2"/>
          </rPr>
          <t>EUR 2014</t>
        </r>
      </text>
    </comment>
    <comment ref="N16" authorId="0" shapeId="0" xr:uid="{BE8AE941-BFDC-4B17-A020-2E4F20054A66}">
      <text>
        <r>
          <rPr>
            <b/>
            <sz val="10"/>
            <color rgb="FF000000"/>
            <rFont val="Tahoma"/>
            <family val="2"/>
          </rPr>
          <t>EUR 2014</t>
        </r>
      </text>
    </comment>
    <comment ref="D17" authorId="1" shapeId="0" xr:uid="{7C48EB29-84B9-4B49-93EA-31D627C04C88}">
      <text>
        <r>
          <rPr>
            <b/>
            <sz val="9"/>
            <color indexed="81"/>
            <rFont val="Segoe UI"/>
            <charset val="1"/>
          </rPr>
          <t>Mittelwerte nicht aus Studie, sondern nachträglich berechnet.</t>
        </r>
        <r>
          <rPr>
            <sz val="9"/>
            <color indexed="81"/>
            <rFont val="Segoe UI"/>
            <charset val="1"/>
          </rPr>
          <t xml:space="preserve">
</t>
        </r>
      </text>
    </comment>
    <comment ref="G17" authorId="1" shapeId="0" xr:uid="{8FDB249F-EC9F-40EC-9148-8D28B5695764}">
      <text>
        <r>
          <rPr>
            <b/>
            <sz val="9"/>
            <color indexed="81"/>
            <rFont val="Segoe UI"/>
            <charset val="1"/>
          </rPr>
          <t>Mittelwerte nicht aus Studie, sondern nachträglich berechnet.</t>
        </r>
        <r>
          <rPr>
            <sz val="9"/>
            <color indexed="81"/>
            <rFont val="Segoe UI"/>
            <charset val="1"/>
          </rPr>
          <t xml:space="preserve">
</t>
        </r>
      </text>
    </comment>
    <comment ref="I17" authorId="0" shapeId="0" xr:uid="{77E8FC8A-554F-6743-8EA1-82D86E03FCFA}">
      <text>
        <r>
          <rPr>
            <b/>
            <sz val="10"/>
            <color rgb="FF000000"/>
            <rFont val="Tahoma"/>
            <family val="2"/>
          </rPr>
          <t>EUR 2014</t>
        </r>
      </text>
    </comment>
    <comment ref="K17" authorId="0" shapeId="0" xr:uid="{4F6B1A8F-6E38-0046-AABD-EBB302119163}">
      <text>
        <r>
          <rPr>
            <b/>
            <sz val="10"/>
            <color rgb="FF000000"/>
            <rFont val="Tahoma"/>
            <family val="2"/>
          </rPr>
          <t>EUR 2014</t>
        </r>
      </text>
    </comment>
    <comment ref="L17" authorId="0" shapeId="0" xr:uid="{8EC74108-5EF3-4AD3-B5F8-63D6A77DC75D}">
      <text>
        <r>
          <rPr>
            <b/>
            <sz val="10"/>
            <color rgb="FF000000"/>
            <rFont val="Tahoma"/>
            <family val="2"/>
          </rPr>
          <t>EUR 2014</t>
        </r>
      </text>
    </comment>
    <comment ref="N17" authorId="0" shapeId="0" xr:uid="{30D811D4-A2C5-435D-BDAB-13093A273D1D}">
      <text>
        <r>
          <rPr>
            <b/>
            <sz val="10"/>
            <color rgb="FF000000"/>
            <rFont val="Tahoma"/>
            <family val="2"/>
          </rPr>
          <t>EUR 2014</t>
        </r>
      </text>
    </comment>
    <comment ref="D18" authorId="1" shapeId="0" xr:uid="{F2E68CC5-46A5-44C6-84B9-A91391705A8E}">
      <text>
        <r>
          <rPr>
            <b/>
            <sz val="9"/>
            <color indexed="81"/>
            <rFont val="Segoe UI"/>
            <charset val="1"/>
          </rPr>
          <t>Mittelwerte nicht aus Studie, sondern nachträglich berechnet.</t>
        </r>
        <r>
          <rPr>
            <sz val="9"/>
            <color indexed="81"/>
            <rFont val="Segoe UI"/>
            <charset val="1"/>
          </rPr>
          <t xml:space="preserve">
</t>
        </r>
      </text>
    </comment>
    <comment ref="G18" authorId="1" shapeId="0" xr:uid="{485C7672-0EB7-4CD7-9EA4-E0CE221D6240}">
      <text>
        <r>
          <rPr>
            <b/>
            <sz val="9"/>
            <color indexed="81"/>
            <rFont val="Segoe UI"/>
            <charset val="1"/>
          </rPr>
          <t>Mittelwerte nicht aus Studie, sondern nachträglich berechnet.</t>
        </r>
        <r>
          <rPr>
            <sz val="9"/>
            <color indexed="81"/>
            <rFont val="Segoe UI"/>
            <charset val="1"/>
          </rPr>
          <t xml:space="preserve">
</t>
        </r>
      </text>
    </comment>
    <comment ref="I18" authorId="0" shapeId="0" xr:uid="{39D1954B-5EB4-4748-8487-9A1E8E2DA489}">
      <text>
        <r>
          <rPr>
            <b/>
            <sz val="10"/>
            <color rgb="FF000000"/>
            <rFont val="Tahoma"/>
            <family val="2"/>
          </rPr>
          <t>EUR 2014</t>
        </r>
      </text>
    </comment>
    <comment ref="K18" authorId="0" shapeId="0" xr:uid="{9CEC9A31-3E64-3645-AE2A-D61733AC5A0D}">
      <text>
        <r>
          <rPr>
            <b/>
            <sz val="10"/>
            <color rgb="FF000000"/>
            <rFont val="Tahoma"/>
            <family val="2"/>
          </rPr>
          <t>EUR 2014</t>
        </r>
      </text>
    </comment>
    <comment ref="L18" authorId="0" shapeId="0" xr:uid="{7BD5E778-EFD1-4F45-872E-4E5BDBB22335}">
      <text>
        <r>
          <rPr>
            <b/>
            <sz val="10"/>
            <color rgb="FF000000"/>
            <rFont val="Tahoma"/>
            <family val="2"/>
          </rPr>
          <t>EUR 2014</t>
        </r>
      </text>
    </comment>
    <comment ref="N18" authorId="0" shapeId="0" xr:uid="{49301009-7605-4E52-89B7-622E186BC4E1}">
      <text>
        <r>
          <rPr>
            <b/>
            <sz val="10"/>
            <color rgb="FF000000"/>
            <rFont val="Tahoma"/>
            <family val="2"/>
          </rPr>
          <t>EUR 2014</t>
        </r>
      </text>
    </comment>
    <comment ref="D19" authorId="1" shapeId="0" xr:uid="{D7AE150A-0827-4D94-8C1E-526C98621027}">
      <text>
        <r>
          <rPr>
            <b/>
            <sz val="9"/>
            <color indexed="81"/>
            <rFont val="Segoe UI"/>
            <charset val="1"/>
          </rPr>
          <t>Mittelwerte nicht aus Studie, sondern nachträglich berechnet.</t>
        </r>
        <r>
          <rPr>
            <sz val="9"/>
            <color indexed="81"/>
            <rFont val="Segoe UI"/>
            <charset val="1"/>
          </rPr>
          <t xml:space="preserve">
</t>
        </r>
      </text>
    </comment>
    <comment ref="I19" authorId="0" shapeId="0" xr:uid="{A24E7D8C-943A-2045-8896-DFF7A4D98AFF}">
      <text>
        <r>
          <rPr>
            <b/>
            <sz val="10"/>
            <color rgb="FF000000"/>
            <rFont val="Tahoma"/>
            <family val="2"/>
          </rPr>
          <t xml:space="preserve">Euro 2009,
</t>
        </r>
        <r>
          <rPr>
            <b/>
            <sz val="10"/>
            <color rgb="FF000000"/>
            <rFont val="Tahoma"/>
            <family val="2"/>
          </rPr>
          <t xml:space="preserve">PSW große Anlage
</t>
        </r>
        <r>
          <rPr>
            <sz val="10"/>
            <color rgb="FF000000"/>
            <rFont val="Tahoma"/>
            <family val="2"/>
          </rPr>
          <t xml:space="preserve">
</t>
        </r>
      </text>
    </comment>
    <comment ref="K19" authorId="0" shapeId="0" xr:uid="{15DD65AE-F26A-054C-8742-CB7D56CF050E}">
      <text>
        <r>
          <rPr>
            <b/>
            <sz val="10"/>
            <color rgb="FF000000"/>
            <rFont val="Tahoma"/>
            <family val="2"/>
          </rPr>
          <t xml:space="preserve">Euro 2009,
</t>
        </r>
        <r>
          <rPr>
            <b/>
            <sz val="10"/>
            <color rgb="FF000000"/>
            <rFont val="Tahoma"/>
            <family val="2"/>
          </rPr>
          <t>PSW kleine Anlage</t>
        </r>
        <r>
          <rPr>
            <sz val="10"/>
            <color rgb="FF000000"/>
            <rFont val="Tahoma"/>
            <family val="2"/>
          </rPr>
          <t xml:space="preserve">
</t>
        </r>
      </text>
    </comment>
    <comment ref="M19" authorId="0" shapeId="0" xr:uid="{501C9722-6557-4F07-9B59-CC2FFE3B4321}">
      <text>
        <r>
          <rPr>
            <b/>
            <sz val="10"/>
            <color rgb="FF000000"/>
            <rFont val="Tahoma"/>
            <family val="2"/>
          </rPr>
          <t>Euro 2009</t>
        </r>
        <r>
          <rPr>
            <sz val="10"/>
            <color rgb="FF000000"/>
            <rFont val="Tahoma"/>
            <family val="2"/>
          </rPr>
          <t xml:space="preserve">
</t>
        </r>
      </text>
    </comment>
    <comment ref="D20" authorId="1" shapeId="0" xr:uid="{CEEB63BF-61A7-4EE3-A7CC-D7539E5BF3D2}">
      <text>
        <r>
          <rPr>
            <b/>
            <sz val="9"/>
            <color indexed="81"/>
            <rFont val="Segoe UI"/>
            <charset val="1"/>
          </rPr>
          <t>Mittelwerte nicht aus Studie, sondern nachträglich berechnet.</t>
        </r>
        <r>
          <rPr>
            <sz val="9"/>
            <color indexed="81"/>
            <rFont val="Segoe UI"/>
            <charset val="1"/>
          </rPr>
          <t xml:space="preserve">
</t>
        </r>
      </text>
    </comment>
    <comment ref="I20" authorId="0" shapeId="0" xr:uid="{E5DF7D41-B859-4940-AD72-02B5628D07A0}">
      <text>
        <r>
          <rPr>
            <b/>
            <sz val="10"/>
            <color rgb="FF000000"/>
            <rFont val="Tahoma"/>
            <family val="2"/>
          </rPr>
          <t xml:space="preserve">Euro 2009,
</t>
        </r>
        <r>
          <rPr>
            <b/>
            <sz val="10"/>
            <color rgb="FF000000"/>
            <rFont val="Tahoma"/>
            <family val="2"/>
          </rPr>
          <t xml:space="preserve">PSW große Anlage
</t>
        </r>
        <r>
          <rPr>
            <sz val="10"/>
            <color rgb="FF000000"/>
            <rFont val="Tahoma"/>
            <family val="2"/>
          </rPr>
          <t xml:space="preserve">
</t>
        </r>
      </text>
    </comment>
    <comment ref="K20" authorId="0" shapeId="0" xr:uid="{1BD44464-4769-1A47-8483-5E4C5F413C0A}">
      <text>
        <r>
          <rPr>
            <b/>
            <sz val="10"/>
            <color rgb="FF000000"/>
            <rFont val="Tahoma"/>
            <family val="2"/>
          </rPr>
          <t xml:space="preserve">Euro 2009,
</t>
        </r>
        <r>
          <rPr>
            <b/>
            <sz val="10"/>
            <color rgb="FF000000"/>
            <rFont val="Tahoma"/>
            <family val="2"/>
          </rPr>
          <t>PSW kleine Anlage</t>
        </r>
        <r>
          <rPr>
            <sz val="10"/>
            <color rgb="FF000000"/>
            <rFont val="Tahoma"/>
            <family val="2"/>
          </rPr>
          <t xml:space="preserve">
</t>
        </r>
      </text>
    </comment>
    <comment ref="M20" authorId="0" shapeId="0" xr:uid="{189DE31D-70C9-479E-80F4-CED0CEB8CD18}">
      <text>
        <r>
          <rPr>
            <b/>
            <sz val="10"/>
            <color rgb="FF000000"/>
            <rFont val="Tahoma"/>
            <family val="2"/>
          </rPr>
          <t>Euro 2009</t>
        </r>
        <r>
          <rPr>
            <sz val="10"/>
            <color rgb="FF000000"/>
            <rFont val="Tahoma"/>
            <family val="2"/>
          </rPr>
          <t xml:space="preserve">
</t>
        </r>
      </text>
    </comment>
    <comment ref="D21" authorId="1" shapeId="0" xr:uid="{A482CAC3-0AB0-4AD7-9CBD-F787D0CD8919}">
      <text>
        <r>
          <rPr>
            <b/>
            <sz val="9"/>
            <color indexed="81"/>
            <rFont val="Segoe UI"/>
            <charset val="1"/>
          </rPr>
          <t>Mittelwerte nicht aus Studie, sondern nachträglich berechnet.</t>
        </r>
        <r>
          <rPr>
            <sz val="9"/>
            <color indexed="81"/>
            <rFont val="Segoe UI"/>
            <charset val="1"/>
          </rPr>
          <t xml:space="preserve">
</t>
        </r>
      </text>
    </comment>
    <comment ref="I21" authorId="0" shapeId="0" xr:uid="{64EC128E-6F61-6B4B-9F63-CF3BD1581B41}">
      <text>
        <r>
          <rPr>
            <b/>
            <sz val="10"/>
            <color rgb="FF000000"/>
            <rFont val="Tahoma"/>
            <family val="2"/>
          </rPr>
          <t xml:space="preserve">Euro 2009,
</t>
        </r>
        <r>
          <rPr>
            <b/>
            <sz val="10"/>
            <color rgb="FF000000"/>
            <rFont val="Tahoma"/>
            <family val="2"/>
          </rPr>
          <t xml:space="preserve">PSW große Anlage
</t>
        </r>
        <r>
          <rPr>
            <sz val="10"/>
            <color rgb="FF000000"/>
            <rFont val="Tahoma"/>
            <family val="2"/>
          </rPr>
          <t xml:space="preserve">
</t>
        </r>
      </text>
    </comment>
    <comment ref="K21" authorId="0" shapeId="0" xr:uid="{2834F1DB-7792-1F45-A3C6-02501A47472B}">
      <text>
        <r>
          <rPr>
            <b/>
            <sz val="10"/>
            <color rgb="FF000000"/>
            <rFont val="Tahoma"/>
            <family val="2"/>
          </rPr>
          <t xml:space="preserve">Euro 2009,
</t>
        </r>
        <r>
          <rPr>
            <b/>
            <sz val="10"/>
            <color rgb="FF000000"/>
            <rFont val="Tahoma"/>
            <family val="2"/>
          </rPr>
          <t>PSW kleine Anlage</t>
        </r>
        <r>
          <rPr>
            <sz val="10"/>
            <color rgb="FF000000"/>
            <rFont val="Tahoma"/>
            <family val="2"/>
          </rPr>
          <t xml:space="preserve">
</t>
        </r>
      </text>
    </comment>
    <comment ref="M21" authorId="0" shapeId="0" xr:uid="{B06AB00D-CFFD-48E0-9952-7D205FBC0F41}">
      <text>
        <r>
          <rPr>
            <b/>
            <sz val="10"/>
            <color rgb="FF000000"/>
            <rFont val="Tahoma"/>
            <family val="2"/>
          </rPr>
          <t>Euro 2009</t>
        </r>
        <r>
          <rPr>
            <sz val="10"/>
            <color rgb="FF000000"/>
            <rFont val="Tahoma"/>
            <family val="2"/>
          </rPr>
          <t xml:space="preserve">
</t>
        </r>
      </text>
    </comment>
    <comment ref="D22" authorId="1" shapeId="0" xr:uid="{198DAC82-9E22-4CEF-A197-21FC23811542}">
      <text>
        <r>
          <rPr>
            <b/>
            <sz val="9"/>
            <color indexed="81"/>
            <rFont val="Segoe UI"/>
            <charset val="1"/>
          </rPr>
          <t>Mittelwerte nicht aus Studie, sondern nachträglich berechnet.</t>
        </r>
        <r>
          <rPr>
            <sz val="9"/>
            <color indexed="81"/>
            <rFont val="Segoe UI"/>
            <charset val="1"/>
          </rPr>
          <t xml:space="preserve">
</t>
        </r>
      </text>
    </comment>
    <comment ref="I22" authorId="0" shapeId="0" xr:uid="{6E3FA54B-EC0A-B846-8033-8B0C6686F0D8}">
      <text>
        <r>
          <rPr>
            <b/>
            <sz val="10"/>
            <color rgb="FF000000"/>
            <rFont val="Tahoma"/>
            <family val="2"/>
          </rPr>
          <t xml:space="preserve">Euro 2009,
</t>
        </r>
        <r>
          <rPr>
            <b/>
            <sz val="10"/>
            <color rgb="FF000000"/>
            <rFont val="Tahoma"/>
            <family val="2"/>
          </rPr>
          <t xml:space="preserve">PSW große Anlage
</t>
        </r>
        <r>
          <rPr>
            <sz val="10"/>
            <color rgb="FF000000"/>
            <rFont val="Tahoma"/>
            <family val="2"/>
          </rPr>
          <t xml:space="preserve">
</t>
        </r>
      </text>
    </comment>
    <comment ref="K22" authorId="0" shapeId="0" xr:uid="{5CF7F963-02BE-E04A-8FBD-015DE2F77091}">
      <text>
        <r>
          <rPr>
            <b/>
            <sz val="10"/>
            <color rgb="FF000000"/>
            <rFont val="Tahoma"/>
            <family val="2"/>
          </rPr>
          <t xml:space="preserve">Euro 2009,
</t>
        </r>
        <r>
          <rPr>
            <b/>
            <sz val="10"/>
            <color rgb="FF000000"/>
            <rFont val="Tahoma"/>
            <family val="2"/>
          </rPr>
          <t>PSW kleine Anlage</t>
        </r>
        <r>
          <rPr>
            <sz val="10"/>
            <color rgb="FF000000"/>
            <rFont val="Tahoma"/>
            <family val="2"/>
          </rPr>
          <t xml:space="preserve">
</t>
        </r>
      </text>
    </comment>
    <comment ref="M22" authorId="0" shapeId="0" xr:uid="{481F66D6-F431-4421-8862-F04CD6C85268}">
      <text>
        <r>
          <rPr>
            <b/>
            <sz val="10"/>
            <color rgb="FF000000"/>
            <rFont val="Tahoma"/>
            <family val="2"/>
          </rPr>
          <t>Euro 2009</t>
        </r>
        <r>
          <rPr>
            <sz val="10"/>
            <color rgb="FF000000"/>
            <rFont val="Tahoma"/>
            <family val="2"/>
          </rPr>
          <t xml:space="preserve">
</t>
        </r>
      </text>
    </comment>
    <comment ref="J23" authorId="0" shapeId="0" xr:uid="{72C962CC-6356-46D4-9709-710275A43868}">
      <text>
        <r>
          <rPr>
            <b/>
            <sz val="10"/>
            <color rgb="FF000000"/>
            <rFont val="Tahoma"/>
            <family val="2"/>
          </rPr>
          <t>in EUR 2010</t>
        </r>
      </text>
    </comment>
    <comment ref="J24" authorId="0" shapeId="0" xr:uid="{DB199B48-D272-42E6-9867-1C56F1881EB4}">
      <text>
        <r>
          <rPr>
            <b/>
            <sz val="10"/>
            <color rgb="FF000000"/>
            <rFont val="Tahoma"/>
            <family val="2"/>
          </rPr>
          <t>in EUR 2010</t>
        </r>
      </text>
    </comment>
    <comment ref="J25" authorId="0" shapeId="0" xr:uid="{DF44C088-19AC-4729-99FA-BBEE1AE21EB6}">
      <text>
        <r>
          <rPr>
            <b/>
            <sz val="10"/>
            <color rgb="FF000000"/>
            <rFont val="Tahoma"/>
            <family val="2"/>
          </rPr>
          <t>in EUR 2010</t>
        </r>
      </text>
    </comment>
    <comment ref="J26" authorId="0" shapeId="0" xr:uid="{925A52D7-B2F9-4249-AA30-7A420DE11A80}">
      <text>
        <r>
          <rPr>
            <b/>
            <sz val="10"/>
            <color rgb="FF000000"/>
            <rFont val="Tahoma"/>
            <family val="2"/>
          </rPr>
          <t>in EUR 2010</t>
        </r>
      </text>
    </comment>
    <comment ref="J27" authorId="0" shapeId="0" xr:uid="{6116C92A-FAA6-4636-B73E-AB9AF52E4A79}">
      <text>
        <r>
          <rPr>
            <b/>
            <sz val="10"/>
            <color rgb="FF000000"/>
            <rFont val="Tahoma"/>
            <family val="2"/>
          </rPr>
          <t>in EUR 2010</t>
        </r>
      </text>
    </comment>
    <comment ref="J28" authorId="0" shapeId="0" xr:uid="{A1654079-AF9D-4AE9-B314-B24C7B78691C}">
      <text>
        <r>
          <rPr>
            <b/>
            <sz val="10"/>
            <color rgb="FF000000"/>
            <rFont val="Tahoma"/>
            <family val="2"/>
          </rPr>
          <t>in EUR 2010</t>
        </r>
      </text>
    </comment>
    <comment ref="J29" authorId="0" shapeId="0" xr:uid="{0B0AD352-240A-4457-ADCD-2EF676A0B8D2}">
      <text>
        <r>
          <rPr>
            <b/>
            <sz val="10"/>
            <color rgb="FF000000"/>
            <rFont val="Tahoma"/>
            <family val="2"/>
          </rPr>
          <t>in EUR 2010</t>
        </r>
      </text>
    </comment>
    <comment ref="J30" authorId="0" shapeId="0" xr:uid="{06E729F1-87AE-49EB-9D75-F40EB6C383F5}">
      <text>
        <r>
          <rPr>
            <b/>
            <sz val="10"/>
            <color rgb="FF000000"/>
            <rFont val="Tahoma"/>
            <family val="2"/>
          </rPr>
          <t>in EUR 2010</t>
        </r>
      </text>
    </comment>
    <comment ref="J31" authorId="0" shapeId="0" xr:uid="{DE285F83-0187-46A3-8C20-E55EE3E666E0}">
      <text>
        <r>
          <rPr>
            <b/>
            <sz val="10"/>
            <color rgb="FF000000"/>
            <rFont val="Tahoma"/>
            <family val="2"/>
          </rPr>
          <t>in EUR 2010</t>
        </r>
      </text>
    </comment>
    <comment ref="J32" authorId="0" shapeId="0" xr:uid="{BE6A6973-A902-46F0-A308-F6C5C91872B7}">
      <text>
        <r>
          <rPr>
            <b/>
            <sz val="10"/>
            <color rgb="FF000000"/>
            <rFont val="Tahoma"/>
            <family val="2"/>
          </rPr>
          <t>EUR 2015</t>
        </r>
      </text>
    </comment>
    <comment ref="M32" authorId="0" shapeId="0" xr:uid="{1D077AD0-5CB3-4011-862A-1ED98E02B2DB}">
      <text>
        <r>
          <rPr>
            <b/>
            <sz val="10"/>
            <color rgb="FF000000"/>
            <rFont val="Tahoma"/>
            <family val="2"/>
          </rPr>
          <t>EUR 2015</t>
        </r>
      </text>
    </comment>
    <comment ref="U32" authorId="0" shapeId="0" xr:uid="{4DFA341C-DFB0-CE4D-B7AC-A0581B37CCCE}">
      <text>
        <r>
          <rPr>
            <b/>
            <sz val="10"/>
            <color rgb="FF000000"/>
            <rFont val="Tahoma"/>
            <family val="2"/>
          </rPr>
          <t>Speicherdurchsatzkosten bei 1x 8h pro Tag</t>
        </r>
      </text>
    </comment>
    <comment ref="W32" authorId="0" shapeId="0" xr:uid="{9989D013-6C8B-244F-B211-E8710FBCB6C9}">
      <text>
        <r>
          <rPr>
            <b/>
            <sz val="10"/>
            <color rgb="FF000000"/>
            <rFont val="Tahoma"/>
            <family val="2"/>
          </rPr>
          <t>Speicherdurchsatzkosten bei 4x 1h pro Tag</t>
        </r>
        <r>
          <rPr>
            <sz val="10"/>
            <color rgb="FF000000"/>
            <rFont val="Tahoma"/>
            <family val="2"/>
          </rPr>
          <t xml:space="preserve">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4" authorId="0" shapeId="0" xr:uid="{21751669-96F5-F149-ABA8-7A4E5811AB34}">
      <text>
        <r>
          <rPr>
            <b/>
            <sz val="10"/>
            <color rgb="FF000000"/>
            <rFont val="Tahoma"/>
            <family val="2"/>
          </rPr>
          <t xml:space="preserve">- Biogas, Klärgas u.a.
</t>
        </r>
        <r>
          <rPr>
            <b/>
            <sz val="10"/>
            <color rgb="FF000000"/>
            <rFont val="Tahoma"/>
            <family val="2"/>
          </rPr>
          <t xml:space="preserve">- feste Biomasse
</t>
        </r>
        <r>
          <rPr>
            <b/>
            <sz val="10"/>
            <color rgb="FF000000"/>
            <rFont val="Tahoma"/>
            <family val="2"/>
          </rPr>
          <t>- biogener Abfall</t>
        </r>
      </text>
    </comment>
    <comment ref="P25" authorId="0" shapeId="0" xr:uid="{D78BB5F8-7EF0-3942-A30E-8DE043C51D0A}">
      <text>
        <r>
          <rPr>
            <b/>
            <sz val="10"/>
            <color rgb="FF000000"/>
            <rFont val="Tahoma"/>
            <family val="2"/>
          </rPr>
          <t>EE-Anteil gesamt inkl.  Importen EE</t>
        </r>
        <r>
          <rPr>
            <sz val="10"/>
            <color rgb="FF000000"/>
            <rFont val="Tahoma"/>
            <family val="2"/>
          </rPr>
          <t xml:space="preserve">
</t>
        </r>
      </text>
    </comment>
    <comment ref="N26" authorId="0" shapeId="0" xr:uid="{23FF12D4-8ABE-F74B-9AFE-50297D40631A}">
      <text>
        <r>
          <rPr>
            <b/>
            <sz val="10"/>
            <color rgb="FF000000"/>
            <rFont val="Tahoma"/>
            <family val="2"/>
          </rPr>
          <t>2010</t>
        </r>
        <r>
          <rPr>
            <sz val="10"/>
            <color rgb="FF000000"/>
            <rFont val="Tahoma"/>
            <family val="2"/>
          </rPr>
          <t xml:space="preserve">
</t>
        </r>
      </text>
    </comment>
    <comment ref="N27" authorId="0" shapeId="0" xr:uid="{8D427F29-E2DA-AF45-B567-7A296BEB3312}">
      <text>
        <r>
          <rPr>
            <b/>
            <sz val="10"/>
            <color rgb="FF000000"/>
            <rFont val="Tahoma"/>
            <family val="2"/>
          </rPr>
          <t>Bruttostromverbrauch mit Strom aus PSW; ab 2030 einschl, Strom für EE-Wasserstofferzeugng</t>
        </r>
        <r>
          <rPr>
            <sz val="10"/>
            <color rgb="FF000000"/>
            <rFont val="Tahoma"/>
            <family val="2"/>
          </rPr>
          <t xml:space="preserve">
</t>
        </r>
      </text>
    </comment>
    <comment ref="O27" authorId="0" shapeId="0" xr:uid="{F057E84A-62BF-2942-9EBD-47A3D874D2D3}">
      <text>
        <r>
          <rPr>
            <b/>
            <sz val="10"/>
            <color rgb="FF000000"/>
            <rFont val="Tahoma"/>
            <family val="2"/>
          </rPr>
          <t>einschließlich EE-Strom aus Wasserstoff</t>
        </r>
        <r>
          <rPr>
            <sz val="10"/>
            <color rgb="FF000000"/>
            <rFont val="Tahoma"/>
            <family val="2"/>
          </rPr>
          <t xml:space="preserve">
</t>
        </r>
      </text>
    </comment>
    <comment ref="N28" authorId="0" shapeId="0" xr:uid="{CA2EC827-F4BE-5645-A80F-98AC9756D8F3}">
      <text>
        <r>
          <rPr>
            <b/>
            <sz val="10"/>
            <color rgb="FF000000"/>
            <rFont val="Tahoma"/>
            <family val="2"/>
          </rPr>
          <t>Bruttostromverbrauch mit Strom aus PSW; ab 2030 einschl, Strom für EE-Wasserstofferzeugng</t>
        </r>
        <r>
          <rPr>
            <sz val="10"/>
            <color rgb="FF000000"/>
            <rFont val="Tahoma"/>
            <family val="2"/>
          </rPr>
          <t xml:space="preserve">
</t>
        </r>
      </text>
    </comment>
    <comment ref="O28" authorId="0" shapeId="0" xr:uid="{954963CB-B106-1943-87BE-E6D9333A318C}">
      <text>
        <r>
          <rPr>
            <b/>
            <sz val="10"/>
            <color rgb="FF000000"/>
            <rFont val="Tahoma"/>
            <family val="2"/>
          </rPr>
          <t>einschließlich EE-Strom aus Wasserstoff</t>
        </r>
        <r>
          <rPr>
            <sz val="10"/>
            <color rgb="FF000000"/>
            <rFont val="Tahoma"/>
            <family val="2"/>
          </rPr>
          <t xml:space="preserve">
</t>
        </r>
      </text>
    </comment>
    <comment ref="N29" authorId="0" shapeId="0" xr:uid="{4F61CF0E-52B0-0940-A152-5FA8DFAC0DD3}">
      <text>
        <r>
          <rPr>
            <b/>
            <sz val="10"/>
            <color rgb="FF000000"/>
            <rFont val="Tahoma"/>
            <family val="2"/>
          </rPr>
          <t>Bruttostromverbrauch mit Strom aus PSW; ab 2030 einschl, Strom für EE-Wasserstofferzeugng</t>
        </r>
        <r>
          <rPr>
            <sz val="10"/>
            <color rgb="FF000000"/>
            <rFont val="Tahoma"/>
            <family val="2"/>
          </rPr>
          <t xml:space="preserve">
</t>
        </r>
      </text>
    </comment>
    <comment ref="O29" authorId="0" shapeId="0" xr:uid="{E625CBAB-8DA0-834E-9B75-7B34763FFC64}">
      <text>
        <r>
          <rPr>
            <b/>
            <sz val="10"/>
            <color rgb="FF000000"/>
            <rFont val="Tahoma"/>
            <family val="2"/>
          </rPr>
          <t>einschließlich EE-Strom aus Wasserstoff</t>
        </r>
        <r>
          <rPr>
            <sz val="10"/>
            <color rgb="FF000000"/>
            <rFont val="Tahoma"/>
            <family val="2"/>
          </rPr>
          <t xml:space="preserve">
</t>
        </r>
      </text>
    </comment>
    <comment ref="P29" authorId="0" shapeId="0" xr:uid="{D4458ACF-9650-5941-8DBB-30277A69143C}">
      <text>
        <r>
          <rPr>
            <b/>
            <sz val="10"/>
            <color rgb="FF000000"/>
            <rFont val="Tahoma"/>
            <family val="2"/>
          </rPr>
          <t xml:space="preserve">Anteil EE Inland:
</t>
        </r>
        <r>
          <rPr>
            <b/>
            <sz val="10"/>
            <color rgb="FF000000"/>
            <rFont val="Tahoma"/>
            <family val="2"/>
          </rPr>
          <t xml:space="preserve">59,5 % 
</t>
        </r>
        <r>
          <rPr>
            <b/>
            <sz val="10"/>
            <color rgb="FF000000"/>
            <rFont val="Tahoma"/>
            <family val="2"/>
          </rPr>
          <t xml:space="preserve">Grund steigende EE-Importe
</t>
        </r>
        <r>
          <rPr>
            <sz val="10"/>
            <color rgb="FF000000"/>
            <rFont val="Tahoma"/>
            <family val="2"/>
          </rPr>
          <t xml:space="preserve">
</t>
        </r>
      </text>
    </comment>
    <comment ref="N30" authorId="0" shapeId="0" xr:uid="{49806D7B-0892-D742-AC01-2A3CA85211EF}">
      <text>
        <r>
          <rPr>
            <b/>
            <sz val="10"/>
            <color rgb="FF000000"/>
            <rFont val="Tahoma"/>
            <family val="2"/>
          </rPr>
          <t>Bruttostromverbrauch mit Strom aus PSW; ab 2030 einschl, Strom für EE-Wasserstofferzeugng</t>
        </r>
        <r>
          <rPr>
            <sz val="10"/>
            <color rgb="FF000000"/>
            <rFont val="Tahoma"/>
            <family val="2"/>
          </rPr>
          <t xml:space="preserve">
</t>
        </r>
      </text>
    </comment>
    <comment ref="O30" authorId="0" shapeId="0" xr:uid="{529F8D3F-2968-4248-AA00-205D99C95BAB}">
      <text>
        <r>
          <rPr>
            <b/>
            <sz val="10"/>
            <color rgb="FF000000"/>
            <rFont val="Tahoma"/>
            <family val="2"/>
          </rPr>
          <t>einschließlich EE-Strom aus Wasserstoff</t>
        </r>
        <r>
          <rPr>
            <sz val="10"/>
            <color rgb="FF000000"/>
            <rFont val="Tahoma"/>
            <family val="2"/>
          </rPr>
          <t xml:space="preserve">
</t>
        </r>
      </text>
    </comment>
    <comment ref="P30" authorId="0" shapeId="0" xr:uid="{DFB89DD2-82AC-7A4D-9B98-52EF54EF9628}">
      <text>
        <r>
          <rPr>
            <b/>
            <sz val="10"/>
            <color rgb="FF000000"/>
            <rFont val="Tahoma"/>
            <family val="2"/>
          </rPr>
          <t xml:space="preserve">Anteil EE Inland:
</t>
        </r>
        <r>
          <rPr>
            <b/>
            <sz val="10"/>
            <color rgb="FF000000"/>
            <rFont val="Tahoma"/>
            <family val="2"/>
          </rPr>
          <t xml:space="preserve">68 % 
</t>
        </r>
        <r>
          <rPr>
            <b/>
            <sz val="10"/>
            <color rgb="FF000000"/>
            <rFont val="Tahoma"/>
            <family val="2"/>
          </rPr>
          <t xml:space="preserve">Grund steigende EE-Importe
</t>
        </r>
        <r>
          <rPr>
            <sz val="10"/>
            <color rgb="FF000000"/>
            <rFont val="Tahoma"/>
            <family val="2"/>
          </rPr>
          <t xml:space="preserve">
</t>
        </r>
      </text>
    </comment>
    <comment ref="N31" authorId="0" shapeId="0" xr:uid="{9916B390-C371-E54D-B6DC-88D24926E1E1}">
      <text>
        <r>
          <rPr>
            <b/>
            <sz val="10"/>
            <color rgb="FF000000"/>
            <rFont val="Tahoma"/>
            <family val="2"/>
          </rPr>
          <t>Bruttostromverbrauch mit Strom aus PSW; ab 2030 einschl, Strom für EE-Wasserstofferzeugng</t>
        </r>
        <r>
          <rPr>
            <sz val="10"/>
            <color rgb="FF000000"/>
            <rFont val="Tahoma"/>
            <family val="2"/>
          </rPr>
          <t xml:space="preserve">
</t>
        </r>
      </text>
    </comment>
    <comment ref="O31" authorId="0" shapeId="0" xr:uid="{789FFD8D-F91A-C748-9220-BE553B797783}">
      <text>
        <r>
          <rPr>
            <b/>
            <sz val="10"/>
            <color rgb="FF000000"/>
            <rFont val="Tahoma"/>
            <family val="2"/>
          </rPr>
          <t>einschließlich EE-Strom aus Wasserstoff</t>
        </r>
        <r>
          <rPr>
            <sz val="10"/>
            <color rgb="FF000000"/>
            <rFont val="Tahoma"/>
            <family val="2"/>
          </rPr>
          <t xml:space="preserve">
</t>
        </r>
      </text>
    </comment>
    <comment ref="P31" authorId="0" shapeId="0" xr:uid="{65CED6F6-41C8-2D43-95CD-192827DC3CAD}">
      <text>
        <r>
          <rPr>
            <b/>
            <sz val="10"/>
            <color rgb="FF000000"/>
            <rFont val="Tahoma"/>
            <family val="2"/>
          </rPr>
          <t xml:space="preserve">Anteil EE Inland:
</t>
        </r>
        <r>
          <rPr>
            <b/>
            <sz val="10"/>
            <color rgb="FF000000"/>
            <rFont val="Tahoma"/>
            <family val="2"/>
          </rPr>
          <t xml:space="preserve">74,3 %
</t>
        </r>
        <r>
          <rPr>
            <b/>
            <sz val="10"/>
            <color rgb="FF000000"/>
            <rFont val="Tahoma"/>
            <family val="2"/>
          </rPr>
          <t xml:space="preserve">Grund steigende EE-Importe
</t>
        </r>
        <r>
          <rPr>
            <sz val="10"/>
            <color rgb="FF000000"/>
            <rFont val="Tahoma"/>
            <family val="2"/>
          </rPr>
          <t xml:space="preserve">
</t>
        </r>
      </text>
    </comment>
    <comment ref="J48" authorId="0" shapeId="0" xr:uid="{C44FDC0A-8236-7E4D-B01C-151D4849C6AF}">
      <text>
        <r>
          <rPr>
            <b/>
            <sz val="10"/>
            <color rgb="FF000000"/>
            <rFont val="Tahoma"/>
            <family val="2"/>
          </rPr>
          <t xml:space="preserve">- Biogas, Klärgas u.a.
</t>
        </r>
        <r>
          <rPr>
            <b/>
            <sz val="10"/>
            <color rgb="FF000000"/>
            <rFont val="Tahoma"/>
            <family val="2"/>
          </rPr>
          <t xml:space="preserve">- feste Biomasse
</t>
        </r>
        <r>
          <rPr>
            <b/>
            <sz val="10"/>
            <color rgb="FF000000"/>
            <rFont val="Tahoma"/>
            <family val="2"/>
          </rPr>
          <t>- biogener Abfall</t>
        </r>
      </text>
    </comment>
    <comment ref="H51" authorId="0" shapeId="0" xr:uid="{15ACAFDA-A150-C44C-9810-EF7BDCFD13D8}">
      <text>
        <r>
          <rPr>
            <b/>
            <sz val="10"/>
            <color rgb="FF000000"/>
            <rFont val="Tahoma"/>
            <family val="2"/>
          </rPr>
          <t>Solar thermal power plants + ocean energy</t>
        </r>
      </text>
    </comment>
    <comment ref="H52" authorId="0" shapeId="0" xr:uid="{48676196-9FDF-A941-8F01-66AC14BD95D4}">
      <text>
        <r>
          <rPr>
            <b/>
            <sz val="10"/>
            <color rgb="FF000000"/>
            <rFont val="Tahoma"/>
            <family val="2"/>
          </rPr>
          <t>Solar thermal power plants + ocean energy</t>
        </r>
      </text>
    </comment>
    <comment ref="H53" authorId="0" shapeId="0" xr:uid="{B5452B70-2310-804C-B5C0-689F4D883E52}">
      <text>
        <r>
          <rPr>
            <b/>
            <sz val="10"/>
            <color rgb="FF000000"/>
            <rFont val="Tahoma"/>
            <family val="2"/>
          </rPr>
          <t>Solar thermal power plants + ocean energy</t>
        </r>
      </text>
    </comment>
    <comment ref="H54" authorId="0" shapeId="0" xr:uid="{AFDF1B24-C1B0-2143-9B2B-096F92138C7A}">
      <text>
        <r>
          <rPr>
            <b/>
            <sz val="10"/>
            <color rgb="FF000000"/>
            <rFont val="Tahoma"/>
            <family val="2"/>
          </rPr>
          <t>Solar thermal power plants + ocean energy</t>
        </r>
      </text>
    </comment>
    <comment ref="H55" authorId="0" shapeId="0" xr:uid="{7009BE06-57E3-934C-9F00-436B59E7B304}">
      <text>
        <r>
          <rPr>
            <b/>
            <sz val="10"/>
            <color rgb="FF000000"/>
            <rFont val="Tahoma"/>
            <family val="2"/>
          </rPr>
          <t>Solar thermal power plants + ocean energy</t>
        </r>
      </text>
    </comment>
    <comment ref="H56" authorId="0" shapeId="0" xr:uid="{C5E7C841-F210-9342-82B6-51C71F870341}">
      <text>
        <r>
          <rPr>
            <b/>
            <sz val="10"/>
            <color rgb="FF000000"/>
            <rFont val="Tahoma"/>
            <family val="2"/>
          </rPr>
          <t>Solar thermal power plants + ocean energy</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4" authorId="0" shapeId="0" xr:uid="{BD61007B-3FB9-8048-B7D7-64065D12CB0A}">
      <text>
        <r>
          <rPr>
            <b/>
            <sz val="10"/>
            <color rgb="FF000000"/>
            <rFont val="Tahoma"/>
            <family val="2"/>
          </rPr>
          <t xml:space="preserve">- Biogas, Klärgas u.a.
</t>
        </r>
        <r>
          <rPr>
            <b/>
            <sz val="10"/>
            <color rgb="FF000000"/>
            <rFont val="Tahoma"/>
            <family val="2"/>
          </rPr>
          <t xml:space="preserve">- feste Biomasse
</t>
        </r>
        <r>
          <rPr>
            <b/>
            <sz val="10"/>
            <color rgb="FF000000"/>
            <rFont val="Tahoma"/>
            <family val="2"/>
          </rPr>
          <t>- biogener Abfall</t>
        </r>
      </text>
    </comment>
    <comment ref="E19" authorId="0" shapeId="0" xr:uid="{15F740E5-9814-F640-9A2C-6439A28808F2}">
      <text>
        <r>
          <rPr>
            <b/>
            <sz val="10"/>
            <color rgb="FF000000"/>
            <rFont val="Tahoma"/>
            <family val="2"/>
          </rPr>
          <t>installierte Leistung ist geringer als in den zugrunde liegenden Szenarien, da höhere Volllaststundenzahl der Anlagen angenommen wurde</t>
        </r>
        <r>
          <rPr>
            <sz val="10"/>
            <color rgb="FF000000"/>
            <rFont val="Tahoma"/>
            <family val="2"/>
          </rPr>
          <t xml:space="preserve">
</t>
        </r>
      </text>
    </comment>
    <comment ref="F19" authorId="0" shapeId="0" xr:uid="{68DC5BD8-65A1-F14B-A1B5-3848169C66AA}">
      <text>
        <r>
          <rPr>
            <b/>
            <sz val="10"/>
            <color rgb="FF000000"/>
            <rFont val="Tahoma"/>
            <family val="2"/>
          </rPr>
          <t>installierte Leistung ist geringer als in den zugrunde liegenden Szenarien, da höhere Volllaststundenzahl der Anlagen angenommen wurde</t>
        </r>
        <r>
          <rPr>
            <sz val="10"/>
            <color rgb="FF000000"/>
            <rFont val="Tahoma"/>
            <family val="2"/>
          </rPr>
          <t xml:space="preserve">
</t>
        </r>
      </text>
    </comment>
    <comment ref="G19" authorId="0" shapeId="0" xr:uid="{7EEF100D-6096-634C-B3CF-40810A61183D}">
      <text>
        <r>
          <rPr>
            <b/>
            <sz val="10"/>
            <color rgb="FF000000"/>
            <rFont val="Tahoma"/>
            <family val="2"/>
          </rPr>
          <t>installierte Leistung ist geringer als in den zugrunde liegenden Szenarien, da höhere Volllaststundenzahl der Anlagen angenommen wurde</t>
        </r>
        <r>
          <rPr>
            <sz val="10"/>
            <color rgb="FF000000"/>
            <rFont val="Tahoma"/>
            <family val="2"/>
          </rPr>
          <t xml:space="preserve">
</t>
        </r>
      </text>
    </comment>
    <comment ref="K20" authorId="0" shapeId="0" xr:uid="{225A596D-50BC-714A-845D-54ED610FEA42}">
      <text>
        <r>
          <rPr>
            <b/>
            <sz val="10"/>
            <color rgb="FF000000"/>
            <rFont val="Tahoma"/>
            <family val="2"/>
          </rPr>
          <t>Pumpspeicher und andere Speicher</t>
        </r>
        <r>
          <rPr>
            <sz val="10"/>
            <color rgb="FF000000"/>
            <rFont val="Tahoma"/>
            <family val="2"/>
          </rPr>
          <t xml:space="preserve">
</t>
        </r>
      </text>
    </comment>
    <comment ref="K21" authorId="0" shapeId="0" xr:uid="{13FBE28D-E5E8-5F46-AFEE-88C4AF1CDEBE}">
      <text>
        <r>
          <rPr>
            <b/>
            <sz val="10"/>
            <color rgb="FF000000"/>
            <rFont val="Tahoma"/>
            <family val="2"/>
          </rPr>
          <t>Pumpspeicher und andere Speicher</t>
        </r>
        <r>
          <rPr>
            <sz val="10"/>
            <color rgb="FF000000"/>
            <rFont val="Tahoma"/>
            <family val="2"/>
          </rPr>
          <t xml:space="preserve">
</t>
        </r>
      </text>
    </comment>
    <comment ref="K22" authorId="0" shapeId="0" xr:uid="{6A1F9405-626E-4544-9728-C8384AC303FD}">
      <text>
        <r>
          <rPr>
            <b/>
            <sz val="10"/>
            <color rgb="FF000000"/>
            <rFont val="Tahoma"/>
            <family val="2"/>
          </rPr>
          <t>Pumpspeicher und andere Speicher</t>
        </r>
        <r>
          <rPr>
            <sz val="10"/>
            <color rgb="FF000000"/>
            <rFont val="Tahoma"/>
            <family val="2"/>
          </rPr>
          <t xml:space="preserve">
</t>
        </r>
      </text>
    </comment>
    <comment ref="K23" authorId="0" shapeId="0" xr:uid="{486E084F-7859-D145-A339-E0099A3548A1}">
      <text>
        <r>
          <rPr>
            <b/>
            <sz val="10"/>
            <color rgb="FF000000"/>
            <rFont val="Tahoma"/>
            <family val="2"/>
          </rPr>
          <t>Pumpspeicher und andere Speicher</t>
        </r>
        <r>
          <rPr>
            <sz val="10"/>
            <color rgb="FF000000"/>
            <rFont val="Tahoma"/>
            <family val="2"/>
          </rPr>
          <t xml:space="preserve">
</t>
        </r>
      </text>
    </comment>
    <comment ref="K24" authorId="0" shapeId="0" xr:uid="{5FCFCD3B-04CC-E645-BF2C-E5A054C3DAAA}">
      <text>
        <r>
          <rPr>
            <b/>
            <sz val="10"/>
            <color rgb="FF000000"/>
            <rFont val="Tahoma"/>
            <family val="2"/>
          </rPr>
          <t>Pumpspeicher und andere Speicher</t>
        </r>
        <r>
          <rPr>
            <sz val="10"/>
            <color rgb="FF000000"/>
            <rFont val="Tahoma"/>
            <family val="2"/>
          </rPr>
          <t xml:space="preserve">
</t>
        </r>
      </text>
    </comment>
    <comment ref="K25" authorId="0" shapeId="0" xr:uid="{03604450-8324-1D40-886F-9EBF1F4D085C}">
      <text>
        <r>
          <rPr>
            <b/>
            <sz val="10"/>
            <color rgb="FF000000"/>
            <rFont val="Tahoma"/>
            <family val="2"/>
          </rPr>
          <t>Pumpspeicher und andere Speicher</t>
        </r>
        <r>
          <rPr>
            <sz val="10"/>
            <color rgb="FF000000"/>
            <rFont val="Tahoma"/>
            <family val="2"/>
          </rPr>
          <t xml:space="preserve">
</t>
        </r>
      </text>
    </comment>
    <comment ref="K30" authorId="0" shapeId="0" xr:uid="{D382105E-9CD1-F34E-A52B-E18C05BEBA3B}">
      <text>
        <r>
          <rPr>
            <sz val="10"/>
            <color rgb="FF000000"/>
            <rFont val="Tahoma"/>
            <family val="2"/>
          </rPr>
          <t xml:space="preserve">Pumspeicher + Pv-Batteriespiecher + Großbatteriespeicher
</t>
        </r>
      </text>
    </comment>
    <comment ref="K31" authorId="0" shapeId="0" xr:uid="{01EB4214-6B6B-0C4C-BB2B-90F061D8AB55}">
      <text>
        <r>
          <rPr>
            <sz val="10"/>
            <color rgb="FF000000"/>
            <rFont val="Tahoma"/>
            <family val="2"/>
          </rPr>
          <t xml:space="preserve">Pumspeicher + Pv-Batteriespiecher + Großbatteriespeicher
</t>
        </r>
      </text>
    </comment>
    <comment ref="K32" authorId="0" shapeId="0" xr:uid="{2AF056BB-65FF-7D48-BCB4-D1A506F08230}">
      <text>
        <r>
          <rPr>
            <sz val="10"/>
            <color rgb="FF000000"/>
            <rFont val="Tahoma"/>
            <family val="2"/>
          </rPr>
          <t xml:space="preserve">Pumspeicher + Pv-Batteriespiecher + Großbatteriespeicher
</t>
        </r>
      </text>
    </comment>
    <comment ref="K33" authorId="0" shapeId="0" xr:uid="{656620F4-C433-D54E-9739-CD5879D9ADB2}">
      <text>
        <r>
          <rPr>
            <sz val="10"/>
            <color rgb="FF000000"/>
            <rFont val="Tahoma"/>
            <family val="2"/>
          </rPr>
          <t xml:space="preserve">Pumspeicher + Pv-Batteriespiecher + Großbatteriespeicher
</t>
        </r>
      </text>
    </comment>
    <comment ref="K34" authorId="0" shapeId="0" xr:uid="{A18286AE-C6AC-2349-AD93-618C29A8CD41}">
      <text>
        <r>
          <rPr>
            <sz val="10"/>
            <color rgb="FF000000"/>
            <rFont val="Tahoma"/>
            <family val="2"/>
          </rPr>
          <t xml:space="preserve">Pumspeicher + Pv-Batteriespiecher + Großbatteriespeicher
</t>
        </r>
      </text>
    </comment>
    <comment ref="K35" authorId="0" shapeId="0" xr:uid="{A6E4DA89-D476-ED4A-A5F7-AACDE494592C}">
      <text>
        <r>
          <rPr>
            <sz val="10"/>
            <color rgb="FF000000"/>
            <rFont val="Tahoma"/>
            <family val="2"/>
          </rPr>
          <t xml:space="preserve">Pumspeicher + Pv-Batteriespiecher + Großbatteriespeicher
</t>
        </r>
      </text>
    </comment>
    <comment ref="J41" authorId="0" shapeId="0" xr:uid="{D9EEF532-A900-914E-ADFF-07E5C88B0B6C}">
      <text>
        <r>
          <rPr>
            <b/>
            <sz val="10"/>
            <color rgb="FF000000"/>
            <rFont val="Tahoma"/>
            <family val="2"/>
          </rPr>
          <t xml:space="preserve">- Biogas, Klärgas u.a.
</t>
        </r>
        <r>
          <rPr>
            <b/>
            <sz val="10"/>
            <color rgb="FF000000"/>
            <rFont val="Tahoma"/>
            <family val="2"/>
          </rPr>
          <t xml:space="preserve">- feste Biomasse
</t>
        </r>
        <r>
          <rPr>
            <b/>
            <sz val="10"/>
            <color rgb="FF000000"/>
            <rFont val="Tahoma"/>
            <family val="2"/>
          </rPr>
          <t>- biogener Abfall</t>
        </r>
      </text>
    </comment>
    <comment ref="N53" authorId="0" shapeId="0" xr:uid="{F6B570FF-F80A-6849-AFCF-C357C0402916}">
      <text>
        <r>
          <rPr>
            <b/>
            <sz val="10"/>
            <color rgb="FF000000"/>
            <rFont val="Tahoma"/>
            <family val="2"/>
          </rPr>
          <t>inklusive CSP, Ocean, Geothermal</t>
        </r>
        <r>
          <rPr>
            <sz val="10"/>
            <color rgb="FF000000"/>
            <rFont val="Tahoma"/>
            <family val="2"/>
          </rPr>
          <t xml:space="preserve">
</t>
        </r>
      </text>
    </comment>
    <comment ref="N54" authorId="0" shapeId="0" xr:uid="{A0F28629-16A9-9940-AAFE-AC5CA508555C}">
      <text>
        <r>
          <rPr>
            <b/>
            <sz val="10"/>
            <color rgb="FF000000"/>
            <rFont val="Tahoma"/>
            <family val="2"/>
          </rPr>
          <t>inklusive CSP, Ocean, Geothermal</t>
        </r>
        <r>
          <rPr>
            <sz val="10"/>
            <color rgb="FF000000"/>
            <rFont val="Tahoma"/>
            <family val="2"/>
          </rPr>
          <t xml:space="preserve">
</t>
        </r>
      </text>
    </comment>
    <comment ref="N55" authorId="0" shapeId="0" xr:uid="{09430046-8827-A343-9FC4-F2D36AA112B5}">
      <text>
        <r>
          <rPr>
            <b/>
            <sz val="10"/>
            <color rgb="FF000000"/>
            <rFont val="Tahoma"/>
            <family val="2"/>
          </rPr>
          <t>inklusive CSP, Ocean, Geothermal</t>
        </r>
        <r>
          <rPr>
            <sz val="10"/>
            <color rgb="FF000000"/>
            <rFont val="Tahoma"/>
            <family val="2"/>
          </rPr>
          <t xml:space="preserve">
</t>
        </r>
      </text>
    </comment>
    <comment ref="N56" authorId="0" shapeId="0" xr:uid="{C8B6D4B8-6EBE-4A41-8DE0-D011664CA602}">
      <text>
        <r>
          <rPr>
            <b/>
            <sz val="10"/>
            <color rgb="FF000000"/>
            <rFont val="Tahoma"/>
            <family val="2"/>
          </rPr>
          <t>inklusive CSP, Ocean, Geothermal</t>
        </r>
        <r>
          <rPr>
            <sz val="10"/>
            <color rgb="FF000000"/>
            <rFont val="Tahoma"/>
            <family val="2"/>
          </rPr>
          <t xml:space="preserve">
</t>
        </r>
      </text>
    </comment>
    <comment ref="N57" authorId="0" shapeId="0" xr:uid="{454B50AC-476C-EE43-B428-DACA2B9AD3C3}">
      <text>
        <r>
          <rPr>
            <b/>
            <sz val="10"/>
            <color rgb="FF000000"/>
            <rFont val="Tahoma"/>
            <family val="2"/>
          </rPr>
          <t>inklusive CSP, Ocean, Geothermal</t>
        </r>
        <r>
          <rPr>
            <sz val="10"/>
            <color rgb="FF000000"/>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Nicklisch, Conrad (F-D)</author>
  </authors>
  <commentList>
    <comment ref="D53" authorId="0" shapeId="0" xr:uid="{FF6527FC-2E8B-F64C-9B2F-DFEEBB5FB2B3}">
      <text>
        <r>
          <rPr>
            <b/>
            <sz val="9"/>
            <color rgb="FF000000"/>
            <rFont val="Segoe UI"/>
            <charset val="1"/>
          </rPr>
          <t>werte nachträglich anhand der Trendlinie ermittelt</t>
        </r>
        <r>
          <rPr>
            <sz val="9"/>
            <color rgb="FF000000"/>
            <rFont val="Segoe UI"/>
            <charset val="1"/>
          </rPr>
          <t xml:space="preserve">
</t>
        </r>
      </text>
    </comment>
    <comment ref="I53" authorId="0" shapeId="0" xr:uid="{A7CFF072-C7DA-4FA0-84CB-1708AE339963}">
      <text>
        <r>
          <rPr>
            <b/>
            <sz val="9"/>
            <color indexed="81"/>
            <rFont val="Segoe UI"/>
            <charset val="1"/>
          </rPr>
          <t>werte nachträglich anhand der Trendlinie ermittelt</t>
        </r>
        <r>
          <rPr>
            <sz val="9"/>
            <color indexed="81"/>
            <rFont val="Segoe UI"/>
            <charset val="1"/>
          </rPr>
          <t xml:space="preserve">
</t>
        </r>
      </text>
    </comment>
    <comment ref="O53" authorId="0" shapeId="0" xr:uid="{6E6FBF87-3C42-4DB1-92D0-F5B864603184}">
      <text>
        <r>
          <rPr>
            <b/>
            <sz val="9"/>
            <color indexed="81"/>
            <rFont val="Segoe UI"/>
            <charset val="1"/>
          </rPr>
          <t>werte nachträglich anhand der Trendlinie ermittelt</t>
        </r>
        <r>
          <rPr>
            <sz val="9"/>
            <color indexed="81"/>
            <rFont val="Segoe UI"/>
            <charset val="1"/>
          </rPr>
          <t xml:space="preserve">
</t>
        </r>
      </text>
    </comment>
    <comment ref="D54" authorId="0" shapeId="0" xr:uid="{E7F2CC38-1427-7740-8180-6B5825E26392}">
      <text>
        <r>
          <rPr>
            <b/>
            <sz val="9"/>
            <color rgb="FF000000"/>
            <rFont val="Segoe UI"/>
            <charset val="1"/>
          </rPr>
          <t>werte nachträglich anhand der Trendlinie ermittelt</t>
        </r>
        <r>
          <rPr>
            <sz val="9"/>
            <color rgb="FF000000"/>
            <rFont val="Segoe UI"/>
            <charset val="1"/>
          </rPr>
          <t xml:space="preserve">
</t>
        </r>
      </text>
    </comment>
    <comment ref="I54" authorId="0" shapeId="0" xr:uid="{C4A13863-BB40-47ED-9FF5-7F08D45F3EA8}">
      <text>
        <r>
          <rPr>
            <b/>
            <sz val="9"/>
            <color indexed="81"/>
            <rFont val="Segoe UI"/>
            <charset val="1"/>
          </rPr>
          <t>werte nachträglich anhand der Trendlinie ermittelt</t>
        </r>
        <r>
          <rPr>
            <sz val="9"/>
            <color indexed="81"/>
            <rFont val="Segoe UI"/>
            <charset val="1"/>
          </rPr>
          <t xml:space="preserve">
</t>
        </r>
      </text>
    </comment>
    <comment ref="O54" authorId="0" shapeId="0" xr:uid="{03A8750C-CC1F-4758-942A-069B6E106F96}">
      <text>
        <r>
          <rPr>
            <b/>
            <sz val="9"/>
            <color rgb="FF000000"/>
            <rFont val="Segoe UI"/>
            <charset val="1"/>
          </rPr>
          <t>werte nachträglich anhand der Trendlinie ermittelt</t>
        </r>
        <r>
          <rPr>
            <sz val="9"/>
            <color rgb="FF000000"/>
            <rFont val="Segoe UI"/>
            <charset val="1"/>
          </rPr>
          <t xml:space="preserve">
</t>
        </r>
      </text>
    </comment>
    <comment ref="I55" authorId="0" shapeId="0" xr:uid="{A85D647F-0750-47C9-8DD9-00783805CC2F}">
      <text>
        <r>
          <rPr>
            <b/>
            <sz val="9"/>
            <color indexed="81"/>
            <rFont val="Segoe UI"/>
            <charset val="1"/>
          </rPr>
          <t>werte nachträglich anhand der Trendlinie ermittelt</t>
        </r>
        <r>
          <rPr>
            <sz val="9"/>
            <color indexed="81"/>
            <rFont val="Segoe UI"/>
            <charset val="1"/>
          </rPr>
          <t xml:space="preserve">
</t>
        </r>
      </text>
    </comment>
    <comment ref="O55" authorId="0" shapeId="0" xr:uid="{9E60211A-2808-4006-8595-D4FC863A9163}">
      <text>
        <r>
          <rPr>
            <b/>
            <sz val="9"/>
            <color indexed="81"/>
            <rFont val="Segoe UI"/>
            <charset val="1"/>
          </rPr>
          <t>werte nachträglich anhand der Trendlinie ermittelt</t>
        </r>
        <r>
          <rPr>
            <sz val="9"/>
            <color indexed="81"/>
            <rFont val="Segoe UI"/>
            <charset val="1"/>
          </rPr>
          <t xml:space="preserve">
</t>
        </r>
      </text>
    </comment>
    <comment ref="D56" authorId="0" shapeId="0" xr:uid="{A8CCF013-6E15-464A-875A-29E038FB5ED6}">
      <text>
        <r>
          <rPr>
            <b/>
            <sz val="9"/>
            <color rgb="FF000000"/>
            <rFont val="Segoe UI"/>
            <charset val="1"/>
          </rPr>
          <t>werte nachträglich anhand der Trendlinie ermittelt</t>
        </r>
        <r>
          <rPr>
            <sz val="9"/>
            <color rgb="FF000000"/>
            <rFont val="Segoe UI"/>
            <charset val="1"/>
          </rPr>
          <t xml:space="preserve">
</t>
        </r>
      </text>
    </comment>
    <comment ref="I56" authorId="0" shapeId="0" xr:uid="{DDD73714-ADA9-4351-8D29-78D22D19A8BA}">
      <text>
        <r>
          <rPr>
            <b/>
            <sz val="9"/>
            <color rgb="FF000000"/>
            <rFont val="Segoe UI"/>
            <charset val="1"/>
          </rPr>
          <t>werte nachträglich anhand der Trendlinie ermittelt</t>
        </r>
        <r>
          <rPr>
            <sz val="9"/>
            <color rgb="FF000000"/>
            <rFont val="Segoe UI"/>
            <charset val="1"/>
          </rPr>
          <t xml:space="preserve">
</t>
        </r>
      </text>
    </comment>
    <comment ref="O56" authorId="0" shapeId="0" xr:uid="{309153A5-DAE3-46D8-89E3-B0B1C6CD9776}">
      <text>
        <r>
          <rPr>
            <b/>
            <sz val="9"/>
            <color indexed="81"/>
            <rFont val="Segoe UI"/>
            <charset val="1"/>
          </rPr>
          <t>werte nachträglich anhand der Trendlinie ermittelt</t>
        </r>
        <r>
          <rPr>
            <sz val="9"/>
            <color indexed="81"/>
            <rFont val="Segoe UI"/>
            <charset val="1"/>
          </rPr>
          <t xml:space="preserve">
</t>
        </r>
      </text>
    </comment>
    <comment ref="D57" authorId="0" shapeId="0" xr:uid="{8ED06305-4B14-6349-BFFB-1956CDF6E062}">
      <text>
        <r>
          <rPr>
            <b/>
            <sz val="9"/>
            <color rgb="FF000000"/>
            <rFont val="Segoe UI"/>
            <charset val="1"/>
          </rPr>
          <t>werte nachträglich anhand der Trendlinie ermittelt</t>
        </r>
        <r>
          <rPr>
            <sz val="9"/>
            <color rgb="FF000000"/>
            <rFont val="Segoe UI"/>
            <charset val="1"/>
          </rPr>
          <t xml:space="preserve">
</t>
        </r>
      </text>
    </comment>
    <comment ref="I57" authorId="0" shapeId="0" xr:uid="{AC69A063-06CC-466F-BC50-C263A3EA5384}">
      <text>
        <r>
          <rPr>
            <b/>
            <sz val="9"/>
            <color rgb="FF000000"/>
            <rFont val="Segoe UI"/>
            <charset val="1"/>
          </rPr>
          <t>werte nachträglich anhand der Trendlinie ermittelt</t>
        </r>
        <r>
          <rPr>
            <sz val="9"/>
            <color rgb="FF000000"/>
            <rFont val="Segoe UI"/>
            <charset val="1"/>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Nicklisch, Conrad (F-D)</author>
    <author>Microsoft Office User</author>
  </authors>
  <commentList>
    <comment ref="D7" authorId="0" shapeId="0" xr:uid="{706F92D2-5625-4D5C-8E21-597BA54CBBF6}">
      <text>
        <r>
          <rPr>
            <b/>
            <sz val="9"/>
            <color indexed="81"/>
            <rFont val="Segoe UI"/>
            <charset val="1"/>
          </rPr>
          <t>Mittelwerte nicht aus Studie, sondern nachträglich berechnet.</t>
        </r>
        <r>
          <rPr>
            <sz val="9"/>
            <color indexed="81"/>
            <rFont val="Segoe UI"/>
            <charset val="1"/>
          </rPr>
          <t xml:space="preserve">
</t>
        </r>
      </text>
    </comment>
    <comment ref="F7" authorId="1" shapeId="0" xr:uid="{70FD31F1-0C02-E74C-8D2E-411469196F59}">
      <text>
        <r>
          <rPr>
            <b/>
            <sz val="10"/>
            <color rgb="FF000000"/>
            <rFont val="Tahoma"/>
            <family val="2"/>
          </rPr>
          <t>Eur 2015</t>
        </r>
        <r>
          <rPr>
            <sz val="10"/>
            <color rgb="FF000000"/>
            <rFont val="Tahoma"/>
            <family val="2"/>
          </rPr>
          <t xml:space="preserve">
</t>
        </r>
      </text>
    </comment>
    <comment ref="H7" authorId="1" shapeId="0" xr:uid="{715CEE05-597A-2C4E-A83A-66BDF374E19B}">
      <text>
        <r>
          <rPr>
            <b/>
            <sz val="10"/>
            <color rgb="FF000000"/>
            <rFont val="Tahoma"/>
            <family val="2"/>
          </rPr>
          <t>Eur 2015</t>
        </r>
        <r>
          <rPr>
            <sz val="10"/>
            <color rgb="FF000000"/>
            <rFont val="Tahoma"/>
            <family val="2"/>
          </rPr>
          <t xml:space="preserve">
</t>
        </r>
      </text>
    </comment>
    <comment ref="D8" authorId="0" shapeId="0" xr:uid="{414127D3-B1B6-4B60-8DAB-61E54459794B}">
      <text>
        <r>
          <rPr>
            <b/>
            <sz val="9"/>
            <color indexed="81"/>
            <rFont val="Segoe UI"/>
            <charset val="1"/>
          </rPr>
          <t>Mittelwerte nicht aus Studie, sondern nachträglich berechnet.</t>
        </r>
        <r>
          <rPr>
            <sz val="9"/>
            <color indexed="81"/>
            <rFont val="Segoe UI"/>
            <charset val="1"/>
          </rPr>
          <t xml:space="preserve">
</t>
        </r>
      </text>
    </comment>
    <comment ref="F8" authorId="1" shapeId="0" xr:uid="{4E3733A3-ADF2-F842-ABC9-06786D0F3B15}">
      <text>
        <r>
          <rPr>
            <b/>
            <sz val="10"/>
            <color rgb="FF000000"/>
            <rFont val="Tahoma"/>
            <family val="2"/>
          </rPr>
          <t>Eur 2015</t>
        </r>
        <r>
          <rPr>
            <sz val="10"/>
            <color rgb="FF000000"/>
            <rFont val="Tahoma"/>
            <family val="2"/>
          </rPr>
          <t xml:space="preserve">
</t>
        </r>
      </text>
    </comment>
    <comment ref="H8" authorId="1" shapeId="0" xr:uid="{61721084-2484-684E-AA2D-1A8E80E39CBE}">
      <text>
        <r>
          <rPr>
            <b/>
            <sz val="10"/>
            <color rgb="FF000000"/>
            <rFont val="Tahoma"/>
            <family val="2"/>
          </rPr>
          <t>Eur 2015</t>
        </r>
        <r>
          <rPr>
            <sz val="10"/>
            <color rgb="FF000000"/>
            <rFont val="Tahoma"/>
            <family val="2"/>
          </rPr>
          <t xml:space="preserve">
</t>
        </r>
      </text>
    </comment>
    <comment ref="G9" authorId="1" shapeId="0" xr:uid="{45B20836-6F77-4CB3-B777-EC17647BCC81}">
      <text>
        <r>
          <rPr>
            <b/>
            <sz val="10"/>
            <color rgb="FF000000"/>
            <rFont val="Tahoma"/>
            <family val="2"/>
          </rPr>
          <t>in EUR 2010</t>
        </r>
      </text>
    </comment>
    <comment ref="J9" authorId="0" shapeId="0" xr:uid="{0FBD317F-8941-43C2-A4D8-CA75DA6EB7A7}">
      <text>
        <r>
          <rPr>
            <b/>
            <sz val="9"/>
            <color indexed="81"/>
            <rFont val="Segoe UI"/>
            <charset val="1"/>
          </rPr>
          <t>Keine Prozentangaben in Studie angegeben. Werte nachträglich berechnet.</t>
        </r>
        <r>
          <rPr>
            <sz val="9"/>
            <color indexed="81"/>
            <rFont val="Segoe UI"/>
            <charset val="1"/>
          </rPr>
          <t xml:space="preserve">
</t>
        </r>
      </text>
    </comment>
    <comment ref="L9" authorId="1" shapeId="0" xr:uid="{30DED028-336A-334A-B979-DADB1E3B6503}">
      <text>
        <r>
          <rPr>
            <sz val="10"/>
            <color rgb="FF000000"/>
            <rFont val="Tahoma"/>
            <family val="2"/>
          </rPr>
          <t>Die fixen O&amp;M Kosten sind bezogen auf 2010 und unterliegen in diese Studie keiner Degression</t>
        </r>
      </text>
    </comment>
    <comment ref="G10" authorId="1" shapeId="0" xr:uid="{8B27C363-56AE-4419-B19E-817FB34B4291}">
      <text>
        <r>
          <rPr>
            <b/>
            <sz val="10"/>
            <color rgb="FF000000"/>
            <rFont val="Tahoma"/>
            <family val="2"/>
          </rPr>
          <t>in EUR 2010</t>
        </r>
      </text>
    </comment>
    <comment ref="J10" authorId="0" shapeId="0" xr:uid="{A1A8E887-4DE1-4DE2-AD29-4EF76FF379FC}">
      <text>
        <r>
          <rPr>
            <b/>
            <sz val="9"/>
            <color indexed="81"/>
            <rFont val="Segoe UI"/>
            <charset val="1"/>
          </rPr>
          <t>Keine Prozentangaben in Studie angegeben. Werte nachträglich berechnet.</t>
        </r>
        <r>
          <rPr>
            <sz val="9"/>
            <color indexed="81"/>
            <rFont val="Segoe UI"/>
            <charset val="1"/>
          </rPr>
          <t xml:space="preserve">
</t>
        </r>
      </text>
    </comment>
    <comment ref="L10" authorId="1" shapeId="0" xr:uid="{D6F8F826-5BA9-41E4-865A-CC8A83EC006B}">
      <text>
        <r>
          <rPr>
            <sz val="10"/>
            <color rgb="FF000000"/>
            <rFont val="Tahoma"/>
            <family val="2"/>
          </rPr>
          <t>Die fixen O&amp;M Kosten sind bezogen auf 2010 und unterliegen in diese Studie keiner Degression</t>
        </r>
      </text>
    </comment>
    <comment ref="G11" authorId="1" shapeId="0" xr:uid="{8CDC70D6-64C4-4F87-9934-FDF5790FC36E}">
      <text>
        <r>
          <rPr>
            <b/>
            <sz val="10"/>
            <color rgb="FF000000"/>
            <rFont val="Tahoma"/>
            <family val="2"/>
          </rPr>
          <t>in EUR 2010</t>
        </r>
      </text>
    </comment>
    <comment ref="J11" authorId="0" shapeId="0" xr:uid="{53FFE7AD-BF49-4713-8340-EE03ECC823D5}">
      <text>
        <r>
          <rPr>
            <b/>
            <sz val="9"/>
            <color indexed="81"/>
            <rFont val="Segoe UI"/>
            <charset val="1"/>
          </rPr>
          <t>Keine Prozentangaben in Studie angegeben. Werte nachträglich berechnet.</t>
        </r>
        <r>
          <rPr>
            <sz val="9"/>
            <color indexed="81"/>
            <rFont val="Segoe UI"/>
            <charset val="1"/>
          </rPr>
          <t xml:space="preserve">
</t>
        </r>
      </text>
    </comment>
    <comment ref="L11" authorId="1" shapeId="0" xr:uid="{41A675A9-F0A0-4465-AA59-2DF47BD72723}">
      <text>
        <r>
          <rPr>
            <sz val="10"/>
            <color rgb="FF000000"/>
            <rFont val="Tahoma"/>
            <family val="2"/>
          </rPr>
          <t>Die fixen O&amp;M Kosten sind bezogen auf 2010 und unterliegen in diese Studie keiner Degression</t>
        </r>
      </text>
    </comment>
    <comment ref="G12" authorId="1" shapeId="0" xr:uid="{4F6D4707-E0A3-4A40-B31C-2A72E06E6A4C}">
      <text>
        <r>
          <rPr>
            <b/>
            <sz val="10"/>
            <color rgb="FF000000"/>
            <rFont val="Tahoma"/>
            <family val="2"/>
          </rPr>
          <t>in EUR 2010</t>
        </r>
      </text>
    </comment>
    <comment ref="J12" authorId="0" shapeId="0" xr:uid="{DA5F6EEA-3085-4950-92A7-AE07AD2393F2}">
      <text>
        <r>
          <rPr>
            <b/>
            <sz val="9"/>
            <color indexed="81"/>
            <rFont val="Segoe UI"/>
            <charset val="1"/>
          </rPr>
          <t>Keine Prozentangaben in Studie angegeben. Werte nachträglich berechnet.</t>
        </r>
        <r>
          <rPr>
            <sz val="9"/>
            <color indexed="81"/>
            <rFont val="Segoe UI"/>
            <charset val="1"/>
          </rPr>
          <t xml:space="preserve">
</t>
        </r>
      </text>
    </comment>
    <comment ref="L12" authorId="1" shapeId="0" xr:uid="{B722B789-715D-400F-BE1A-2E2A301B18E9}">
      <text>
        <r>
          <rPr>
            <sz val="10"/>
            <color rgb="FF000000"/>
            <rFont val="Tahoma"/>
            <family val="2"/>
          </rPr>
          <t>Die fixen O&amp;M Kosten sind bezogen auf 2010 und unterliegen in diese Studie keiner Degression</t>
        </r>
      </text>
    </comment>
    <comment ref="G13" authorId="1" shapeId="0" xr:uid="{F4972065-E6B9-4CD6-92C9-B9B55C45F332}">
      <text>
        <r>
          <rPr>
            <b/>
            <sz val="10"/>
            <color rgb="FF000000"/>
            <rFont val="Tahoma"/>
            <family val="2"/>
          </rPr>
          <t>in EUR 2010</t>
        </r>
      </text>
    </comment>
    <comment ref="J13" authorId="0" shapeId="0" xr:uid="{6279AA27-74A6-40C8-8DCF-1E0529CC4149}">
      <text>
        <r>
          <rPr>
            <b/>
            <sz val="9"/>
            <color indexed="81"/>
            <rFont val="Segoe UI"/>
            <charset val="1"/>
          </rPr>
          <t>Keine Prozentangaben in Studie angegeben. Werte nachträglich berechnet.</t>
        </r>
        <r>
          <rPr>
            <sz val="9"/>
            <color indexed="81"/>
            <rFont val="Segoe UI"/>
            <charset val="1"/>
          </rPr>
          <t xml:space="preserve">
</t>
        </r>
      </text>
    </comment>
    <comment ref="L13" authorId="1" shapeId="0" xr:uid="{3C9A4ECB-97DE-4851-A05D-B2C8FE532A84}">
      <text>
        <r>
          <rPr>
            <sz val="10"/>
            <color rgb="FF000000"/>
            <rFont val="Tahoma"/>
            <family val="2"/>
          </rPr>
          <t>Die fixen O&amp;M Kosten sind bezogen auf 2010 und unterliegen in diese Studie keiner Degression</t>
        </r>
      </text>
    </comment>
    <comment ref="G14" authorId="1" shapeId="0" xr:uid="{20B659B1-4A5D-4CBE-AC2A-9185DB6720F1}">
      <text>
        <r>
          <rPr>
            <b/>
            <sz val="10"/>
            <color rgb="FF000000"/>
            <rFont val="Tahoma"/>
            <family val="2"/>
          </rPr>
          <t>in EUR 2010</t>
        </r>
      </text>
    </comment>
    <comment ref="J14" authorId="0" shapeId="0" xr:uid="{030B37A1-7556-4329-92E1-D9A4F0FD8DF0}">
      <text>
        <r>
          <rPr>
            <b/>
            <sz val="9"/>
            <color indexed="81"/>
            <rFont val="Segoe UI"/>
            <charset val="1"/>
          </rPr>
          <t>Keine Prozentangaben in Studie angegeben. Werte nachträglich berechnet.</t>
        </r>
        <r>
          <rPr>
            <sz val="9"/>
            <color indexed="81"/>
            <rFont val="Segoe UI"/>
            <charset val="1"/>
          </rPr>
          <t xml:space="preserve">
</t>
        </r>
      </text>
    </comment>
    <comment ref="L14" authorId="1" shapeId="0" xr:uid="{17A9EAB5-8B41-42A8-A423-58B0F9DAD8CD}">
      <text>
        <r>
          <rPr>
            <sz val="10"/>
            <color rgb="FF000000"/>
            <rFont val="Tahoma"/>
            <family val="2"/>
          </rPr>
          <t>Die fixen O&amp;M Kosten sind bezogen auf 2010 und unterliegen in diese Studie keiner Degression</t>
        </r>
      </text>
    </comment>
    <comment ref="G15" authorId="1" shapeId="0" xr:uid="{87DE9C4B-5C77-446D-8315-F57A9F972E7C}">
      <text>
        <r>
          <rPr>
            <b/>
            <sz val="10"/>
            <color rgb="FF000000"/>
            <rFont val="Tahoma"/>
            <family val="2"/>
          </rPr>
          <t>in EUR 2010</t>
        </r>
      </text>
    </comment>
    <comment ref="J15" authorId="0" shapeId="0" xr:uid="{2215CEC2-F7B4-4BF2-998E-3829859611CB}">
      <text>
        <r>
          <rPr>
            <b/>
            <sz val="9"/>
            <color indexed="81"/>
            <rFont val="Segoe UI"/>
            <charset val="1"/>
          </rPr>
          <t>Keine Prozentangaben in Studie angegeben. Werte nachträglich berechnet.</t>
        </r>
        <r>
          <rPr>
            <sz val="9"/>
            <color indexed="81"/>
            <rFont val="Segoe UI"/>
            <charset val="1"/>
          </rPr>
          <t xml:space="preserve">
</t>
        </r>
      </text>
    </comment>
    <comment ref="L15" authorId="1" shapeId="0" xr:uid="{9E0EC346-74E9-4650-B8A7-62A55C23BC81}">
      <text>
        <r>
          <rPr>
            <sz val="10"/>
            <color rgb="FF000000"/>
            <rFont val="Tahoma"/>
            <family val="2"/>
          </rPr>
          <t>Die fixen O&amp;M Kosten sind bezogen auf 2010 und unterliegen in diese Studie keiner Degression</t>
        </r>
      </text>
    </comment>
    <comment ref="G16" authorId="1" shapeId="0" xr:uid="{FAEC6796-B4F0-4C76-837D-951A11C1B6C8}">
      <text>
        <r>
          <rPr>
            <b/>
            <sz val="10"/>
            <color rgb="FF000000"/>
            <rFont val="Tahoma"/>
            <family val="2"/>
          </rPr>
          <t>in EUR 2010</t>
        </r>
      </text>
    </comment>
    <comment ref="J16" authorId="0" shapeId="0" xr:uid="{34D60FDD-9093-4E68-82E6-FF571A45237E}">
      <text>
        <r>
          <rPr>
            <b/>
            <sz val="9"/>
            <color indexed="81"/>
            <rFont val="Segoe UI"/>
            <charset val="1"/>
          </rPr>
          <t>Keine Prozentangaben in Studie angegeben. Werte nachträglich berechnet.</t>
        </r>
        <r>
          <rPr>
            <sz val="9"/>
            <color indexed="81"/>
            <rFont val="Segoe UI"/>
            <charset val="1"/>
          </rPr>
          <t xml:space="preserve">
</t>
        </r>
      </text>
    </comment>
    <comment ref="L16" authorId="1" shapeId="0" xr:uid="{0CDE791D-21F4-4D2B-861F-2EDF99E06EFC}">
      <text>
        <r>
          <rPr>
            <sz val="10"/>
            <color rgb="FF000000"/>
            <rFont val="Tahoma"/>
            <family val="2"/>
          </rPr>
          <t>Die fixen O&amp;M Kosten sind bezogen auf 2010 und unterliegen in diese Studie keiner Degression</t>
        </r>
      </text>
    </comment>
    <comment ref="G17" authorId="1" shapeId="0" xr:uid="{BBBDD61E-3841-491D-8052-8034E55C875A}">
      <text>
        <r>
          <rPr>
            <b/>
            <sz val="10"/>
            <color rgb="FF000000"/>
            <rFont val="Tahoma"/>
            <family val="2"/>
          </rPr>
          <t>in EUR 2010</t>
        </r>
      </text>
    </comment>
    <comment ref="J17" authorId="0" shapeId="0" xr:uid="{CB54AF93-A84C-48E8-85CB-77FED30CD00C}">
      <text>
        <r>
          <rPr>
            <b/>
            <sz val="9"/>
            <color indexed="81"/>
            <rFont val="Segoe UI"/>
            <charset val="1"/>
          </rPr>
          <t>Keine Prozentangaben in Studie angegeben. Werte nachträglich berechnet.</t>
        </r>
        <r>
          <rPr>
            <sz val="9"/>
            <color indexed="81"/>
            <rFont val="Segoe UI"/>
            <charset val="1"/>
          </rPr>
          <t xml:space="preserve">
</t>
        </r>
      </text>
    </comment>
    <comment ref="L17" authorId="1" shapeId="0" xr:uid="{2F33C214-6579-4BF5-84F7-245329A45E61}">
      <text>
        <r>
          <rPr>
            <sz val="10"/>
            <color rgb="FF000000"/>
            <rFont val="Tahoma"/>
            <family val="2"/>
          </rPr>
          <t>Die fixen O&amp;M Kosten sind bezogen auf 2010 und unterliegen in diese Studie keiner Degression</t>
        </r>
      </text>
    </comment>
    <comment ref="D18" authorId="0" shapeId="0" xr:uid="{6F0C0458-011D-4FE7-8C91-40A70E7DCD2F}">
      <text>
        <r>
          <rPr>
            <b/>
            <sz val="9"/>
            <color indexed="81"/>
            <rFont val="Segoe UI"/>
            <charset val="1"/>
          </rPr>
          <t>Mittelwerte nicht aus Studie, sondern nachträglich berechnet.</t>
        </r>
        <r>
          <rPr>
            <sz val="9"/>
            <color indexed="81"/>
            <rFont val="Segoe UI"/>
            <charset val="1"/>
          </rPr>
          <t xml:space="preserve">
</t>
        </r>
      </text>
    </comment>
    <comment ref="F18" authorId="1" shapeId="0" xr:uid="{5E78E22E-EDFD-A14B-BA26-30992A255741}">
      <text>
        <r>
          <rPr>
            <b/>
            <sz val="10"/>
            <color rgb="FF000000"/>
            <rFont val="Tahoma"/>
            <family val="2"/>
          </rPr>
          <t>in EUR 2018</t>
        </r>
      </text>
    </comment>
    <comment ref="H18" authorId="1" shapeId="0" xr:uid="{6D99B888-ED34-164E-B1CF-EF8FC163D195}">
      <text>
        <r>
          <rPr>
            <b/>
            <sz val="10"/>
            <color rgb="FF000000"/>
            <rFont val="Tahoma"/>
            <family val="2"/>
          </rPr>
          <t>in EUR 2018</t>
        </r>
      </text>
    </comment>
    <comment ref="J18" authorId="0" shapeId="0" xr:uid="{8EA0D5E2-CE78-4B91-BDD2-1F3CEC6E7967}">
      <text>
        <r>
          <rPr>
            <b/>
            <sz val="9"/>
            <color indexed="81"/>
            <rFont val="Segoe UI"/>
            <charset val="1"/>
          </rPr>
          <t>Keine Prozentangaben in Studie angegeben. Werte nachträglich berechnet.</t>
        </r>
        <r>
          <rPr>
            <sz val="9"/>
            <color indexed="81"/>
            <rFont val="Segoe UI"/>
            <charset val="1"/>
          </rPr>
          <t xml:space="preserve">
</t>
        </r>
      </text>
    </comment>
    <comment ref="L18" authorId="1" shapeId="0" xr:uid="{698CFCEF-D181-4F74-9B00-A30B69F67E99}">
      <text>
        <r>
          <rPr>
            <b/>
            <sz val="10"/>
            <color rgb="FF000000"/>
            <rFont val="Tahoma"/>
            <family val="2"/>
          </rPr>
          <t>in EUR 2018</t>
        </r>
      </text>
    </comment>
    <comment ref="O18" authorId="1" shapeId="0" xr:uid="{5996AF08-8ED3-0F40-A40B-70F2F8BA635B}">
      <text>
        <r>
          <rPr>
            <sz val="10"/>
            <color rgb="FF000000"/>
            <rFont val="Tahoma"/>
            <family val="2"/>
          </rPr>
          <t xml:space="preserve">Realer WACC um Inflation von 2% bereinigt; WACC nominal 6,9%
</t>
        </r>
      </text>
    </comment>
    <comment ref="D19" authorId="0" shapeId="0" xr:uid="{B1D46F8D-67D5-4DAC-A392-5028F5B3E10C}">
      <text>
        <r>
          <rPr>
            <b/>
            <sz val="9"/>
            <color indexed="81"/>
            <rFont val="Segoe UI"/>
            <charset val="1"/>
          </rPr>
          <t>Mittelwerte nicht aus Studie, sondern nachträglich berechnet.</t>
        </r>
        <r>
          <rPr>
            <sz val="9"/>
            <color indexed="81"/>
            <rFont val="Segoe UI"/>
            <charset val="1"/>
          </rPr>
          <t xml:space="preserve">
</t>
        </r>
      </text>
    </comment>
    <comment ref="F19" authorId="1" shapeId="0" xr:uid="{27B513F2-B9B5-46ED-B4D4-B0158DC2BB47}">
      <text>
        <r>
          <rPr>
            <b/>
            <sz val="10"/>
            <color rgb="FF000000"/>
            <rFont val="Tahoma"/>
            <family val="2"/>
          </rPr>
          <t>in EUR 2018;
berechnet mittels angegebener Lernrate von 5 % und Ausbauszenario (ISE Offshore Wind - siehe Tabellenblatt "Bruttoleistung EE bis 2015")</t>
        </r>
      </text>
    </comment>
    <comment ref="H19" authorId="1" shapeId="0" xr:uid="{A012E4FA-53E9-4F24-BA51-B3521B7C584C}">
      <text>
        <r>
          <rPr>
            <b/>
            <sz val="10"/>
            <color rgb="FF000000"/>
            <rFont val="Tahoma"/>
            <family val="2"/>
          </rPr>
          <t>in EUR 2018;
berechnet mittels angegebener Lernrate von 5 % und Ausbauszenario (ISE Offshore Wind - siehe Tabellenblatt "Bruttoleistung EE bis 2015")</t>
        </r>
      </text>
    </comment>
    <comment ref="J19" authorId="0" shapeId="0" xr:uid="{E3CDD1C8-9401-4761-B184-448780F5EBDF}">
      <text>
        <r>
          <rPr>
            <b/>
            <sz val="9"/>
            <color indexed="81"/>
            <rFont val="Segoe UI"/>
            <charset val="1"/>
          </rPr>
          <t>Keine Prozentangaben in Studie angegeben. Werte nachträglich berechnet.</t>
        </r>
        <r>
          <rPr>
            <sz val="9"/>
            <color indexed="81"/>
            <rFont val="Segoe UI"/>
            <charset val="1"/>
          </rPr>
          <t xml:space="preserve">
</t>
        </r>
      </text>
    </comment>
    <comment ref="L19" authorId="1" shapeId="0" xr:uid="{D86D45BF-D7D6-423E-8B54-1086E25AA262}">
      <text>
        <r>
          <rPr>
            <b/>
            <sz val="10"/>
            <color rgb="FF000000"/>
            <rFont val="Tahoma"/>
            <family val="2"/>
          </rPr>
          <t>in EUR 2018</t>
        </r>
      </text>
    </comment>
    <comment ref="O19" authorId="1" shapeId="0" xr:uid="{3018FED5-4B68-2F43-8DD2-D149820261B9}">
      <text>
        <r>
          <rPr>
            <sz val="10"/>
            <color rgb="FF000000"/>
            <rFont val="Tahoma"/>
            <family val="2"/>
          </rPr>
          <t xml:space="preserve">Realer WACC um Inflation von 2% bereinigt; WACC nominal 6,9%
</t>
        </r>
      </text>
    </comment>
    <comment ref="S19" authorId="1" shapeId="0" xr:uid="{19502E4C-61E3-9742-B7E0-7DB5945E7E69}">
      <text>
        <r>
          <rPr>
            <b/>
            <sz val="10"/>
            <color rgb="FF000000"/>
            <rFont val="Tahoma"/>
            <family val="2"/>
          </rPr>
          <t xml:space="preserve">jährliche Erhöhung der Volllaststunden von Neuanlagen um 0,6 %  </t>
        </r>
        <r>
          <rPr>
            <sz val="10"/>
            <color rgb="FF000000"/>
            <rFont val="Tahoma"/>
            <family val="2"/>
          </rPr>
          <t>S.13 (ISE 2018)</t>
        </r>
      </text>
    </comment>
    <comment ref="T19" authorId="1" shapeId="0" xr:uid="{02B2CCD0-AEC7-8348-970C-9D7725CABCFA}">
      <text>
        <r>
          <rPr>
            <b/>
            <sz val="10"/>
            <color rgb="FF000000"/>
            <rFont val="Tahoma"/>
            <family val="2"/>
          </rPr>
          <t xml:space="preserve">jährliche Erhöhung der Volllaststunden von Neuanlagen um 0,6 %  </t>
        </r>
        <r>
          <rPr>
            <sz val="10"/>
            <color rgb="FF000000"/>
            <rFont val="Tahoma"/>
            <family val="2"/>
          </rPr>
          <t>S.13 (ISE 2018)</t>
        </r>
      </text>
    </comment>
    <comment ref="U19" authorId="1" shapeId="0" xr:uid="{EE9A4E0B-C967-CE48-921D-423D9C40DE5E}">
      <text>
        <r>
          <rPr>
            <b/>
            <sz val="10"/>
            <color rgb="FF000000"/>
            <rFont val="Tahoma"/>
            <family val="2"/>
          </rPr>
          <t xml:space="preserve">jährliche Erhöhung der Volllaststunden von Neuanlagen um 0,6 %  </t>
        </r>
        <r>
          <rPr>
            <sz val="10"/>
            <color rgb="FF000000"/>
            <rFont val="Tahoma"/>
            <family val="2"/>
          </rPr>
          <t>S.13 (ISE 2018)</t>
        </r>
      </text>
    </comment>
    <comment ref="D20" authorId="0" shapeId="0" xr:uid="{5EF363FE-B795-4C7F-BA80-EB97033E10C9}">
      <text>
        <r>
          <rPr>
            <b/>
            <sz val="9"/>
            <color indexed="81"/>
            <rFont val="Segoe UI"/>
            <charset val="1"/>
          </rPr>
          <t>Mittelwerte nicht aus Studie, sondern nachträglich berechnet.</t>
        </r>
        <r>
          <rPr>
            <sz val="9"/>
            <color indexed="81"/>
            <rFont val="Segoe UI"/>
            <charset val="1"/>
          </rPr>
          <t xml:space="preserve">
</t>
        </r>
      </text>
    </comment>
    <comment ref="F20" authorId="1" shapeId="0" xr:uid="{D85A098E-D4F7-4497-8D01-0A457C9B63BE}">
      <text>
        <r>
          <rPr>
            <b/>
            <sz val="10"/>
            <color rgb="FF000000"/>
            <rFont val="Tahoma"/>
            <family val="2"/>
          </rPr>
          <t>in EUR 2018;
berechnet mittels angegebener Lernrate von 5 % und Ausbauszenario (ISE Offshore Wind - siehe Tabellenblatt "Bruttoleistung EE bis 2015")</t>
        </r>
      </text>
    </comment>
    <comment ref="H20" authorId="1" shapeId="0" xr:uid="{B18194D1-61F1-4767-AEC0-DA51BF5B359E}">
      <text>
        <r>
          <rPr>
            <b/>
            <sz val="10"/>
            <color rgb="FF000000"/>
            <rFont val="Tahoma"/>
            <family val="2"/>
          </rPr>
          <t>in EUR 2018;
berechnet mittels angegebener Lernrate von 5 % und Ausbauszenario (ISE Offshore Wind - siehe Tabellenblatt "Bruttoleistung EE bis 2015")</t>
        </r>
      </text>
    </comment>
    <comment ref="J20" authorId="0" shapeId="0" xr:uid="{9D512A68-DE6E-4CA5-9543-EAB2BFE20866}">
      <text>
        <r>
          <rPr>
            <b/>
            <sz val="9"/>
            <color indexed="81"/>
            <rFont val="Segoe UI"/>
            <charset val="1"/>
          </rPr>
          <t>Keine Prozentangaben in Studie angegeben. Werte nachträglich berechnet.</t>
        </r>
        <r>
          <rPr>
            <sz val="9"/>
            <color indexed="81"/>
            <rFont val="Segoe UI"/>
            <charset val="1"/>
          </rPr>
          <t xml:space="preserve">
</t>
        </r>
      </text>
    </comment>
    <comment ref="L20" authorId="1" shapeId="0" xr:uid="{37F7034B-8741-4113-B6DF-670CB163BC35}">
      <text>
        <r>
          <rPr>
            <b/>
            <sz val="10"/>
            <color rgb="FF000000"/>
            <rFont val="Tahoma"/>
            <family val="2"/>
          </rPr>
          <t>in EUR 2018</t>
        </r>
      </text>
    </comment>
    <comment ref="O20" authorId="1" shapeId="0" xr:uid="{023C20E8-ACC7-0844-9000-42068D0DEFA2}">
      <text>
        <r>
          <rPr>
            <sz val="10"/>
            <color rgb="FF000000"/>
            <rFont val="Tahoma"/>
            <family val="2"/>
          </rPr>
          <t xml:space="preserve">Realer WACC um Inflation von 2% bereinigt; WACC nominal 6,9%
</t>
        </r>
      </text>
    </comment>
    <comment ref="S20" authorId="1" shapeId="0" xr:uid="{E8E840DE-056C-9E4C-AB73-437A613CF8A5}">
      <text>
        <r>
          <rPr>
            <b/>
            <sz val="10"/>
            <color rgb="FF000000"/>
            <rFont val="Tahoma"/>
            <family val="2"/>
          </rPr>
          <t xml:space="preserve">jährliche Erhöhung der Volllaststunden von Neuanlagen um 0,6 %  </t>
        </r>
        <r>
          <rPr>
            <sz val="10"/>
            <color rgb="FF000000"/>
            <rFont val="Tahoma"/>
            <family val="2"/>
          </rPr>
          <t>S.13 (ISE 2018)</t>
        </r>
      </text>
    </comment>
    <comment ref="T20" authorId="1" shapeId="0" xr:uid="{2D6106D4-4155-5A49-B08D-A5F2B726B43C}">
      <text>
        <r>
          <rPr>
            <b/>
            <sz val="10"/>
            <color rgb="FF000000"/>
            <rFont val="Tahoma"/>
            <family val="2"/>
          </rPr>
          <t xml:space="preserve">jährliche Erhöhung der Volllaststunden von Neuanlagen um 0,6 %  </t>
        </r>
        <r>
          <rPr>
            <sz val="10"/>
            <color rgb="FF000000"/>
            <rFont val="Tahoma"/>
            <family val="2"/>
          </rPr>
          <t>S.13 (ISE 2018)</t>
        </r>
      </text>
    </comment>
    <comment ref="U20" authorId="1" shapeId="0" xr:uid="{EA8D9C79-05D4-4044-85B4-C73C94955839}">
      <text>
        <r>
          <rPr>
            <b/>
            <sz val="10"/>
            <color rgb="FF000000"/>
            <rFont val="Tahoma"/>
            <family val="2"/>
          </rPr>
          <t xml:space="preserve">jährliche Erhöhung der Volllaststunden von Neuanlagen um 0,6 %  </t>
        </r>
        <r>
          <rPr>
            <sz val="10"/>
            <color rgb="FF000000"/>
            <rFont val="Tahoma"/>
            <family val="2"/>
          </rPr>
          <t>S.13 (ISE 2018)</t>
        </r>
      </text>
    </comment>
    <comment ref="D21" authorId="0" shapeId="0" xr:uid="{68475857-4BFB-4958-8CF1-5D32DD2DF1F8}">
      <text>
        <r>
          <rPr>
            <b/>
            <sz val="9"/>
            <color indexed="81"/>
            <rFont val="Segoe UI"/>
            <charset val="1"/>
          </rPr>
          <t>Mittelwerte nicht aus Studie, sondern nachträglich berechnet.</t>
        </r>
        <r>
          <rPr>
            <sz val="9"/>
            <color indexed="81"/>
            <rFont val="Segoe UI"/>
            <charset val="1"/>
          </rPr>
          <t xml:space="preserve">
</t>
        </r>
      </text>
    </comment>
    <comment ref="F21" authorId="1" shapeId="0" xr:uid="{0989992D-C1D3-4646-982E-11E43890F3F5}">
      <text>
        <r>
          <rPr>
            <b/>
            <sz val="10"/>
            <color rgb="FF000000"/>
            <rFont val="Tahoma"/>
            <family val="2"/>
          </rPr>
          <t>in EUR 2018;
berechnet mittels angegebener Lernrate von 5 % und Ausbauszenario (ISE Offshore Wind - siehe Tabellenblatt "Bruttoleistung EE bis 2015")</t>
        </r>
      </text>
    </comment>
    <comment ref="H21" authorId="1" shapeId="0" xr:uid="{8CE5495C-90B4-4938-A365-E0604DC7962A}">
      <text>
        <r>
          <rPr>
            <b/>
            <sz val="10"/>
            <color rgb="FF000000"/>
            <rFont val="Tahoma"/>
            <family val="2"/>
          </rPr>
          <t>in EUR 2018;
berechnet mittels angegebener Lernrate von 5 % und Ausbauszenario (ISE Offshore Wind - siehe Tabellenblatt "Bruttoleistung EE bis 2015")</t>
        </r>
      </text>
    </comment>
    <comment ref="J21" authorId="0" shapeId="0" xr:uid="{1AAA2658-960C-4442-B1B8-3C30EC4A1014}">
      <text>
        <r>
          <rPr>
            <b/>
            <sz val="9"/>
            <color indexed="81"/>
            <rFont val="Segoe UI"/>
            <charset val="1"/>
          </rPr>
          <t>Keine Prozentangaben in Studie angegeben. Werte nachträglich berechnet.</t>
        </r>
        <r>
          <rPr>
            <sz val="9"/>
            <color indexed="81"/>
            <rFont val="Segoe UI"/>
            <charset val="1"/>
          </rPr>
          <t xml:space="preserve">
</t>
        </r>
      </text>
    </comment>
    <comment ref="L21" authorId="1" shapeId="0" xr:uid="{61FB9B4F-6739-47DC-9FA7-D51ABEE2581D}">
      <text>
        <r>
          <rPr>
            <b/>
            <sz val="10"/>
            <color rgb="FF000000"/>
            <rFont val="Tahoma"/>
            <family val="2"/>
          </rPr>
          <t>in EUR 2018</t>
        </r>
      </text>
    </comment>
    <comment ref="O21" authorId="1" shapeId="0" xr:uid="{F0EE0D08-EC33-D141-93B1-6B36F1752422}">
      <text>
        <r>
          <rPr>
            <sz val="10"/>
            <color rgb="FF000000"/>
            <rFont val="Tahoma"/>
            <family val="2"/>
          </rPr>
          <t xml:space="preserve">Realer WACC um Inflation von 2% bereinigt; WACC nominal 6,9%
</t>
        </r>
      </text>
    </comment>
    <comment ref="S21" authorId="1" shapeId="0" xr:uid="{2E632E89-2D4C-0A42-B171-FB553B444998}">
      <text>
        <r>
          <rPr>
            <b/>
            <sz val="10"/>
            <color rgb="FF000000"/>
            <rFont val="Tahoma"/>
            <family val="2"/>
          </rPr>
          <t xml:space="preserve">jährliche Erhöhung der Volllaststunden von Neuanlagen um 0,6 %  </t>
        </r>
        <r>
          <rPr>
            <sz val="10"/>
            <color rgb="FF000000"/>
            <rFont val="Tahoma"/>
            <family val="2"/>
          </rPr>
          <t>S.13 (ISE 2018)</t>
        </r>
      </text>
    </comment>
    <comment ref="T21" authorId="1" shapeId="0" xr:uid="{40E19E97-4CF3-5641-8C6F-58010AB19BA3}">
      <text>
        <r>
          <rPr>
            <b/>
            <sz val="10"/>
            <color rgb="FF000000"/>
            <rFont val="Tahoma"/>
            <family val="2"/>
          </rPr>
          <t xml:space="preserve">jährliche Erhöhung der Volllaststunden von Neuanlagen um 0,6 %  </t>
        </r>
        <r>
          <rPr>
            <sz val="10"/>
            <color rgb="FF000000"/>
            <rFont val="Tahoma"/>
            <family val="2"/>
          </rPr>
          <t>S.13 (ISE 2018)</t>
        </r>
      </text>
    </comment>
    <comment ref="U21" authorId="1" shapeId="0" xr:uid="{034C6896-B786-794E-8FA4-486B91A6A397}">
      <text>
        <r>
          <rPr>
            <b/>
            <sz val="10"/>
            <color rgb="FF000000"/>
            <rFont val="Tahoma"/>
            <family val="2"/>
          </rPr>
          <t xml:space="preserve">jährliche Erhöhung der Volllaststunden von Neuanlagen um 0,6 %  </t>
        </r>
        <r>
          <rPr>
            <sz val="10"/>
            <color rgb="FF000000"/>
            <rFont val="Tahoma"/>
            <family val="2"/>
          </rPr>
          <t>S.13 (ISE 2018)</t>
        </r>
      </text>
    </comment>
    <comment ref="D22" authorId="0" shapeId="0" xr:uid="{A1E8DFC7-8092-4238-B069-E154FA727F7B}">
      <text>
        <r>
          <rPr>
            <b/>
            <sz val="9"/>
            <color indexed="81"/>
            <rFont val="Segoe UI"/>
            <charset val="1"/>
          </rPr>
          <t>Mittelwerte nicht aus Studie, sondern nachträglich berechnet.</t>
        </r>
        <r>
          <rPr>
            <sz val="9"/>
            <color indexed="81"/>
            <rFont val="Segoe UI"/>
            <charset val="1"/>
          </rPr>
          <t xml:space="preserve">
</t>
        </r>
      </text>
    </comment>
    <comment ref="F22" authorId="1" shapeId="0" xr:uid="{9BE441C3-12EC-4D6D-8342-2C7921DD2E16}">
      <text>
        <r>
          <rPr>
            <b/>
            <sz val="10"/>
            <color rgb="FF000000"/>
            <rFont val="Tahoma"/>
            <family val="2"/>
          </rPr>
          <t>in EUR 2018;
berechnet mittels angegebener Lernrate von 5 % und Ausbauszenario (ISE Offshore Wind - siehe Tabellenblatt "Bruttoleistung EE bis 2015")</t>
        </r>
      </text>
    </comment>
    <comment ref="H22" authorId="1" shapeId="0" xr:uid="{AD6CBD76-E256-40B4-8CF3-A61643AFD3F0}">
      <text>
        <r>
          <rPr>
            <b/>
            <sz val="10"/>
            <color rgb="FF000000"/>
            <rFont val="Tahoma"/>
            <family val="2"/>
          </rPr>
          <t>in EUR 2018;
berechnet mittels angegebener Lernrate von 5 % und Ausbauszenario (ISE Offshore Wind - siehe Tabellenblatt "Bruttoleistung EE bis 2015")</t>
        </r>
      </text>
    </comment>
    <comment ref="J22" authorId="0" shapeId="0" xr:uid="{82F300CA-3478-42B6-8F01-AC592575ABFF}">
      <text>
        <r>
          <rPr>
            <b/>
            <sz val="9"/>
            <color indexed="81"/>
            <rFont val="Segoe UI"/>
            <charset val="1"/>
          </rPr>
          <t>Keine Prozentangaben in Studie angegeben. Werte nachträglich berechnet.</t>
        </r>
        <r>
          <rPr>
            <sz val="9"/>
            <color indexed="81"/>
            <rFont val="Segoe UI"/>
            <charset val="1"/>
          </rPr>
          <t xml:space="preserve">
</t>
        </r>
      </text>
    </comment>
    <comment ref="L22" authorId="1" shapeId="0" xr:uid="{5D1FF4B3-4F53-446E-9855-2AB0A5D5282E}">
      <text>
        <r>
          <rPr>
            <b/>
            <sz val="10"/>
            <color rgb="FF000000"/>
            <rFont val="Tahoma"/>
            <family val="2"/>
          </rPr>
          <t>in EUR 2018</t>
        </r>
      </text>
    </comment>
    <comment ref="O22" authorId="1" shapeId="0" xr:uid="{304B4EA8-6D1A-574F-A879-5E9488B30014}">
      <text>
        <r>
          <rPr>
            <sz val="10"/>
            <color rgb="FF000000"/>
            <rFont val="Tahoma"/>
            <family val="2"/>
          </rPr>
          <t xml:space="preserve">Realer WACC um Inflation von 2% bereinigt; WACC nominal 6,9%
</t>
        </r>
      </text>
    </comment>
    <comment ref="S22" authorId="1" shapeId="0" xr:uid="{52F3ABC2-A966-0B4A-84A5-08B7B7E8D930}">
      <text>
        <r>
          <rPr>
            <b/>
            <sz val="10"/>
            <color rgb="FF000000"/>
            <rFont val="Tahoma"/>
            <family val="2"/>
          </rPr>
          <t xml:space="preserve">jährliche Erhöhung der Volllaststunden von Neuanlagen um 0,6 %  </t>
        </r>
        <r>
          <rPr>
            <sz val="10"/>
            <color rgb="FF000000"/>
            <rFont val="Tahoma"/>
            <family val="2"/>
          </rPr>
          <t>S.13 (ISE 2018)</t>
        </r>
      </text>
    </comment>
    <comment ref="T22" authorId="1" shapeId="0" xr:uid="{F65025BD-8034-A94F-83CA-9A9DB7A08EA7}">
      <text>
        <r>
          <rPr>
            <b/>
            <sz val="10"/>
            <color rgb="FF000000"/>
            <rFont val="Tahoma"/>
            <family val="2"/>
          </rPr>
          <t xml:space="preserve">jährliche Erhöhung der Volllaststunden von Neuanlagen um 0,6 %  </t>
        </r>
        <r>
          <rPr>
            <sz val="10"/>
            <color rgb="FF000000"/>
            <rFont val="Tahoma"/>
            <family val="2"/>
          </rPr>
          <t>S.13 (ISE 2018)</t>
        </r>
      </text>
    </comment>
    <comment ref="U22" authorId="1" shapeId="0" xr:uid="{CB22A549-C71D-4748-B259-3967E541300B}">
      <text>
        <r>
          <rPr>
            <b/>
            <sz val="10"/>
            <color rgb="FF000000"/>
            <rFont val="Tahoma"/>
            <family val="2"/>
          </rPr>
          <t xml:space="preserve">jährliche Erhöhung der Volllaststunden von Neuanlagen um 0,6 %  </t>
        </r>
        <r>
          <rPr>
            <sz val="10"/>
            <color rgb="FF000000"/>
            <rFont val="Tahoma"/>
            <family val="2"/>
          </rPr>
          <t>S.13 (ISE 2018)</t>
        </r>
      </text>
    </comment>
    <comment ref="D23" authorId="0" shapeId="0" xr:uid="{0E3BECEA-9302-4F46-8E9B-17682D05835D}">
      <text>
        <r>
          <rPr>
            <b/>
            <sz val="9"/>
            <color indexed="81"/>
            <rFont val="Segoe UI"/>
            <charset val="1"/>
          </rPr>
          <t>Mittelwerte nicht aus Studie, sondern nachträglich berechnet.</t>
        </r>
        <r>
          <rPr>
            <sz val="9"/>
            <color indexed="81"/>
            <rFont val="Segoe UI"/>
            <charset val="1"/>
          </rPr>
          <t xml:space="preserve">
</t>
        </r>
      </text>
    </comment>
    <comment ref="F23" authorId="1" shapeId="0" xr:uid="{22880E0E-1E59-9646-BBBA-C04CC94795C6}">
      <text>
        <r>
          <rPr>
            <sz val="10"/>
            <color rgb="FF000000"/>
            <rFont val="Tahoma"/>
            <family val="2"/>
          </rPr>
          <t xml:space="preserve">in EUR 2011;
</t>
        </r>
        <r>
          <rPr>
            <sz val="10"/>
            <color rgb="FF000000"/>
            <rFont val="Tahoma"/>
            <family val="2"/>
          </rPr>
          <t>bezogen auf offshore Anlagen &lt;20 m Wassertiefe</t>
        </r>
      </text>
    </comment>
    <comment ref="H23" authorId="1" shapeId="0" xr:uid="{98217787-1BF5-0642-BB0F-4969F10F7419}">
      <text>
        <r>
          <rPr>
            <sz val="10"/>
            <color rgb="FF000000"/>
            <rFont val="Tahoma"/>
            <family val="2"/>
          </rPr>
          <t xml:space="preserve">in EUR 2011;
</t>
        </r>
        <r>
          <rPr>
            <sz val="10"/>
            <color rgb="FF000000"/>
            <rFont val="Tahoma"/>
            <family val="2"/>
          </rPr>
          <t>bezogen auf offshore Anlagen &gt;20 m Wassertiefe</t>
        </r>
      </text>
    </comment>
    <comment ref="D24" authorId="0" shapeId="0" xr:uid="{A8014237-437E-4013-A863-3413FCB492F9}">
      <text>
        <r>
          <rPr>
            <b/>
            <sz val="9"/>
            <color indexed="81"/>
            <rFont val="Segoe UI"/>
            <charset val="1"/>
          </rPr>
          <t>Mittelwerte nicht aus Studie, sondern nachträglich berechnet.</t>
        </r>
        <r>
          <rPr>
            <sz val="9"/>
            <color indexed="81"/>
            <rFont val="Segoe UI"/>
            <charset val="1"/>
          </rPr>
          <t xml:space="preserve">
</t>
        </r>
      </text>
    </comment>
    <comment ref="F24" authorId="1" shapeId="0" xr:uid="{B44562EF-74D1-B846-B236-651D2D19E00F}">
      <text>
        <r>
          <rPr>
            <sz val="10"/>
            <color rgb="FF000000"/>
            <rFont val="Tahoma"/>
            <family val="2"/>
          </rPr>
          <t xml:space="preserve">in EUR 2011;
</t>
        </r>
        <r>
          <rPr>
            <sz val="10"/>
            <color rgb="FF000000"/>
            <rFont val="Tahoma"/>
            <family val="2"/>
          </rPr>
          <t>bezogen auf offshore Anlagen &lt;20 m Wassertiefe</t>
        </r>
      </text>
    </comment>
    <comment ref="H24" authorId="1" shapeId="0" xr:uid="{1A83DFDA-17F9-7E4E-863E-A6F50F4477EF}">
      <text>
        <r>
          <rPr>
            <sz val="10"/>
            <color rgb="FF000000"/>
            <rFont val="Tahoma"/>
            <family val="2"/>
          </rPr>
          <t xml:space="preserve">in EUR 2011;
</t>
        </r>
        <r>
          <rPr>
            <sz val="10"/>
            <color rgb="FF000000"/>
            <rFont val="Tahoma"/>
            <family val="2"/>
          </rPr>
          <t>bezogen auf offshore Anlagen &gt;20 m Wassertiefe</t>
        </r>
      </text>
    </comment>
    <comment ref="D25" authorId="0" shapeId="0" xr:uid="{A9F5EF6E-7385-4A20-8D1E-27719CC5310C}">
      <text>
        <r>
          <rPr>
            <b/>
            <sz val="9"/>
            <color indexed="81"/>
            <rFont val="Segoe UI"/>
            <charset val="1"/>
          </rPr>
          <t>Mittelwerte nicht aus Studie, sondern nachträglich berechnet.</t>
        </r>
        <r>
          <rPr>
            <sz val="9"/>
            <color indexed="81"/>
            <rFont val="Segoe UI"/>
            <charset val="1"/>
          </rPr>
          <t xml:space="preserve">
</t>
        </r>
      </text>
    </comment>
    <comment ref="F25" authorId="1" shapeId="0" xr:uid="{9BA0A0DD-A52B-9D47-97A5-9AF357C49AAE}">
      <text>
        <r>
          <rPr>
            <sz val="10"/>
            <color rgb="FF000000"/>
            <rFont val="Tahoma"/>
            <family val="2"/>
          </rPr>
          <t xml:space="preserve">in EUR 2011;
</t>
        </r>
        <r>
          <rPr>
            <sz val="10"/>
            <color rgb="FF000000"/>
            <rFont val="Tahoma"/>
            <family val="2"/>
          </rPr>
          <t>bezogen auf offshore Anlagen &lt;20 m Wassertiefe</t>
        </r>
      </text>
    </comment>
    <comment ref="H25" authorId="1" shapeId="0" xr:uid="{75077458-1028-6746-A083-BB7CAE30E7CD}">
      <text>
        <r>
          <rPr>
            <sz val="10"/>
            <color rgb="FF000000"/>
            <rFont val="Tahoma"/>
            <family val="2"/>
          </rPr>
          <t xml:space="preserve">in EUR 2011;
</t>
        </r>
        <r>
          <rPr>
            <sz val="10"/>
            <color rgb="FF000000"/>
            <rFont val="Tahoma"/>
            <family val="2"/>
          </rPr>
          <t>bezogen auf offshore Anlagen &gt;20 m Wassertiefe</t>
        </r>
      </text>
    </comment>
    <comment ref="D26" authorId="0" shapeId="0" xr:uid="{BA9E881C-C2D6-474E-9583-C4B95201EFF1}">
      <text>
        <r>
          <rPr>
            <b/>
            <sz val="9"/>
            <color indexed="81"/>
            <rFont val="Segoe UI"/>
            <charset val="1"/>
          </rPr>
          <t>Mittelwerte nicht aus Studie, sondern nachträglich berechnet.</t>
        </r>
        <r>
          <rPr>
            <sz val="9"/>
            <color indexed="81"/>
            <rFont val="Segoe UI"/>
            <charset val="1"/>
          </rPr>
          <t xml:space="preserve">
</t>
        </r>
      </text>
    </comment>
    <comment ref="F26" authorId="1" shapeId="0" xr:uid="{B1C3FC94-4F4A-E946-B52B-E66B60F1495A}">
      <text>
        <r>
          <rPr>
            <sz val="10"/>
            <color rgb="FF000000"/>
            <rFont val="Tahoma"/>
            <family val="2"/>
          </rPr>
          <t xml:space="preserve">in EUR 2011;
</t>
        </r>
        <r>
          <rPr>
            <sz val="10"/>
            <color rgb="FF000000"/>
            <rFont val="Tahoma"/>
            <family val="2"/>
          </rPr>
          <t>bezogen auf offshore Anlagen &lt;20 m Wassertiefe</t>
        </r>
      </text>
    </comment>
    <comment ref="H26" authorId="1" shapeId="0" xr:uid="{3D2CBF7A-28F7-8248-8732-A14244292502}">
      <text>
        <r>
          <rPr>
            <sz val="10"/>
            <color rgb="FF000000"/>
            <rFont val="Tahoma"/>
            <family val="2"/>
          </rPr>
          <t xml:space="preserve">in EUR 2011;
</t>
        </r>
        <r>
          <rPr>
            <sz val="10"/>
            <color rgb="FF000000"/>
            <rFont val="Tahoma"/>
            <family val="2"/>
          </rPr>
          <t>bezogen auf offshore Anlagen &gt;20 m Wassertiefe</t>
        </r>
      </text>
    </comment>
    <comment ref="D27" authorId="0" shapeId="0" xr:uid="{974BF302-E375-49D8-83E7-1A04FC9EF845}">
      <text>
        <r>
          <rPr>
            <b/>
            <sz val="9"/>
            <color indexed="81"/>
            <rFont val="Segoe UI"/>
            <charset val="1"/>
          </rPr>
          <t>Mittelwerte nicht aus Studie, sondern nachträglich berechnet.</t>
        </r>
        <r>
          <rPr>
            <sz val="9"/>
            <color indexed="81"/>
            <rFont val="Segoe UI"/>
            <charset val="1"/>
          </rPr>
          <t xml:space="preserve">
</t>
        </r>
      </text>
    </comment>
    <comment ref="F27" authorId="1" shapeId="0" xr:uid="{86C78584-F265-7C4A-9EA1-9EE582CCB674}">
      <text>
        <r>
          <rPr>
            <sz val="10"/>
            <color rgb="FF000000"/>
            <rFont val="Tahoma"/>
            <family val="2"/>
          </rPr>
          <t xml:space="preserve">in EUR 2011;
</t>
        </r>
        <r>
          <rPr>
            <sz val="10"/>
            <color rgb="FF000000"/>
            <rFont val="Tahoma"/>
            <family val="2"/>
          </rPr>
          <t>bezogen auf offshore Anlagen &lt;20 m Wassertiefe</t>
        </r>
      </text>
    </comment>
    <comment ref="H27" authorId="1" shapeId="0" xr:uid="{8288561B-F8E7-DE45-A969-60E004FAC3E4}">
      <text>
        <r>
          <rPr>
            <sz val="10"/>
            <color rgb="FF000000"/>
            <rFont val="Tahoma"/>
            <family val="2"/>
          </rPr>
          <t xml:space="preserve">in EUR 2011;
</t>
        </r>
        <r>
          <rPr>
            <sz val="10"/>
            <color rgb="FF000000"/>
            <rFont val="Tahoma"/>
            <family val="2"/>
          </rPr>
          <t>bezogen auf offshore Anlagen &gt;20 m Wassertiefe</t>
        </r>
      </text>
    </comment>
    <comment ref="D28" authorId="0" shapeId="0" xr:uid="{445D4DA8-F675-4B94-A659-8D67A9C088DC}">
      <text>
        <r>
          <rPr>
            <b/>
            <sz val="9"/>
            <color indexed="81"/>
            <rFont val="Segoe UI"/>
            <charset val="1"/>
          </rPr>
          <t>Mittelwerte nicht aus Studie, sondern nachträglich berechnet.</t>
        </r>
        <r>
          <rPr>
            <sz val="9"/>
            <color indexed="81"/>
            <rFont val="Segoe UI"/>
            <charset val="1"/>
          </rPr>
          <t xml:space="preserve">
</t>
        </r>
      </text>
    </comment>
    <comment ref="F28" authorId="1" shapeId="0" xr:uid="{25E4C364-B3F4-4348-93F9-8B8E4248A9D3}">
      <text>
        <r>
          <rPr>
            <b/>
            <sz val="10"/>
            <color rgb="FF000000"/>
            <rFont val="Tahoma"/>
            <family val="2"/>
          </rPr>
          <t>EUR 2015</t>
        </r>
      </text>
    </comment>
    <comment ref="H28" authorId="1" shapeId="0" xr:uid="{0998360F-3EB4-B244-ABBC-96D153CA47E4}">
      <text>
        <r>
          <rPr>
            <b/>
            <sz val="10"/>
            <color rgb="FF000000"/>
            <rFont val="Tahoma"/>
            <family val="2"/>
          </rPr>
          <t>EUR 2015</t>
        </r>
      </text>
    </comment>
    <comment ref="G29" authorId="1" shapeId="0" xr:uid="{6D8E3FBE-287A-4E3F-9811-C9E51F4E847D}">
      <text>
        <r>
          <rPr>
            <b/>
            <sz val="10"/>
            <color rgb="FF000000"/>
            <rFont val="Tahoma"/>
            <family val="2"/>
          </rPr>
          <t xml:space="preserve">EUR 2013
</t>
        </r>
      </text>
    </comment>
    <comment ref="K29" authorId="0" shapeId="0" xr:uid="{622FF80E-2BE6-497C-81EB-C83D489900CA}">
      <text>
        <r>
          <rPr>
            <b/>
            <sz val="9"/>
            <color indexed="81"/>
            <rFont val="Segoe UI"/>
            <family val="2"/>
          </rPr>
          <t>Werte nachträglich anhand der Prozentangaben berechnet.</t>
        </r>
      </text>
    </comment>
    <comment ref="L29" authorId="0" shapeId="0" xr:uid="{B4262E85-85C2-4E51-936C-A0B3DA39EBA6}">
      <text>
        <r>
          <rPr>
            <b/>
            <sz val="9"/>
            <color indexed="81"/>
            <rFont val="Segoe UI"/>
            <family val="2"/>
          </rPr>
          <t>Werte nachträglich anhand der Prozentangaben berechnet.</t>
        </r>
      </text>
    </comment>
    <comment ref="G30" authorId="1" shapeId="0" xr:uid="{84EDBF50-116D-4FFC-B6F4-A0D95F886FED}">
      <text>
        <r>
          <rPr>
            <b/>
            <sz val="10"/>
            <color rgb="FF000000"/>
            <rFont val="Tahoma"/>
            <family val="2"/>
          </rPr>
          <t xml:space="preserve">EUR 2013
</t>
        </r>
      </text>
    </comment>
    <comment ref="K30" authorId="0" shapeId="0" xr:uid="{2876721F-079D-45C4-ACD4-7BF37D5A672F}">
      <text>
        <r>
          <rPr>
            <b/>
            <sz val="9"/>
            <color indexed="81"/>
            <rFont val="Segoe UI"/>
            <family val="2"/>
          </rPr>
          <t>Werte nachträglich anhand der Prozentangaben berechnet.</t>
        </r>
      </text>
    </comment>
    <comment ref="L30" authorId="0" shapeId="0" xr:uid="{0211C387-44D8-4C62-8F12-CF4ACF2E3A11}">
      <text>
        <r>
          <rPr>
            <b/>
            <sz val="9"/>
            <color indexed="81"/>
            <rFont val="Segoe UI"/>
            <family val="2"/>
          </rPr>
          <t>Werte nachträglich anhand der Prozentangaben berechnet.</t>
        </r>
      </text>
    </comment>
    <comment ref="G31" authorId="1" shapeId="0" xr:uid="{2F13A66C-3C7E-48DD-993C-11DA84BBE64D}">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31" authorId="0" shapeId="0" xr:uid="{62ADEF39-33D8-4243-8BB5-969FDDDF0D60}">
      <text>
        <r>
          <rPr>
            <b/>
            <sz val="9"/>
            <color indexed="81"/>
            <rFont val="Segoe UI"/>
            <family val="2"/>
          </rPr>
          <t>Werte nachträglich anhand der Prozentangaben berechnet.</t>
        </r>
      </text>
    </comment>
    <comment ref="L31" authorId="0" shapeId="0" xr:uid="{91288E46-2DAE-445F-BBAB-0917EFBA0674}">
      <text>
        <r>
          <rPr>
            <b/>
            <sz val="9"/>
            <color indexed="81"/>
            <rFont val="Segoe UI"/>
            <family val="2"/>
          </rPr>
          <t>Werte nachträglich anhand der Prozentangaben berechnet.</t>
        </r>
      </text>
    </comment>
    <comment ref="G32" authorId="1" shapeId="0" xr:uid="{5F0A65F8-6894-4B12-82ED-F826A901BE1E}">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32" authorId="0" shapeId="0" xr:uid="{583E129D-BDF7-4C68-A1EE-3A4598E2133D}">
      <text>
        <r>
          <rPr>
            <b/>
            <sz val="9"/>
            <color indexed="81"/>
            <rFont val="Segoe UI"/>
            <family val="2"/>
          </rPr>
          <t>Werte nachträglich anhand der Prozentangaben berechnet.</t>
        </r>
      </text>
    </comment>
    <comment ref="L32" authorId="0" shapeId="0" xr:uid="{C0DCAA9D-4066-400B-80CB-16FBAD99CAF2}">
      <text>
        <r>
          <rPr>
            <b/>
            <sz val="9"/>
            <color indexed="81"/>
            <rFont val="Segoe UI"/>
            <family val="2"/>
          </rPr>
          <t>Werte nachträglich anhand der Prozentangaben berechnet.</t>
        </r>
      </text>
    </comment>
    <comment ref="G33" authorId="1" shapeId="0" xr:uid="{73260465-0F9E-4184-BE2A-6A0AA13D1912}">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33" authorId="0" shapeId="0" xr:uid="{C7D92263-8123-4F26-B3D2-ED148F9C3ADE}">
      <text>
        <r>
          <rPr>
            <b/>
            <sz val="9"/>
            <color indexed="81"/>
            <rFont val="Segoe UI"/>
            <family val="2"/>
          </rPr>
          <t>Werte nachträglich anhand der Prozentangaben berechnet.</t>
        </r>
      </text>
    </comment>
    <comment ref="L33" authorId="0" shapeId="0" xr:uid="{0122CCC8-41F2-46AB-807F-1FB13D5A898D}">
      <text>
        <r>
          <rPr>
            <b/>
            <sz val="9"/>
            <color rgb="FF000000"/>
            <rFont val="Segoe UI"/>
            <family val="2"/>
          </rPr>
          <t>Werte nachträglich anhand der Prozentangaben berechnet.</t>
        </r>
      </text>
    </comment>
    <comment ref="G34" authorId="1" shapeId="0" xr:uid="{1DF332B5-1716-47F1-A495-5CC5A8A51F94}">
      <text>
        <r>
          <rPr>
            <b/>
            <sz val="10"/>
            <color rgb="FF000000"/>
            <rFont val="Tahoma"/>
            <family val="2"/>
          </rPr>
          <t xml:space="preserve">in EUR 2015
</t>
        </r>
        <r>
          <rPr>
            <b/>
            <sz val="10"/>
            <color rgb="FF000000"/>
            <rFont val="Tahoma"/>
            <family val="2"/>
          </rPr>
          <t>Ausbau Szenario</t>
        </r>
      </text>
    </comment>
    <comment ref="K34" authorId="0" shapeId="0" xr:uid="{A34BF4C8-9DF9-476E-ABFF-E65312875C27}">
      <text>
        <r>
          <rPr>
            <b/>
            <sz val="9"/>
            <color indexed="81"/>
            <rFont val="Segoe UI"/>
            <family val="2"/>
          </rPr>
          <t>Werte nachträglich anhand der Prozentangaben berechnet.</t>
        </r>
      </text>
    </comment>
    <comment ref="L34" authorId="0" shapeId="0" xr:uid="{49FDC3FD-DFD2-40A5-A035-C72711DBC2D0}">
      <text>
        <r>
          <rPr>
            <b/>
            <sz val="9"/>
            <color indexed="81"/>
            <rFont val="Segoe UI"/>
            <family val="2"/>
          </rPr>
          <t>Werte nachträglich anhand der Prozentangaben berechnet.</t>
        </r>
      </text>
    </comment>
    <comment ref="G35" authorId="1" shapeId="0" xr:uid="{B23256CC-A38B-4173-81DE-7FDEDA4CBC68}">
      <text>
        <r>
          <rPr>
            <b/>
            <sz val="10"/>
            <color rgb="FF000000"/>
            <rFont val="Tahoma"/>
            <family val="2"/>
          </rPr>
          <t xml:space="preserve">in EUR 2015
</t>
        </r>
        <r>
          <rPr>
            <b/>
            <sz val="10"/>
            <color rgb="FF000000"/>
            <rFont val="Tahoma"/>
            <family val="2"/>
          </rPr>
          <t>Ausbau Szenario</t>
        </r>
      </text>
    </comment>
    <comment ref="K35" authorId="0" shapeId="0" xr:uid="{2DFD2585-9F7A-40B7-8EBD-B51FB5ED8598}">
      <text>
        <r>
          <rPr>
            <b/>
            <sz val="9"/>
            <color indexed="81"/>
            <rFont val="Segoe UI"/>
            <family val="2"/>
          </rPr>
          <t>Werte nachträglich anhand der Prozentangaben berechnet.</t>
        </r>
      </text>
    </comment>
    <comment ref="L35" authorId="0" shapeId="0" xr:uid="{7FFFE131-3941-41D6-87D1-1E9AF42BE91C}">
      <text>
        <r>
          <rPr>
            <b/>
            <sz val="9"/>
            <color indexed="81"/>
            <rFont val="Segoe UI"/>
            <family val="2"/>
          </rPr>
          <t>Werte nachträglich anhand der Prozentangaben berechnet.</t>
        </r>
      </text>
    </comment>
    <comment ref="D36" authorId="0" shapeId="0" xr:uid="{D3DC347D-9135-4C01-9B43-EBFC4E8A4C18}">
      <text>
        <r>
          <rPr>
            <b/>
            <sz val="9"/>
            <color indexed="81"/>
            <rFont val="Segoe UI"/>
            <charset val="1"/>
          </rPr>
          <t>Mittelwerte nicht aus Studie, sondern nachträglich berechnet.</t>
        </r>
        <r>
          <rPr>
            <sz val="9"/>
            <color indexed="81"/>
            <rFont val="Segoe UI"/>
            <charset val="1"/>
          </rPr>
          <t xml:space="preserve">
</t>
        </r>
      </text>
    </comment>
    <comment ref="F36" authorId="1" shapeId="0" xr:uid="{45C6F0DD-E246-4747-A097-701C2AEF4C13}">
      <text>
        <r>
          <rPr>
            <b/>
            <sz val="10"/>
            <color rgb="FF000000"/>
            <rFont val="Tahoma"/>
            <family val="2"/>
          </rPr>
          <t xml:space="preserve">in EUR 2015
</t>
        </r>
        <r>
          <rPr>
            <b/>
            <sz val="10"/>
            <color rgb="FF000000"/>
            <rFont val="Tahoma"/>
            <family val="2"/>
          </rPr>
          <t>Ausbau Szenario</t>
        </r>
      </text>
    </comment>
    <comment ref="H36" authorId="1" shapeId="0" xr:uid="{2DC7435A-E5FE-744C-B8D1-6C37E4EF191C}">
      <text>
        <r>
          <rPr>
            <b/>
            <sz val="10"/>
            <color rgb="FF000000"/>
            <rFont val="Tahoma"/>
            <family val="2"/>
          </rPr>
          <t xml:space="preserve">in EUR 2015
</t>
        </r>
        <r>
          <rPr>
            <b/>
            <sz val="10"/>
            <color rgb="FF000000"/>
            <rFont val="Tahoma"/>
            <family val="2"/>
          </rPr>
          <t>Energy [R]evolution Szenario</t>
        </r>
      </text>
    </comment>
    <comment ref="K36" authorId="0" shapeId="0" xr:uid="{93877B02-4C08-4777-AE2D-FE4858E9691C}">
      <text>
        <r>
          <rPr>
            <b/>
            <sz val="9"/>
            <color indexed="81"/>
            <rFont val="Segoe UI"/>
            <family val="2"/>
          </rPr>
          <t>Werte nachträglich anhand der Prozentangaben berechnet.</t>
        </r>
      </text>
    </comment>
    <comment ref="D37" authorId="0" shapeId="0" xr:uid="{0084CBF4-B596-41F2-810C-7E8BB73953FC}">
      <text>
        <r>
          <rPr>
            <b/>
            <sz val="9"/>
            <color indexed="81"/>
            <rFont val="Segoe UI"/>
            <charset val="1"/>
          </rPr>
          <t>Mittelwerte nicht aus Studie, sondern nachträglich berechnet.</t>
        </r>
        <r>
          <rPr>
            <sz val="9"/>
            <color indexed="81"/>
            <rFont val="Segoe UI"/>
            <charset val="1"/>
          </rPr>
          <t xml:space="preserve">
</t>
        </r>
      </text>
    </comment>
    <comment ref="F37" authorId="1" shapeId="0" xr:uid="{E09D2E73-072B-0D46-B2D5-6A2CAF37F060}">
      <text>
        <r>
          <rPr>
            <b/>
            <sz val="10"/>
            <color rgb="FF000000"/>
            <rFont val="Tahoma"/>
            <family val="2"/>
          </rPr>
          <t xml:space="preserve">in EUR 2015
</t>
        </r>
        <r>
          <rPr>
            <b/>
            <sz val="10"/>
            <color rgb="FF000000"/>
            <rFont val="Tahoma"/>
            <family val="2"/>
          </rPr>
          <t>Ausbau Szenario</t>
        </r>
      </text>
    </comment>
    <comment ref="H37" authorId="1" shapeId="0" xr:uid="{BAB07C6D-8782-174A-BB59-7B9250A80C65}">
      <text>
        <r>
          <rPr>
            <b/>
            <sz val="10"/>
            <color rgb="FF000000"/>
            <rFont val="Tahoma"/>
            <family val="2"/>
          </rPr>
          <t xml:space="preserve">in EUR 2015
</t>
        </r>
        <r>
          <rPr>
            <b/>
            <sz val="10"/>
            <color rgb="FF000000"/>
            <rFont val="Tahoma"/>
            <family val="2"/>
          </rPr>
          <t>Energy [R]evolution Szenario</t>
        </r>
      </text>
    </comment>
    <comment ref="K37" authorId="0" shapeId="0" xr:uid="{FA583812-6585-4D4E-8094-E55AA0FBE6A1}">
      <text>
        <r>
          <rPr>
            <b/>
            <sz val="9"/>
            <color indexed="81"/>
            <rFont val="Segoe UI"/>
            <family val="2"/>
          </rPr>
          <t>Werte nachträglich anhand der Prozentangaben berechnet.</t>
        </r>
      </text>
    </comment>
    <comment ref="D38" authorId="0" shapeId="0" xr:uid="{52DF67C8-BFB9-4516-BF54-0B197739E4BC}">
      <text>
        <r>
          <rPr>
            <b/>
            <sz val="9"/>
            <color indexed="81"/>
            <rFont val="Segoe UI"/>
            <charset val="1"/>
          </rPr>
          <t>Mittelwerte nicht aus Studie, sondern nachträglich berechnet.</t>
        </r>
        <r>
          <rPr>
            <sz val="9"/>
            <color indexed="81"/>
            <rFont val="Segoe UI"/>
            <charset val="1"/>
          </rPr>
          <t xml:space="preserve">
</t>
        </r>
      </text>
    </comment>
    <comment ref="F38" authorId="1" shapeId="0" xr:uid="{89706D94-CDAB-9145-8C34-B7836EEBBB80}">
      <text>
        <r>
          <rPr>
            <b/>
            <sz val="10"/>
            <color rgb="FF000000"/>
            <rFont val="Tahoma"/>
            <family val="2"/>
          </rPr>
          <t xml:space="preserve">in EUR 2015
</t>
        </r>
        <r>
          <rPr>
            <b/>
            <sz val="10"/>
            <color rgb="FF000000"/>
            <rFont val="Tahoma"/>
            <family val="2"/>
          </rPr>
          <t>Ausbau Szenario</t>
        </r>
      </text>
    </comment>
    <comment ref="H38" authorId="1" shapeId="0" xr:uid="{2F607A7F-B52D-4B4E-8666-4E2748A7F155}">
      <text>
        <r>
          <rPr>
            <b/>
            <sz val="10"/>
            <color rgb="FF000000"/>
            <rFont val="Tahoma"/>
            <family val="2"/>
          </rPr>
          <t xml:space="preserve">in EUR 2015
</t>
        </r>
        <r>
          <rPr>
            <b/>
            <sz val="10"/>
            <color rgb="FF000000"/>
            <rFont val="Tahoma"/>
            <family val="2"/>
          </rPr>
          <t>Energy [R]evolution Szenario</t>
        </r>
      </text>
    </comment>
    <comment ref="K38" authorId="0" shapeId="0" xr:uid="{29FE78FB-97CB-4300-9204-497D6AF6AADD}">
      <text>
        <r>
          <rPr>
            <b/>
            <sz val="9"/>
            <color indexed="81"/>
            <rFont val="Segoe UI"/>
            <family val="2"/>
          </rPr>
          <t>Werte nachträglich anhand der Prozentangaben berechnet.</t>
        </r>
      </text>
    </comment>
    <comment ref="D39" authorId="0" shapeId="0" xr:uid="{E37FCE3F-EC23-4DDB-B7B6-771338DCA890}">
      <text>
        <r>
          <rPr>
            <b/>
            <sz val="9"/>
            <color indexed="81"/>
            <rFont val="Segoe UI"/>
            <charset val="1"/>
          </rPr>
          <t>Mittelwerte nicht aus Studie, sondern nachträglich berechnet.</t>
        </r>
        <r>
          <rPr>
            <sz val="9"/>
            <color indexed="81"/>
            <rFont val="Segoe UI"/>
            <charset val="1"/>
          </rPr>
          <t xml:space="preserve">
</t>
        </r>
      </text>
    </comment>
    <comment ref="F39" authorId="1" shapeId="0" xr:uid="{D5C7CE82-69D2-CB43-85A5-AB38C69CC63A}">
      <text>
        <r>
          <rPr>
            <b/>
            <sz val="10"/>
            <color rgb="FF000000"/>
            <rFont val="Tahoma"/>
            <family val="2"/>
          </rPr>
          <t xml:space="preserve">in EUR 2015
</t>
        </r>
        <r>
          <rPr>
            <b/>
            <sz val="10"/>
            <color rgb="FF000000"/>
            <rFont val="Tahoma"/>
            <family val="2"/>
          </rPr>
          <t>Ausbau Szenario</t>
        </r>
      </text>
    </comment>
    <comment ref="H39" authorId="1" shapeId="0" xr:uid="{4D810CEC-74F2-F542-A74B-8DAF30E23561}">
      <text>
        <r>
          <rPr>
            <b/>
            <sz val="10"/>
            <color rgb="FF000000"/>
            <rFont val="Tahoma"/>
            <family val="2"/>
          </rPr>
          <t xml:space="preserve">in EUR 2015
</t>
        </r>
        <r>
          <rPr>
            <b/>
            <sz val="10"/>
            <color rgb="FF000000"/>
            <rFont val="Tahoma"/>
            <family val="2"/>
          </rPr>
          <t>Energy [R]evolution Szenario</t>
        </r>
      </text>
    </comment>
    <comment ref="K39" authorId="0" shapeId="0" xr:uid="{A5DF3C9E-5D65-4892-A940-7477D538CF04}">
      <text>
        <r>
          <rPr>
            <b/>
            <sz val="9"/>
            <color indexed="81"/>
            <rFont val="Segoe UI"/>
            <family val="2"/>
          </rPr>
          <t>Werte nachträglich anhand der Prozentangaben berechnet.</t>
        </r>
      </text>
    </comment>
    <comment ref="G40" authorId="1" shapeId="0" xr:uid="{8679FC0B-FD3E-4188-BC4E-B41A8A0CDB8E}">
      <text>
        <r>
          <rPr>
            <b/>
            <sz val="10"/>
            <color rgb="FF000000"/>
            <rFont val="Tahoma"/>
            <family val="2"/>
          </rPr>
          <t>EUR 2009</t>
        </r>
        <r>
          <rPr>
            <sz val="10"/>
            <color rgb="FF000000"/>
            <rFont val="Tahoma"/>
            <family val="2"/>
          </rPr>
          <t xml:space="preserve">
</t>
        </r>
      </text>
    </comment>
    <comment ref="K40" authorId="0" shapeId="0" xr:uid="{666E5ADE-58C2-49BD-89A2-ECD0815A7F95}">
      <text>
        <r>
          <rPr>
            <b/>
            <sz val="9"/>
            <color indexed="81"/>
            <rFont val="Segoe UI"/>
            <family val="2"/>
          </rPr>
          <t>Werte nachträglich anhand der Prozentangaben berechnet.</t>
        </r>
      </text>
    </comment>
    <comment ref="L40" authorId="1" shapeId="0" xr:uid="{B1DB0E30-4D78-425F-B939-6671AD1E7D14}">
      <text>
        <r>
          <rPr>
            <b/>
            <sz val="10"/>
            <color rgb="FF000000"/>
            <rFont val="Tahoma"/>
            <family val="2"/>
          </rPr>
          <t>EUR 2009</t>
        </r>
        <r>
          <rPr>
            <sz val="10"/>
            <color rgb="FF000000"/>
            <rFont val="Tahoma"/>
            <family val="2"/>
          </rPr>
          <t xml:space="preserve">
</t>
        </r>
      </text>
    </comment>
    <comment ref="G41" authorId="1" shapeId="0" xr:uid="{D7BF616B-66CC-4C6D-A069-701365EE9B92}">
      <text>
        <r>
          <rPr>
            <b/>
            <sz val="10"/>
            <color rgb="FF000000"/>
            <rFont val="Tahoma"/>
            <family val="2"/>
          </rPr>
          <t>EUR 2009</t>
        </r>
        <r>
          <rPr>
            <sz val="10"/>
            <color rgb="FF000000"/>
            <rFont val="Tahoma"/>
            <family val="2"/>
          </rPr>
          <t xml:space="preserve">
</t>
        </r>
      </text>
    </comment>
    <comment ref="K41" authorId="0" shapeId="0" xr:uid="{47B70DF4-1ADE-42D8-AAC7-B9ACC8704CD5}">
      <text>
        <r>
          <rPr>
            <b/>
            <sz val="9"/>
            <color indexed="81"/>
            <rFont val="Segoe UI"/>
            <family val="2"/>
          </rPr>
          <t>Werte nachträglich anhand der Prozentangaben berechnet.</t>
        </r>
      </text>
    </comment>
    <comment ref="L41" authorId="1" shapeId="0" xr:uid="{4018AFA5-DB5E-40EC-BC76-76AD3D81FC27}">
      <text>
        <r>
          <rPr>
            <b/>
            <sz val="10"/>
            <color rgb="FF000000"/>
            <rFont val="Tahoma"/>
            <family val="2"/>
          </rPr>
          <t>EUR 2009</t>
        </r>
        <r>
          <rPr>
            <sz val="10"/>
            <color rgb="FF000000"/>
            <rFont val="Tahoma"/>
            <family val="2"/>
          </rPr>
          <t xml:space="preserve">
</t>
        </r>
      </text>
    </comment>
    <comment ref="G42" authorId="1" shapeId="0" xr:uid="{872D759D-D9FA-40EB-BDC9-E37ACDD399AC}">
      <text>
        <r>
          <rPr>
            <b/>
            <sz val="10"/>
            <color rgb="FF000000"/>
            <rFont val="Tahoma"/>
            <family val="2"/>
          </rPr>
          <t>EUR 2009</t>
        </r>
        <r>
          <rPr>
            <sz val="10"/>
            <color rgb="FF000000"/>
            <rFont val="Tahoma"/>
            <family val="2"/>
          </rPr>
          <t xml:space="preserve">
</t>
        </r>
      </text>
    </comment>
    <comment ref="K42" authorId="0" shapeId="0" xr:uid="{DA04D5CC-C12B-417D-BF6F-EC81B48D4945}">
      <text>
        <r>
          <rPr>
            <b/>
            <sz val="9"/>
            <color rgb="FF000000"/>
            <rFont val="Segoe UI"/>
            <family val="2"/>
          </rPr>
          <t>Werte nachträglich anhand der Prozentangaben berechnet.</t>
        </r>
      </text>
    </comment>
    <comment ref="L42" authorId="1" shapeId="0" xr:uid="{78FAB0FA-F402-4682-95ED-CA891DF9FA46}">
      <text>
        <r>
          <rPr>
            <b/>
            <sz val="10"/>
            <color rgb="FF000000"/>
            <rFont val="Tahoma"/>
            <family val="2"/>
          </rPr>
          <t>EUR 2009</t>
        </r>
        <r>
          <rPr>
            <sz val="10"/>
            <color rgb="FF000000"/>
            <rFont val="Tahoma"/>
            <family val="2"/>
          </rPr>
          <t xml:space="preserve">
</t>
        </r>
      </text>
    </comment>
    <comment ref="G43" authorId="1" shapeId="0" xr:uid="{489B2F26-C518-4AD7-8EBA-C563700F94CA}">
      <text>
        <r>
          <rPr>
            <b/>
            <sz val="10"/>
            <color rgb="FF000000"/>
            <rFont val="Tahoma"/>
            <family val="2"/>
          </rPr>
          <t>EUR 2009</t>
        </r>
        <r>
          <rPr>
            <sz val="10"/>
            <color rgb="FF000000"/>
            <rFont val="Tahoma"/>
            <family val="2"/>
          </rPr>
          <t xml:space="preserve">
</t>
        </r>
      </text>
    </comment>
    <comment ref="K43" authorId="0" shapeId="0" xr:uid="{9FB82259-85BB-44C1-908E-2DC4457EAB84}">
      <text>
        <r>
          <rPr>
            <b/>
            <sz val="9"/>
            <color indexed="81"/>
            <rFont val="Segoe UI"/>
            <family val="2"/>
          </rPr>
          <t>Werte nachträglich anhand der Prozentangaben berechnet.</t>
        </r>
      </text>
    </comment>
    <comment ref="L43" authorId="1" shapeId="0" xr:uid="{553E5849-F79F-43C7-AC3D-C71651308AB8}">
      <text>
        <r>
          <rPr>
            <b/>
            <sz val="10"/>
            <color rgb="FF000000"/>
            <rFont val="Tahoma"/>
            <family val="2"/>
          </rPr>
          <t>EUR 2009</t>
        </r>
        <r>
          <rPr>
            <sz val="10"/>
            <color rgb="FF000000"/>
            <rFont val="Tahoma"/>
            <family val="2"/>
          </rPr>
          <t xml:space="preserve">
</t>
        </r>
      </text>
    </comment>
    <comment ref="G44" authorId="1" shapeId="0" xr:uid="{1972396C-09B5-43BD-B96A-BB4E20220DD9}">
      <text>
        <r>
          <rPr>
            <b/>
            <sz val="10"/>
            <color rgb="FF000000"/>
            <rFont val="Tahoma"/>
            <family val="2"/>
          </rPr>
          <t>EUR 2009</t>
        </r>
        <r>
          <rPr>
            <sz val="10"/>
            <color rgb="FF000000"/>
            <rFont val="Tahoma"/>
            <family val="2"/>
          </rPr>
          <t xml:space="preserve">
</t>
        </r>
      </text>
    </comment>
    <comment ref="K44" authorId="0" shapeId="0" xr:uid="{E4BC509B-9E05-409C-A3EC-8F24A2425DED}">
      <text>
        <r>
          <rPr>
            <b/>
            <sz val="9"/>
            <color indexed="81"/>
            <rFont val="Segoe UI"/>
            <family val="2"/>
          </rPr>
          <t>Werte nachträglich anhand der Prozentangaben berechnet.</t>
        </r>
      </text>
    </comment>
    <comment ref="L44" authorId="1" shapeId="0" xr:uid="{50D4AFF0-7142-4BF7-AED3-4889EE89D5DA}">
      <text>
        <r>
          <rPr>
            <b/>
            <sz val="10"/>
            <color rgb="FF000000"/>
            <rFont val="Tahoma"/>
            <family val="2"/>
          </rPr>
          <t>EUR 2009</t>
        </r>
        <r>
          <rPr>
            <sz val="10"/>
            <color rgb="FF000000"/>
            <rFont val="Tahoma"/>
            <family val="2"/>
          </rPr>
          <t xml:space="preserve">
</t>
        </r>
      </text>
    </comment>
    <comment ref="G45" authorId="1" shapeId="0" xr:uid="{43189759-C486-48AE-BD1C-30A5AF5441A8}">
      <text>
        <r>
          <rPr>
            <b/>
            <sz val="10"/>
            <color rgb="FF000000"/>
            <rFont val="Tahoma"/>
            <family val="2"/>
          </rPr>
          <t>EUR 2009</t>
        </r>
        <r>
          <rPr>
            <sz val="10"/>
            <color rgb="FF000000"/>
            <rFont val="Tahoma"/>
            <family val="2"/>
          </rPr>
          <t xml:space="preserve">
</t>
        </r>
      </text>
    </comment>
    <comment ref="K45" authorId="0" shapeId="0" xr:uid="{0FCEC1ED-837F-4A0D-96B7-2914E83E89EA}">
      <text>
        <r>
          <rPr>
            <b/>
            <sz val="9"/>
            <color indexed="81"/>
            <rFont val="Segoe UI"/>
            <family val="2"/>
          </rPr>
          <t>Werte nachträglich anhand der Prozentangaben berechnet.</t>
        </r>
      </text>
    </comment>
    <comment ref="L45" authorId="1" shapeId="0" xr:uid="{CE095CC7-F773-4345-8ECE-00A1B521D6A0}">
      <text>
        <r>
          <rPr>
            <b/>
            <sz val="10"/>
            <color rgb="FF000000"/>
            <rFont val="Tahoma"/>
            <family val="2"/>
          </rPr>
          <t>EUR 2009</t>
        </r>
        <r>
          <rPr>
            <sz val="10"/>
            <color rgb="FF000000"/>
            <rFont val="Tahoma"/>
            <family val="2"/>
          </rPr>
          <t xml:space="preserve">
</t>
        </r>
      </text>
    </comment>
    <comment ref="G46" authorId="1" shapeId="0" xr:uid="{D12EC42C-A881-4070-A0FB-D5F0A3B6F337}">
      <text>
        <r>
          <rPr>
            <b/>
            <sz val="10"/>
            <color rgb="FF000000"/>
            <rFont val="Tahoma"/>
            <family val="2"/>
          </rPr>
          <t>EUR 2009</t>
        </r>
        <r>
          <rPr>
            <sz val="10"/>
            <color rgb="FF000000"/>
            <rFont val="Tahoma"/>
            <family val="2"/>
          </rPr>
          <t xml:space="preserve">
</t>
        </r>
      </text>
    </comment>
    <comment ref="K46" authorId="0" shapeId="0" xr:uid="{4A343117-4029-4CC1-95DE-DD405593B9AE}">
      <text>
        <r>
          <rPr>
            <b/>
            <sz val="9"/>
            <color indexed="81"/>
            <rFont val="Segoe UI"/>
            <family val="2"/>
          </rPr>
          <t>Werte nachträglich anhand der Prozentangaben berechnet.</t>
        </r>
      </text>
    </comment>
    <comment ref="L46" authorId="1" shapeId="0" xr:uid="{929C42EF-E30A-4BBD-A1EC-A65EC7B76FA6}">
      <text>
        <r>
          <rPr>
            <b/>
            <sz val="10"/>
            <color rgb="FF000000"/>
            <rFont val="Tahoma"/>
            <family val="2"/>
          </rPr>
          <t>EUR 2009</t>
        </r>
        <r>
          <rPr>
            <sz val="10"/>
            <color rgb="FF000000"/>
            <rFont val="Tahoma"/>
            <family val="2"/>
          </rPr>
          <t xml:space="preserve">
</t>
        </r>
      </text>
    </comment>
    <comment ref="G47" authorId="1" shapeId="0" xr:uid="{6FE5960E-33CD-4437-9B38-AD6D79A918A1}">
      <text>
        <r>
          <rPr>
            <b/>
            <sz val="10"/>
            <color rgb="FF000000"/>
            <rFont val="Tahoma"/>
            <family val="2"/>
          </rPr>
          <t>in Eur 2018</t>
        </r>
        <r>
          <rPr>
            <sz val="10"/>
            <color rgb="FF000000"/>
            <rFont val="Tahoma"/>
            <family val="2"/>
          </rPr>
          <t xml:space="preserve">
</t>
        </r>
      </text>
    </comment>
    <comment ref="J47" authorId="0" shapeId="0" xr:uid="{FC8076EB-3771-4427-A559-1741EA770BEC}">
      <text>
        <r>
          <rPr>
            <b/>
            <sz val="9"/>
            <color indexed="81"/>
            <rFont val="Segoe UI"/>
            <charset val="1"/>
          </rPr>
          <t>Keine Prozentangaben in Studie angegeben. Werte nachträglich berechnet.</t>
        </r>
        <r>
          <rPr>
            <sz val="9"/>
            <color indexed="81"/>
            <rFont val="Segoe UI"/>
            <charset val="1"/>
          </rPr>
          <t xml:space="preserve">
</t>
        </r>
      </text>
    </comment>
    <comment ref="K47" authorId="1" shapeId="0" xr:uid="{D916E55F-5C31-4448-B286-C9B0355E542D}">
      <text>
        <r>
          <rPr>
            <b/>
            <sz val="10"/>
            <color rgb="FF000000"/>
            <rFont val="Tahoma"/>
            <family val="2"/>
          </rPr>
          <t>Werte nachträglich mit angenommenen Volllastunden berechnet. In Studie nur Angabe von O&amp;M costs bezogen auf Energieproduktion ($/MWh) - siehe variable Betriebs- und Wartungskosten.</t>
        </r>
        <r>
          <rPr>
            <sz val="10"/>
            <color rgb="FF000000"/>
            <rFont val="Tahoma"/>
            <family val="2"/>
          </rPr>
          <t xml:space="preserve">
</t>
        </r>
      </text>
    </comment>
    <comment ref="L47" authorId="1" shapeId="0" xr:uid="{15669DDE-AED4-4252-AB1A-723FC10ED0F8}">
      <text>
        <r>
          <rPr>
            <b/>
            <sz val="10"/>
            <color rgb="FF000000"/>
            <rFont val="Tahoma"/>
            <family val="2"/>
          </rPr>
          <t>Werte nachträglich mit angenommenen Volllastunden berechnet. In Studie nur Angabe von O&amp;M costs bezogen auf Energieproduktion ($/MWh) - siehe variable Betriebs- und Wartungskosten.</t>
        </r>
        <r>
          <rPr>
            <sz val="10"/>
            <color rgb="FF000000"/>
            <rFont val="Tahoma"/>
            <family val="2"/>
          </rPr>
          <t xml:space="preserve">
</t>
        </r>
      </text>
    </comment>
    <comment ref="M47" authorId="1" shapeId="0" xr:uid="{34DBB7D6-DC44-4222-B4CE-AAD34227D13A}">
      <text>
        <r>
          <rPr>
            <b/>
            <sz val="10"/>
            <color rgb="FF000000"/>
            <rFont val="Tahoma"/>
            <family val="2"/>
          </rPr>
          <t>in Studie nur Angabe von O&amp;M costs bezogen auf Energieproduktion ($/MWh)</t>
        </r>
      </text>
    </comment>
    <comment ref="T47" authorId="1" shapeId="0" xr:uid="{0079E099-2D93-0647-8F78-99981A5411A5}">
      <text>
        <r>
          <rPr>
            <b/>
            <sz val="10"/>
            <color rgb="FF000000"/>
            <rFont val="Tahoma"/>
            <family val="2"/>
          </rPr>
          <t>in Studie als capacity factor von 49 % angegeben</t>
        </r>
        <r>
          <rPr>
            <sz val="10"/>
            <color rgb="FF000000"/>
            <rFont val="Tahoma"/>
            <family val="2"/>
          </rPr>
          <t xml:space="preserve">
</t>
        </r>
      </text>
    </comment>
    <comment ref="W47" authorId="1" shapeId="0" xr:uid="{97CDA2CB-DC7D-9747-8D20-CCA04DD85BD2}">
      <text>
        <r>
          <rPr>
            <b/>
            <sz val="10"/>
            <color rgb="FF000000"/>
            <rFont val="Tahoma"/>
            <family val="2"/>
          </rPr>
          <t>in Eur 2018</t>
        </r>
        <r>
          <rPr>
            <sz val="10"/>
            <color rgb="FF000000"/>
            <rFont val="Tahoma"/>
            <family val="2"/>
          </rPr>
          <t xml:space="preserve">
</t>
        </r>
      </text>
    </comment>
    <comment ref="G48" authorId="1" shapeId="0" xr:uid="{FF041AD9-3FAB-4A3D-9152-A77393D4606B}">
      <text>
        <r>
          <rPr>
            <b/>
            <sz val="10"/>
            <color rgb="FF000000"/>
            <rFont val="Tahoma"/>
            <family val="2"/>
          </rPr>
          <t>in Eur 2018</t>
        </r>
        <r>
          <rPr>
            <sz val="10"/>
            <color rgb="FF000000"/>
            <rFont val="Tahoma"/>
            <family val="2"/>
          </rPr>
          <t xml:space="preserve">
</t>
        </r>
      </text>
    </comment>
    <comment ref="J48" authorId="0" shapeId="0" xr:uid="{D26EA220-AE6F-4994-B5FD-D0973A64CFF7}">
      <text>
        <r>
          <rPr>
            <b/>
            <sz val="9"/>
            <color indexed="81"/>
            <rFont val="Segoe UI"/>
            <charset val="1"/>
          </rPr>
          <t>Keine Prozentangaben in Studie angegeben. Werte nachträglich berechnet.</t>
        </r>
        <r>
          <rPr>
            <sz val="9"/>
            <color indexed="81"/>
            <rFont val="Segoe UI"/>
            <charset val="1"/>
          </rPr>
          <t xml:space="preserve">
</t>
        </r>
      </text>
    </comment>
    <comment ref="K48" authorId="1" shapeId="0" xr:uid="{A32B530C-C41E-4A20-8570-34687033815F}">
      <text>
        <r>
          <rPr>
            <b/>
            <sz val="10"/>
            <color rgb="FF000000"/>
            <rFont val="Tahoma"/>
            <family val="2"/>
          </rPr>
          <t>Werte nachträglich mit angenommenen Volllastunden berechnet. In Studie nur Angabe von O&amp;M costs bezogen auf Energieproduktion ($/MWh) - siehe variable Betriebs- und Wartungskosten.</t>
        </r>
        <r>
          <rPr>
            <sz val="10"/>
            <color rgb="FF000000"/>
            <rFont val="Tahoma"/>
            <family val="2"/>
          </rPr>
          <t xml:space="preserve">
</t>
        </r>
      </text>
    </comment>
    <comment ref="L48" authorId="1" shapeId="0" xr:uid="{D3C5191E-B25E-44F6-8288-AE8E10776778}">
      <text>
        <r>
          <rPr>
            <b/>
            <sz val="10"/>
            <color rgb="FF000000"/>
            <rFont val="Tahoma"/>
            <family val="2"/>
          </rPr>
          <t>Werte nachträglich mit angenommenen Volllastunden berechnet. In Studie nur Angabe von O&amp;M costs bezogen auf Energieproduktion ($/MWh) - siehe variable Betriebs- und Wartungskosten.</t>
        </r>
        <r>
          <rPr>
            <sz val="10"/>
            <color rgb="FF000000"/>
            <rFont val="Tahoma"/>
            <family val="2"/>
          </rPr>
          <t xml:space="preserve">
</t>
        </r>
      </text>
    </comment>
    <comment ref="M48" authorId="1" shapeId="0" xr:uid="{158B635B-6EBA-4464-B177-55F7AA37B042}">
      <text>
        <r>
          <rPr>
            <b/>
            <sz val="10"/>
            <color rgb="FF000000"/>
            <rFont val="Tahoma"/>
            <family val="2"/>
          </rPr>
          <t>in Studie nur Angabe von O&amp;M costs bezogen auf Energieproduktion ($/MWh)</t>
        </r>
      </text>
    </comment>
    <comment ref="T48" authorId="1" shapeId="0" xr:uid="{7DC8692B-3FE3-4C41-BE73-A53B29623CF3}">
      <text>
        <r>
          <rPr>
            <b/>
            <sz val="10"/>
            <color rgb="FF000000"/>
            <rFont val="Tahoma"/>
            <family val="2"/>
          </rPr>
          <t>in Studie als capacity factor von 59 % angegeben</t>
        </r>
        <r>
          <rPr>
            <sz val="10"/>
            <color rgb="FF000000"/>
            <rFont val="Tahoma"/>
            <family val="2"/>
          </rPr>
          <t xml:space="preserve">
</t>
        </r>
      </text>
    </comment>
    <comment ref="W48" authorId="1" shapeId="0" xr:uid="{ED13A8E4-25DE-0C44-B459-D3A365F7460A}">
      <text>
        <r>
          <rPr>
            <b/>
            <sz val="10"/>
            <color rgb="FF000000"/>
            <rFont val="Tahoma"/>
            <family val="2"/>
          </rPr>
          <t>in Eur 2018</t>
        </r>
        <r>
          <rPr>
            <sz val="10"/>
            <color rgb="FF000000"/>
            <rFont val="Tahoma"/>
            <family val="2"/>
          </rPr>
          <t xml:space="preserve">
</t>
        </r>
      </text>
    </comment>
    <comment ref="G49" authorId="1" shapeId="0" xr:uid="{3B171403-9D2D-41FB-B271-30C4E4E1A9FD}">
      <text>
        <r>
          <rPr>
            <b/>
            <sz val="10"/>
            <color rgb="FF000000"/>
            <rFont val="Tahoma"/>
            <family val="2"/>
          </rPr>
          <t>in Euro 2012</t>
        </r>
        <r>
          <rPr>
            <sz val="10"/>
            <color rgb="FF000000"/>
            <rFont val="Tahoma"/>
            <family val="2"/>
          </rPr>
          <t xml:space="preserve">
</t>
        </r>
      </text>
    </comment>
    <comment ref="J49" authorId="0" shapeId="0" xr:uid="{96039D84-CAB4-4836-9410-D9AAE124576E}">
      <text>
        <r>
          <rPr>
            <b/>
            <sz val="9"/>
            <color rgb="FF000000"/>
            <rFont val="Segoe UI"/>
            <charset val="1"/>
          </rPr>
          <t>Keine Prozentangaben in Studie angegeben. Werte nachträglich berechnet.</t>
        </r>
        <r>
          <rPr>
            <sz val="9"/>
            <color rgb="FF000000"/>
            <rFont val="Segoe UI"/>
            <charset val="1"/>
          </rPr>
          <t xml:space="preserve">
</t>
        </r>
      </text>
    </comment>
    <comment ref="L49" authorId="1" shapeId="0" xr:uid="{BC6CE592-39CF-0842-ABAE-E19143F49078}">
      <text>
        <r>
          <rPr>
            <b/>
            <sz val="10"/>
            <color rgb="FF000000"/>
            <rFont val="Tahoma"/>
            <family val="2"/>
          </rPr>
          <t>in Euro 2012</t>
        </r>
        <r>
          <rPr>
            <sz val="10"/>
            <color rgb="FF000000"/>
            <rFont val="Tahoma"/>
            <family val="2"/>
          </rPr>
          <t xml:space="preserve">
</t>
        </r>
      </text>
    </comment>
    <comment ref="G50" authorId="1" shapeId="0" xr:uid="{E5CBB2FB-31D6-4C39-B9E6-01109B0CC7BC}">
      <text>
        <r>
          <rPr>
            <b/>
            <sz val="10"/>
            <color rgb="FF000000"/>
            <rFont val="Tahoma"/>
            <family val="2"/>
          </rPr>
          <t>in Euro 2012</t>
        </r>
        <r>
          <rPr>
            <sz val="10"/>
            <color rgb="FF000000"/>
            <rFont val="Tahoma"/>
            <family val="2"/>
          </rPr>
          <t xml:space="preserve">
</t>
        </r>
      </text>
    </comment>
    <comment ref="J50" authorId="0" shapeId="0" xr:uid="{2B304557-8705-484E-979B-2730B8531D59}">
      <text>
        <r>
          <rPr>
            <b/>
            <sz val="9"/>
            <color indexed="81"/>
            <rFont val="Segoe UI"/>
            <charset val="1"/>
          </rPr>
          <t>Keine Prozentangaben in Studie angegeben. Werte nachträglich berechnet.</t>
        </r>
        <r>
          <rPr>
            <sz val="9"/>
            <color indexed="81"/>
            <rFont val="Segoe UI"/>
            <charset val="1"/>
          </rPr>
          <t xml:space="preserve">
</t>
        </r>
      </text>
    </comment>
    <comment ref="L50" authorId="1" shapeId="0" xr:uid="{F2A9F588-9AE8-E64A-949E-756A62065C47}">
      <text>
        <r>
          <rPr>
            <b/>
            <sz val="10"/>
            <color rgb="FF000000"/>
            <rFont val="Tahoma"/>
            <family val="2"/>
          </rPr>
          <t>in Euro 2012</t>
        </r>
        <r>
          <rPr>
            <sz val="10"/>
            <color rgb="FF000000"/>
            <rFont val="Tahoma"/>
            <family val="2"/>
          </rPr>
          <t xml:space="preserve">
</t>
        </r>
      </text>
    </comment>
    <comment ref="G51" authorId="1" shapeId="0" xr:uid="{ADF0C08B-D48C-45D7-A804-CBF4BE6975FA}">
      <text>
        <r>
          <rPr>
            <b/>
            <sz val="10"/>
            <color rgb="FF000000"/>
            <rFont val="Tahoma"/>
            <family val="2"/>
          </rPr>
          <t>in Euro 2012</t>
        </r>
        <r>
          <rPr>
            <sz val="10"/>
            <color rgb="FF000000"/>
            <rFont val="Tahoma"/>
            <family val="2"/>
          </rPr>
          <t xml:space="preserve">
</t>
        </r>
      </text>
    </comment>
    <comment ref="J51" authorId="0" shapeId="0" xr:uid="{04E96D89-B83B-4273-A589-BBA98895DEBC}">
      <text>
        <r>
          <rPr>
            <b/>
            <sz val="9"/>
            <color indexed="81"/>
            <rFont val="Segoe UI"/>
            <charset val="1"/>
          </rPr>
          <t>Keine Prozentangaben in Studie angegeben. Werte nachträglich berechnet.</t>
        </r>
        <r>
          <rPr>
            <sz val="9"/>
            <color indexed="81"/>
            <rFont val="Segoe UI"/>
            <charset val="1"/>
          </rPr>
          <t xml:space="preserve">
</t>
        </r>
      </text>
    </comment>
    <comment ref="L51" authorId="1" shapeId="0" xr:uid="{84211945-43B5-774D-803C-6E0511D44DB3}">
      <text>
        <r>
          <rPr>
            <b/>
            <sz val="10"/>
            <color rgb="FF000000"/>
            <rFont val="Tahoma"/>
            <family val="2"/>
          </rPr>
          <t>in Euro 2012</t>
        </r>
        <r>
          <rPr>
            <sz val="10"/>
            <color rgb="FF000000"/>
            <rFont val="Tahoma"/>
            <family val="2"/>
          </rPr>
          <t xml:space="preserve">
</t>
        </r>
      </text>
    </comment>
    <comment ref="G52" authorId="1" shapeId="0" xr:uid="{86323AEC-F7A3-47CB-821B-47B5868951A8}">
      <text>
        <r>
          <rPr>
            <b/>
            <sz val="10"/>
            <color rgb="FF000000"/>
            <rFont val="Tahoma"/>
            <family val="2"/>
          </rPr>
          <t>in Euro 2012</t>
        </r>
        <r>
          <rPr>
            <sz val="10"/>
            <color rgb="FF000000"/>
            <rFont val="Tahoma"/>
            <family val="2"/>
          </rPr>
          <t xml:space="preserve">
</t>
        </r>
      </text>
    </comment>
    <comment ref="J52" authorId="0" shapeId="0" xr:uid="{AC0D26F4-40D5-4EE9-9144-AEF1734D29F9}">
      <text>
        <r>
          <rPr>
            <b/>
            <sz val="9"/>
            <color indexed="81"/>
            <rFont val="Segoe UI"/>
            <charset val="1"/>
          </rPr>
          <t>Keine Prozentangaben in Studie angegeben. Werte nachträglich berechnet.</t>
        </r>
        <r>
          <rPr>
            <sz val="9"/>
            <color indexed="81"/>
            <rFont val="Segoe UI"/>
            <charset val="1"/>
          </rPr>
          <t xml:space="preserve">
</t>
        </r>
      </text>
    </comment>
    <comment ref="L52" authorId="1" shapeId="0" xr:uid="{9F764295-E414-D24A-AB2A-85E5E85C50E3}">
      <text>
        <r>
          <rPr>
            <b/>
            <sz val="10"/>
            <color rgb="FF000000"/>
            <rFont val="Tahoma"/>
            <family val="2"/>
          </rPr>
          <t>in Euro 2012</t>
        </r>
        <r>
          <rPr>
            <sz val="10"/>
            <color rgb="FF000000"/>
            <rFont val="Tahoma"/>
            <family val="2"/>
          </rPr>
          <t xml:space="preserve">
</t>
        </r>
      </text>
    </comment>
    <comment ref="G53" authorId="1" shapeId="0" xr:uid="{D6000A2A-4CBC-4C4C-9E86-A7246CE599A1}">
      <text>
        <r>
          <rPr>
            <b/>
            <sz val="10"/>
            <color rgb="FF000000"/>
            <rFont val="Tahoma"/>
            <family val="2"/>
          </rPr>
          <t>in Euro 2012</t>
        </r>
        <r>
          <rPr>
            <sz val="10"/>
            <color rgb="FF000000"/>
            <rFont val="Tahoma"/>
            <family val="2"/>
          </rPr>
          <t xml:space="preserve">
</t>
        </r>
      </text>
    </comment>
    <comment ref="J53" authorId="0" shapeId="0" xr:uid="{E3C17422-7C50-4E50-8377-C275DC4707F7}">
      <text>
        <r>
          <rPr>
            <b/>
            <sz val="9"/>
            <color rgb="FF000000"/>
            <rFont val="Segoe UI"/>
            <charset val="1"/>
          </rPr>
          <t>Keine Prozentangaben in Studie angegeben. Werte nachträglich berechnet.</t>
        </r>
        <r>
          <rPr>
            <sz val="9"/>
            <color rgb="FF000000"/>
            <rFont val="Segoe UI"/>
            <charset val="1"/>
          </rPr>
          <t xml:space="preserve">
</t>
        </r>
      </text>
    </comment>
    <comment ref="L53" authorId="1" shapeId="0" xr:uid="{FF1666FA-B70F-FD49-8FB7-A857503ACF8C}">
      <text>
        <r>
          <rPr>
            <b/>
            <sz val="10"/>
            <color rgb="FF000000"/>
            <rFont val="Tahoma"/>
            <family val="2"/>
          </rPr>
          <t>in Euro 2012</t>
        </r>
        <r>
          <rPr>
            <sz val="10"/>
            <color rgb="FF000000"/>
            <rFont val="Tahoma"/>
            <family val="2"/>
          </rPr>
          <t xml:space="preserve">
</t>
        </r>
      </text>
    </comment>
    <comment ref="G54" authorId="1" shapeId="0" xr:uid="{E2838FC5-AD7B-480F-BFE1-2BC22A78A431}">
      <text>
        <r>
          <rPr>
            <b/>
            <sz val="10"/>
            <color rgb="FF000000"/>
            <rFont val="Tahoma"/>
            <family val="2"/>
          </rPr>
          <t>in Eur 2013</t>
        </r>
        <r>
          <rPr>
            <sz val="10"/>
            <color rgb="FF000000"/>
            <rFont val="Tahoma"/>
            <family val="2"/>
          </rPr>
          <t xml:space="preserve">
</t>
        </r>
      </text>
    </comment>
    <comment ref="J54" authorId="0" shapeId="0" xr:uid="{3D7F99EB-A7A2-4C04-BE9A-0ACFD12D2F34}">
      <text>
        <r>
          <rPr>
            <b/>
            <sz val="9"/>
            <color indexed="81"/>
            <rFont val="Segoe UI"/>
            <family val="2"/>
          </rPr>
          <t>In Studie als 1 - 2 % angegeben</t>
        </r>
        <r>
          <rPr>
            <sz val="9"/>
            <color indexed="81"/>
            <rFont val="Segoe UI"/>
            <family val="2"/>
          </rPr>
          <t xml:space="preserve">
</t>
        </r>
      </text>
    </comment>
    <comment ref="K54" authorId="0" shapeId="0" xr:uid="{64C80A9D-5A4F-48FB-AF7F-16BE3E0F7B4B}">
      <text>
        <r>
          <rPr>
            <b/>
            <sz val="9"/>
            <color indexed="81"/>
            <rFont val="Segoe UI"/>
            <family val="2"/>
          </rPr>
          <t>Werte nachträglich anhand der Prozentangaben berechnet.</t>
        </r>
      </text>
    </comment>
    <comment ref="L54" authorId="0" shapeId="0" xr:uid="{DF2398CC-398F-4CF1-B934-EBF88B01177E}">
      <text>
        <r>
          <rPr>
            <b/>
            <sz val="9"/>
            <color indexed="81"/>
            <rFont val="Segoe UI"/>
            <family val="2"/>
          </rPr>
          <t>Werte nachträglich anhand der Prozentangaben berechnet.</t>
        </r>
      </text>
    </comment>
    <comment ref="G55" authorId="1" shapeId="0" xr:uid="{C793F601-2FEF-447C-81D2-3BF09967D66D}">
      <text>
        <r>
          <rPr>
            <b/>
            <sz val="10"/>
            <color rgb="FF000000"/>
            <rFont val="Tahoma"/>
            <family val="2"/>
          </rPr>
          <t>in Eur 2013</t>
        </r>
        <r>
          <rPr>
            <sz val="10"/>
            <color rgb="FF000000"/>
            <rFont val="Tahoma"/>
            <family val="2"/>
          </rPr>
          <t xml:space="preserve">
</t>
        </r>
      </text>
    </comment>
    <comment ref="J55" authorId="0" shapeId="0" xr:uid="{44F333E0-525A-4BA9-AE3F-3ED8CAC78AA6}">
      <text>
        <r>
          <rPr>
            <b/>
            <sz val="9"/>
            <color indexed="81"/>
            <rFont val="Segoe UI"/>
            <family val="2"/>
          </rPr>
          <t>In Studie als 1 - 2 % angegeben</t>
        </r>
        <r>
          <rPr>
            <sz val="9"/>
            <color indexed="81"/>
            <rFont val="Segoe UI"/>
            <family val="2"/>
          </rPr>
          <t xml:space="preserve">
</t>
        </r>
      </text>
    </comment>
    <comment ref="K55" authorId="0" shapeId="0" xr:uid="{52539C07-B7C6-4215-A964-920C29EFEA0C}">
      <text>
        <r>
          <rPr>
            <b/>
            <sz val="9"/>
            <color indexed="81"/>
            <rFont val="Segoe UI"/>
            <family val="2"/>
          </rPr>
          <t>Werte nachträglich anhand der Prozentangaben berechnet.</t>
        </r>
      </text>
    </comment>
    <comment ref="L55" authorId="0" shapeId="0" xr:uid="{2DECB733-70FE-4240-BB0A-B12E6535B77A}">
      <text>
        <r>
          <rPr>
            <b/>
            <sz val="9"/>
            <color indexed="81"/>
            <rFont val="Segoe UI"/>
            <family val="2"/>
          </rPr>
          <t>Werte nachträglich anhand der Prozentangaben berechnet.</t>
        </r>
      </text>
    </comment>
    <comment ref="G56" authorId="1" shapeId="0" xr:uid="{EBE9DB0F-6126-4384-8EB4-202825EB2FE4}">
      <text>
        <r>
          <rPr>
            <b/>
            <sz val="10"/>
            <color rgb="FF000000"/>
            <rFont val="Tahoma"/>
            <family val="2"/>
          </rPr>
          <t>in Eur 2013</t>
        </r>
        <r>
          <rPr>
            <sz val="10"/>
            <color rgb="FF000000"/>
            <rFont val="Tahoma"/>
            <family val="2"/>
          </rPr>
          <t xml:space="preserve">
</t>
        </r>
      </text>
    </comment>
    <comment ref="J56" authorId="0" shapeId="0" xr:uid="{BC963719-0CA7-4C9D-B900-EA3C58C6F300}">
      <text>
        <r>
          <rPr>
            <b/>
            <sz val="9"/>
            <color indexed="81"/>
            <rFont val="Segoe UI"/>
            <family val="2"/>
          </rPr>
          <t>In Studie als 1 - 2 % angegeben</t>
        </r>
        <r>
          <rPr>
            <sz val="9"/>
            <color indexed="81"/>
            <rFont val="Segoe UI"/>
            <family val="2"/>
          </rPr>
          <t xml:space="preserve">
</t>
        </r>
      </text>
    </comment>
    <comment ref="K56" authorId="0" shapeId="0" xr:uid="{BBEA968C-3FE5-47EA-BD8D-1E7B4C1A5370}">
      <text>
        <r>
          <rPr>
            <b/>
            <sz val="9"/>
            <color indexed="81"/>
            <rFont val="Segoe UI"/>
            <family val="2"/>
          </rPr>
          <t>Werte nachträglich anhand der Prozentangaben berechnet.</t>
        </r>
      </text>
    </comment>
    <comment ref="L56" authorId="0" shapeId="0" xr:uid="{E237A2E6-6B0A-4DFB-A552-D35587C4C2F1}">
      <text>
        <r>
          <rPr>
            <b/>
            <sz val="9"/>
            <color rgb="FF000000"/>
            <rFont val="Segoe UI"/>
            <family val="2"/>
          </rPr>
          <t>Werte nachträglich anhand der Prozentangaben berechnet.</t>
        </r>
      </text>
    </comment>
    <comment ref="G57" authorId="1" shapeId="0" xr:uid="{C8A18867-B1E0-42ED-9984-CC16AFA4BF02}">
      <text>
        <r>
          <rPr>
            <b/>
            <sz val="10"/>
            <color rgb="FF000000"/>
            <rFont val="Tahoma"/>
            <family val="2"/>
          </rPr>
          <t>in Eur 2013</t>
        </r>
        <r>
          <rPr>
            <sz val="10"/>
            <color rgb="FF000000"/>
            <rFont val="Tahoma"/>
            <family val="2"/>
          </rPr>
          <t xml:space="preserve">
</t>
        </r>
      </text>
    </comment>
    <comment ref="J57" authorId="0" shapeId="0" xr:uid="{84281FC1-DD2F-4B8B-8C9C-E49821CC26A3}">
      <text>
        <r>
          <rPr>
            <b/>
            <sz val="9"/>
            <color indexed="81"/>
            <rFont val="Segoe UI"/>
            <family val="2"/>
          </rPr>
          <t>In Studie als 1 - 2 % angegeben</t>
        </r>
        <r>
          <rPr>
            <sz val="9"/>
            <color indexed="81"/>
            <rFont val="Segoe UI"/>
            <family val="2"/>
          </rPr>
          <t xml:space="preserve">
</t>
        </r>
      </text>
    </comment>
    <comment ref="K57" authorId="0" shapeId="0" xr:uid="{5249A13B-5504-4062-A2A8-8168EFA02706}">
      <text>
        <r>
          <rPr>
            <b/>
            <sz val="9"/>
            <color indexed="81"/>
            <rFont val="Segoe UI"/>
            <family val="2"/>
          </rPr>
          <t>Werte nachträglich anhand der Prozentangaben berechnet.</t>
        </r>
      </text>
    </comment>
    <comment ref="L57" authorId="0" shapeId="0" xr:uid="{5E8D20EE-3622-44FC-8AB5-E50E588305A9}">
      <text>
        <r>
          <rPr>
            <b/>
            <sz val="9"/>
            <color indexed="81"/>
            <rFont val="Segoe UI"/>
            <family val="2"/>
          </rPr>
          <t>Werte nachträglich anhand der Prozentangaben berechnet.</t>
        </r>
      </text>
    </comment>
    <comment ref="G58" authorId="1" shapeId="0" xr:uid="{E20468C7-1FA1-43D8-AB85-5959A3E5EAAE}">
      <text>
        <r>
          <rPr>
            <b/>
            <sz val="10"/>
            <color rgb="FF000000"/>
            <rFont val="Tahoma"/>
            <family val="2"/>
          </rPr>
          <t>in Eur 2013</t>
        </r>
        <r>
          <rPr>
            <sz val="10"/>
            <color rgb="FF000000"/>
            <rFont val="Tahoma"/>
            <family val="2"/>
          </rPr>
          <t xml:space="preserve">
</t>
        </r>
      </text>
    </comment>
    <comment ref="J58" authorId="0" shapeId="0" xr:uid="{58C27E39-8B79-4DC3-B8BF-977ECDA47975}">
      <text>
        <r>
          <rPr>
            <b/>
            <sz val="9"/>
            <color indexed="81"/>
            <rFont val="Segoe UI"/>
            <family val="2"/>
          </rPr>
          <t>In Studie als 1 - 2 % angegeben</t>
        </r>
        <r>
          <rPr>
            <sz val="9"/>
            <color indexed="81"/>
            <rFont val="Segoe UI"/>
            <family val="2"/>
          </rPr>
          <t xml:space="preserve">
</t>
        </r>
      </text>
    </comment>
    <comment ref="K58" authorId="0" shapeId="0" xr:uid="{55B9B1F1-86E8-4445-B801-46899DCFAA4F}">
      <text>
        <r>
          <rPr>
            <b/>
            <sz val="9"/>
            <color indexed="81"/>
            <rFont val="Segoe UI"/>
            <family val="2"/>
          </rPr>
          <t>Werte nachträglich anhand der Prozentangaben berechnet.</t>
        </r>
      </text>
    </comment>
    <comment ref="L58" authorId="0" shapeId="0" xr:uid="{891FA18A-3657-4BFF-B89F-D25080FDED74}">
      <text>
        <r>
          <rPr>
            <b/>
            <sz val="9"/>
            <color indexed="81"/>
            <rFont val="Segoe UI"/>
            <family val="2"/>
          </rPr>
          <t>Werte nachträglich anhand der Prozentangaben berechnet.</t>
        </r>
      </text>
    </comment>
    <comment ref="G59" authorId="1" shapeId="0" xr:uid="{6B6BBC3E-B7AC-4FB2-A2D2-E74439B32369}">
      <text>
        <r>
          <rPr>
            <b/>
            <sz val="10"/>
            <color rgb="FF000000"/>
            <rFont val="Tahoma"/>
            <family val="2"/>
          </rPr>
          <t>in Eur 2013</t>
        </r>
        <r>
          <rPr>
            <sz val="10"/>
            <color rgb="FF000000"/>
            <rFont val="Tahoma"/>
            <family val="2"/>
          </rPr>
          <t xml:space="preserve">
</t>
        </r>
      </text>
    </comment>
    <comment ref="J59" authorId="0" shapeId="0" xr:uid="{CF373AA1-309E-4EE3-895D-A92F612DA40E}">
      <text>
        <r>
          <rPr>
            <b/>
            <sz val="9"/>
            <color indexed="81"/>
            <rFont val="Segoe UI"/>
            <family val="2"/>
          </rPr>
          <t>In Studie als 1 - 2 % angegeben</t>
        </r>
        <r>
          <rPr>
            <sz val="9"/>
            <color indexed="81"/>
            <rFont val="Segoe UI"/>
            <family val="2"/>
          </rPr>
          <t xml:space="preserve">
</t>
        </r>
      </text>
    </comment>
    <comment ref="K59" authorId="0" shapeId="0" xr:uid="{EC49F347-EEDF-497E-8FCD-321181E67E39}">
      <text>
        <r>
          <rPr>
            <b/>
            <sz val="9"/>
            <color indexed="81"/>
            <rFont val="Segoe UI"/>
            <family val="2"/>
          </rPr>
          <t>Werte nachträglich anhand der Prozentangaben berechnet.</t>
        </r>
      </text>
    </comment>
    <comment ref="L59" authorId="0" shapeId="0" xr:uid="{481361DC-BEA3-4396-B4DD-5718F5500296}">
      <text>
        <r>
          <rPr>
            <b/>
            <sz val="9"/>
            <color indexed="81"/>
            <rFont val="Segoe UI"/>
            <family val="2"/>
          </rPr>
          <t>Werte nachträglich anhand der Prozentangaben berechnet.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Nicklisch, Conrad (F-D)</author>
  </authors>
  <commentList>
    <comment ref="D50" authorId="0" shapeId="0" xr:uid="{CD1E4F2F-2AC9-4936-BBE7-F170F0D3A9F6}">
      <text>
        <r>
          <rPr>
            <b/>
            <sz val="9"/>
            <color indexed="81"/>
            <rFont val="Segoe UI"/>
            <charset val="1"/>
          </rPr>
          <t>werte nachträglich anhand der Trendlinie ermittelt</t>
        </r>
        <r>
          <rPr>
            <sz val="9"/>
            <color indexed="81"/>
            <rFont val="Segoe UI"/>
            <charset val="1"/>
          </rPr>
          <t xml:space="preserve">
</t>
        </r>
      </text>
    </comment>
    <comment ref="I50" authorId="0" shapeId="0" xr:uid="{DF82D7DF-3477-43E4-8A1C-C470561A9243}">
      <text>
        <r>
          <rPr>
            <b/>
            <sz val="9"/>
            <color indexed="81"/>
            <rFont val="Segoe UI"/>
            <charset val="1"/>
          </rPr>
          <t>werte nachträglich anhand der Trendlinie ermittelt</t>
        </r>
        <r>
          <rPr>
            <sz val="9"/>
            <color indexed="81"/>
            <rFont val="Segoe UI"/>
            <charset val="1"/>
          </rPr>
          <t xml:space="preserve">
</t>
        </r>
      </text>
    </comment>
    <comment ref="O50" authorId="0" shapeId="0" xr:uid="{232FEBB7-FDAD-44EC-9BD4-8F64ACD9D959}">
      <text>
        <r>
          <rPr>
            <b/>
            <sz val="9"/>
            <color indexed="81"/>
            <rFont val="Segoe UI"/>
            <charset val="1"/>
          </rPr>
          <t>werte nachträglich anhand der Trendlinie ermittelt</t>
        </r>
        <r>
          <rPr>
            <sz val="9"/>
            <color indexed="81"/>
            <rFont val="Segoe UI"/>
            <charset val="1"/>
          </rPr>
          <t xml:space="preserve">
</t>
        </r>
      </text>
    </comment>
    <comment ref="D51" authorId="0" shapeId="0" xr:uid="{C58E2920-9548-4C15-9C03-27DBEBF464EC}">
      <text>
        <r>
          <rPr>
            <b/>
            <sz val="9"/>
            <color indexed="81"/>
            <rFont val="Segoe UI"/>
            <charset val="1"/>
          </rPr>
          <t>werte nachträglich anhand der Trendlinie ermittelt</t>
        </r>
        <r>
          <rPr>
            <sz val="9"/>
            <color indexed="81"/>
            <rFont val="Segoe UI"/>
            <charset val="1"/>
          </rPr>
          <t xml:space="preserve">
</t>
        </r>
      </text>
    </comment>
    <comment ref="I51" authorId="0" shapeId="0" xr:uid="{C21A96E4-22AA-463E-B2DF-7C5104245B67}">
      <text>
        <r>
          <rPr>
            <b/>
            <sz val="9"/>
            <color indexed="81"/>
            <rFont val="Segoe UI"/>
            <charset val="1"/>
          </rPr>
          <t>werte nachträglich anhand der Trendlinie ermittelt</t>
        </r>
        <r>
          <rPr>
            <sz val="9"/>
            <color indexed="81"/>
            <rFont val="Segoe UI"/>
            <charset val="1"/>
          </rPr>
          <t xml:space="preserve">
</t>
        </r>
      </text>
    </comment>
    <comment ref="O51" authorId="0" shapeId="0" xr:uid="{3BC77B7E-7FCE-4811-8B0E-5E2122B08576}">
      <text>
        <r>
          <rPr>
            <b/>
            <sz val="9"/>
            <color indexed="81"/>
            <rFont val="Segoe UI"/>
            <charset val="1"/>
          </rPr>
          <t>werte nachträglich anhand der Trendlinie ermittelt</t>
        </r>
        <r>
          <rPr>
            <sz val="9"/>
            <color indexed="81"/>
            <rFont val="Segoe UI"/>
            <charset val="1"/>
          </rPr>
          <t xml:space="preserve">
</t>
        </r>
      </text>
    </comment>
    <comment ref="I52" authorId="0" shapeId="0" xr:uid="{6A2FE28D-7E66-4CCD-A4FA-E69D56DDB15F}">
      <text>
        <r>
          <rPr>
            <b/>
            <sz val="9"/>
            <color indexed="81"/>
            <rFont val="Segoe UI"/>
            <charset val="1"/>
          </rPr>
          <t>werte nachträglich anhand der Trendlinie ermittelt</t>
        </r>
        <r>
          <rPr>
            <sz val="9"/>
            <color indexed="81"/>
            <rFont val="Segoe UI"/>
            <charset val="1"/>
          </rPr>
          <t xml:space="preserve">
</t>
        </r>
      </text>
    </comment>
    <comment ref="O52" authorId="0" shapeId="0" xr:uid="{E8033051-5923-4C0F-AE1C-693FAB2DC9C6}">
      <text>
        <r>
          <rPr>
            <b/>
            <sz val="9"/>
            <color indexed="81"/>
            <rFont val="Segoe UI"/>
            <charset val="1"/>
          </rPr>
          <t>werte nachträglich anhand der Trendlinie ermittelt</t>
        </r>
        <r>
          <rPr>
            <sz val="9"/>
            <color indexed="81"/>
            <rFont val="Segoe UI"/>
            <charset val="1"/>
          </rPr>
          <t xml:space="preserve">
</t>
        </r>
      </text>
    </comment>
    <comment ref="D53" authorId="0" shapeId="0" xr:uid="{FC06C489-067E-40BB-B4FC-927A56E2760C}">
      <text>
        <r>
          <rPr>
            <b/>
            <sz val="9"/>
            <color indexed="81"/>
            <rFont val="Segoe UI"/>
            <charset val="1"/>
          </rPr>
          <t>werte nachträglich anhand der Trendlinie ermittelt</t>
        </r>
        <r>
          <rPr>
            <sz val="9"/>
            <color indexed="81"/>
            <rFont val="Segoe UI"/>
            <charset val="1"/>
          </rPr>
          <t xml:space="preserve">
</t>
        </r>
      </text>
    </comment>
    <comment ref="I53" authorId="0" shapeId="0" xr:uid="{DF698824-FCB0-484E-8363-63F2ED44DFBA}">
      <text>
        <r>
          <rPr>
            <b/>
            <sz val="9"/>
            <color indexed="81"/>
            <rFont val="Segoe UI"/>
            <charset val="1"/>
          </rPr>
          <t>werte nachträglich anhand der Trendlinie ermittelt</t>
        </r>
        <r>
          <rPr>
            <sz val="9"/>
            <color indexed="81"/>
            <rFont val="Segoe UI"/>
            <charset val="1"/>
          </rPr>
          <t xml:space="preserve">
</t>
        </r>
      </text>
    </comment>
    <comment ref="O53" authorId="0" shapeId="0" xr:uid="{CE28FD59-FB58-4B17-8D3D-888D8D0423BE}">
      <text>
        <r>
          <rPr>
            <b/>
            <sz val="9"/>
            <color rgb="FF000000"/>
            <rFont val="Segoe UI"/>
            <charset val="1"/>
          </rPr>
          <t>werte nachträglich anhand der Trendlinie ermittelt</t>
        </r>
        <r>
          <rPr>
            <sz val="9"/>
            <color rgb="FF000000"/>
            <rFont val="Segoe UI"/>
            <charset val="1"/>
          </rPr>
          <t xml:space="preserve">
</t>
        </r>
      </text>
    </comment>
    <comment ref="D54" authorId="0" shapeId="0" xr:uid="{1D703FD5-1D48-4933-88A3-C8B0287737B5}">
      <text>
        <r>
          <rPr>
            <b/>
            <sz val="9"/>
            <color indexed="81"/>
            <rFont val="Segoe UI"/>
            <charset val="1"/>
          </rPr>
          <t>werte nachträglich anhand der Trendlinie ermittelt</t>
        </r>
        <r>
          <rPr>
            <sz val="9"/>
            <color indexed="81"/>
            <rFont val="Segoe UI"/>
            <charset val="1"/>
          </rPr>
          <t xml:space="preserve">
</t>
        </r>
      </text>
    </comment>
    <comment ref="I54" authorId="0" shapeId="0" xr:uid="{8242D6C8-9947-4778-99F2-506D3FC95A46}">
      <text>
        <r>
          <rPr>
            <b/>
            <sz val="9"/>
            <color indexed="81"/>
            <rFont val="Segoe UI"/>
            <charset val="1"/>
          </rPr>
          <t>werte nachträglich anhand der Trendlinie ermittelt</t>
        </r>
        <r>
          <rPr>
            <sz val="9"/>
            <color indexed="81"/>
            <rFont val="Segoe UI"/>
            <charset val="1"/>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Nicklisch, Conrad (F-D)</author>
    <author>Microsoft Office User</author>
  </authors>
  <commentList>
    <comment ref="A7" authorId="0" shapeId="0" xr:uid="{21653AFA-7091-4725-B34F-9460503F9D73}">
      <text>
        <r>
          <rPr>
            <b/>
            <sz val="9"/>
            <color indexed="81"/>
            <rFont val="Segoe UI"/>
            <charset val="1"/>
          </rPr>
          <t>Studie unterteilt in PV-Dach und PV-Freifläche. In PV-Gesamt werden Mittelwerte der einzelnen Kategorien berechnet und aufgeführt.</t>
        </r>
        <r>
          <rPr>
            <sz val="9"/>
            <color indexed="81"/>
            <rFont val="Segoe UI"/>
            <charset val="1"/>
          </rPr>
          <t xml:space="preserve">
</t>
        </r>
      </text>
    </comment>
    <comment ref="C7" authorId="0" shapeId="0" xr:uid="{C3696434-B149-4038-91A9-CE73B5C61818}">
      <text>
        <r>
          <rPr>
            <b/>
            <sz val="9"/>
            <color indexed="81"/>
            <rFont val="Segoe UI"/>
            <charset val="1"/>
          </rPr>
          <t>niedrige Werte PV-Freifläche</t>
        </r>
      </text>
    </comment>
    <comment ref="D7" authorId="0" shapeId="0" xr:uid="{33E861AA-37DA-48E6-B761-AA8F7CF79B44}">
      <text>
        <r>
          <rPr>
            <b/>
            <sz val="9"/>
            <color indexed="81"/>
            <rFont val="Segoe UI"/>
            <charset val="1"/>
          </rPr>
          <t>Mittelwerte nicht aus Studie, sondern nachträglich anhand der 4 Stützwerte (jeweils Unter- und Oberwert PV-Dach und PV-Freifläche)berechnet.</t>
        </r>
        <r>
          <rPr>
            <sz val="9"/>
            <color indexed="81"/>
            <rFont val="Segoe UI"/>
            <charset val="1"/>
          </rPr>
          <t xml:space="preserve">
</t>
        </r>
      </text>
    </comment>
    <comment ref="E7" authorId="0" shapeId="0" xr:uid="{C311977C-450C-4E78-A815-3797F560110F}">
      <text>
        <r>
          <rPr>
            <b/>
            <sz val="9"/>
            <color indexed="81"/>
            <rFont val="Segoe UI"/>
            <charset val="1"/>
          </rPr>
          <t>obere Werte PV-Dach</t>
        </r>
        <r>
          <rPr>
            <sz val="9"/>
            <color indexed="81"/>
            <rFont val="Segoe UI"/>
            <charset val="1"/>
          </rPr>
          <t xml:space="preserve">
</t>
        </r>
      </text>
    </comment>
    <comment ref="F7" authorId="1" shapeId="0" xr:uid="{DC45F652-EC89-4244-AC9B-D6EAE94AA8A8}">
      <text>
        <r>
          <rPr>
            <b/>
            <sz val="10"/>
            <color rgb="FF000000"/>
            <rFont val="Tahoma"/>
            <family val="2"/>
          </rPr>
          <t>Eur 2015</t>
        </r>
        <r>
          <rPr>
            <sz val="10"/>
            <color rgb="FF000000"/>
            <rFont val="Tahoma"/>
            <family val="2"/>
          </rPr>
          <t xml:space="preserve">
</t>
        </r>
      </text>
    </comment>
    <comment ref="H7" authorId="1" shapeId="0" xr:uid="{4D974941-3C06-4EB8-B1B2-C7324B8BF150}">
      <text>
        <r>
          <rPr>
            <b/>
            <sz val="10"/>
            <color rgb="FF000000"/>
            <rFont val="Tahoma"/>
            <family val="2"/>
          </rPr>
          <t>Eur 2015</t>
        </r>
        <r>
          <rPr>
            <sz val="10"/>
            <color rgb="FF000000"/>
            <rFont val="Tahoma"/>
            <family val="2"/>
          </rPr>
          <t xml:space="preserve">
</t>
        </r>
      </text>
    </comment>
    <comment ref="A8" authorId="0" shapeId="0" xr:uid="{CD0C43B2-8A1B-4801-97B0-4CA28234581E}">
      <text>
        <r>
          <rPr>
            <b/>
            <sz val="9"/>
            <color indexed="81"/>
            <rFont val="Segoe UI"/>
            <charset val="1"/>
          </rPr>
          <t>Studie unterteilt in PV-Dach und PV-Freifläche. In PV-Gesamt werden Mittelwerte der einzelnen Kategorien berechnet und aufgeführt.</t>
        </r>
        <r>
          <rPr>
            <sz val="9"/>
            <color indexed="81"/>
            <rFont val="Segoe UI"/>
            <charset val="1"/>
          </rPr>
          <t xml:space="preserve">
</t>
        </r>
      </text>
    </comment>
    <comment ref="C8" authorId="0" shapeId="0" xr:uid="{26BD9F3E-DB94-4DB2-92BC-082210019A77}">
      <text>
        <r>
          <rPr>
            <b/>
            <sz val="9"/>
            <color indexed="81"/>
            <rFont val="Segoe UI"/>
            <charset val="1"/>
          </rPr>
          <t>niedrige Werte PV-Freifläche</t>
        </r>
      </text>
    </comment>
    <comment ref="D8" authorId="0" shapeId="0" xr:uid="{F03E939A-2741-4F3F-B43B-75816362AD29}">
      <text>
        <r>
          <rPr>
            <b/>
            <sz val="9"/>
            <color indexed="81"/>
            <rFont val="Segoe UI"/>
            <charset val="1"/>
          </rPr>
          <t>Mittelwerte nicht aus Studie, sondern nachträglich anhand der 4 Stützwerte (jeweils Unter- und Oberwert PV-Dach und PV-Freifläche)berechnet.</t>
        </r>
        <r>
          <rPr>
            <sz val="9"/>
            <color indexed="81"/>
            <rFont val="Segoe UI"/>
            <charset val="1"/>
          </rPr>
          <t xml:space="preserve">
</t>
        </r>
      </text>
    </comment>
    <comment ref="E8" authorId="0" shapeId="0" xr:uid="{6E4973BD-D109-42C5-BE9A-C12ED3A61FBB}">
      <text>
        <r>
          <rPr>
            <b/>
            <sz val="9"/>
            <color indexed="81"/>
            <rFont val="Segoe UI"/>
            <charset val="1"/>
          </rPr>
          <t>obere Werte PV-Dach</t>
        </r>
        <r>
          <rPr>
            <sz val="9"/>
            <color indexed="81"/>
            <rFont val="Segoe UI"/>
            <charset val="1"/>
          </rPr>
          <t xml:space="preserve">
</t>
        </r>
      </text>
    </comment>
    <comment ref="F8" authorId="1" shapeId="0" xr:uid="{F04B8324-5C9E-4E55-87A8-5E6C55277265}">
      <text>
        <r>
          <rPr>
            <b/>
            <sz val="10"/>
            <color rgb="FF000000"/>
            <rFont val="Tahoma"/>
            <family val="2"/>
          </rPr>
          <t>Eur 2015</t>
        </r>
        <r>
          <rPr>
            <sz val="10"/>
            <color rgb="FF000000"/>
            <rFont val="Tahoma"/>
            <family val="2"/>
          </rPr>
          <t xml:space="preserve">
</t>
        </r>
      </text>
    </comment>
    <comment ref="H8" authorId="1" shapeId="0" xr:uid="{F53F303C-402F-4573-BC29-15DF9F74148A}">
      <text>
        <r>
          <rPr>
            <b/>
            <sz val="10"/>
            <color rgb="FF000000"/>
            <rFont val="Tahoma"/>
            <family val="2"/>
          </rPr>
          <t>Eur 2015</t>
        </r>
        <r>
          <rPr>
            <sz val="10"/>
            <color rgb="FF000000"/>
            <rFont val="Tahoma"/>
            <family val="2"/>
          </rPr>
          <t xml:space="preserve">
</t>
        </r>
      </text>
    </comment>
    <comment ref="A9" authorId="0" shapeId="0" xr:uid="{CAA7D0D8-C507-4BF0-86E6-26031FD0C562}">
      <text>
        <r>
          <rPr>
            <b/>
            <sz val="9"/>
            <color indexed="81"/>
            <rFont val="Segoe UI"/>
            <charset val="1"/>
          </rPr>
          <t>Studie unterteilt in PV-Dach und PV-Freifläche. In PV-Gesamt werden Mittelwerte der einzelnen Kategorien berechnet und aufgeführt.</t>
        </r>
        <r>
          <rPr>
            <sz val="9"/>
            <color indexed="81"/>
            <rFont val="Segoe UI"/>
            <charset val="1"/>
          </rPr>
          <t xml:space="preserve">
</t>
        </r>
      </text>
    </comment>
    <comment ref="C9" authorId="0" shapeId="0" xr:uid="{E9045E61-4CE5-41CD-B716-E7C74DAFC760}">
      <text>
        <r>
          <rPr>
            <b/>
            <sz val="9"/>
            <color indexed="81"/>
            <rFont val="Segoe UI"/>
            <charset val="1"/>
          </rPr>
          <t>niedrige Werte PV-Freifläche</t>
        </r>
      </text>
    </comment>
    <comment ref="D9" authorId="0" shapeId="0" xr:uid="{C9AE531E-72BC-49D9-A08B-7A4995371BD4}">
      <text>
        <r>
          <rPr>
            <b/>
            <sz val="9"/>
            <color indexed="81"/>
            <rFont val="Segoe UI"/>
            <charset val="1"/>
          </rPr>
          <t>Mittelwerte nicht aus Studie, sondern nachträglich berechnet.</t>
        </r>
        <r>
          <rPr>
            <sz val="9"/>
            <color indexed="81"/>
            <rFont val="Segoe UI"/>
            <charset val="1"/>
          </rPr>
          <t xml:space="preserve">
</t>
        </r>
      </text>
    </comment>
    <comment ref="E9" authorId="0" shapeId="0" xr:uid="{7E5E5BED-6EAB-4958-805D-F3A7C3D7E6ED}">
      <text>
        <r>
          <rPr>
            <b/>
            <sz val="9"/>
            <color indexed="81"/>
            <rFont val="Segoe UI"/>
            <charset val="1"/>
          </rPr>
          <t>obere Werte PV-Dach</t>
        </r>
        <r>
          <rPr>
            <sz val="9"/>
            <color indexed="81"/>
            <rFont val="Segoe UI"/>
            <charset val="1"/>
          </rPr>
          <t xml:space="preserve">
</t>
        </r>
      </text>
    </comment>
    <comment ref="F9" authorId="1" shapeId="0" xr:uid="{44C691F6-1BAF-4B68-A37D-7D2E0C3F51BB}">
      <text>
        <r>
          <rPr>
            <sz val="10"/>
            <color rgb="FF000000"/>
            <rFont val="Tahoma"/>
            <family val="2"/>
          </rPr>
          <t>in EUR 2011</t>
        </r>
      </text>
    </comment>
    <comment ref="H9" authorId="1" shapeId="0" xr:uid="{C6D146E3-21CE-4804-A0C0-9A0AD9F9FF98}">
      <text>
        <r>
          <rPr>
            <sz val="10"/>
            <color rgb="FF000000"/>
            <rFont val="Tahoma"/>
            <family val="2"/>
          </rPr>
          <t>in EUR 2011</t>
        </r>
      </text>
    </comment>
    <comment ref="A10" authorId="0" shapeId="0" xr:uid="{8AFD4D9B-8D6C-47F1-9298-F246F2270E4A}">
      <text>
        <r>
          <rPr>
            <b/>
            <sz val="9"/>
            <color indexed="81"/>
            <rFont val="Segoe UI"/>
            <charset val="1"/>
          </rPr>
          <t>Studie unterteilt in PV-Dach und PV-Freifläche. In PV-Gesamt werden Mittelwerte der einzelnen Kategorien berechnet und aufgeführt.</t>
        </r>
        <r>
          <rPr>
            <sz val="9"/>
            <color indexed="81"/>
            <rFont val="Segoe UI"/>
            <charset val="1"/>
          </rPr>
          <t xml:space="preserve">
</t>
        </r>
      </text>
    </comment>
    <comment ref="C10" authorId="0" shapeId="0" xr:uid="{E8550FFD-0CDC-4EFC-A243-F044A697BBE4}">
      <text>
        <r>
          <rPr>
            <b/>
            <sz val="9"/>
            <color indexed="81"/>
            <rFont val="Segoe UI"/>
            <charset val="1"/>
          </rPr>
          <t>niedrige Werte PV-Freifläche</t>
        </r>
      </text>
    </comment>
    <comment ref="D10" authorId="0" shapeId="0" xr:uid="{69945194-72E7-407D-A3F1-7B5A63DA1C9D}">
      <text>
        <r>
          <rPr>
            <b/>
            <sz val="9"/>
            <color indexed="81"/>
            <rFont val="Segoe UI"/>
            <charset val="1"/>
          </rPr>
          <t>Mittelwerte nicht aus Studie, sondern nachträglich berechnet.</t>
        </r>
        <r>
          <rPr>
            <sz val="9"/>
            <color indexed="81"/>
            <rFont val="Segoe UI"/>
            <charset val="1"/>
          </rPr>
          <t xml:space="preserve">
</t>
        </r>
      </text>
    </comment>
    <comment ref="E10" authorId="0" shapeId="0" xr:uid="{3353C6F2-1777-4CEB-BF5D-35ADE3131190}">
      <text>
        <r>
          <rPr>
            <b/>
            <sz val="9"/>
            <color indexed="81"/>
            <rFont val="Segoe UI"/>
            <charset val="1"/>
          </rPr>
          <t>obere Werte PV-Dach</t>
        </r>
        <r>
          <rPr>
            <sz val="9"/>
            <color indexed="81"/>
            <rFont val="Segoe UI"/>
            <charset val="1"/>
          </rPr>
          <t xml:space="preserve">
</t>
        </r>
      </text>
    </comment>
    <comment ref="F10" authorId="1" shapeId="0" xr:uid="{31685FF8-C865-4D64-8842-292CEB15D295}">
      <text>
        <r>
          <rPr>
            <sz val="10"/>
            <color rgb="FF000000"/>
            <rFont val="Tahoma"/>
            <family val="2"/>
          </rPr>
          <t>in EUR 2011</t>
        </r>
      </text>
    </comment>
    <comment ref="H10" authorId="1" shapeId="0" xr:uid="{B72EE384-49C1-4862-B781-542254BA535F}">
      <text>
        <r>
          <rPr>
            <sz val="10"/>
            <color rgb="FF000000"/>
            <rFont val="Tahoma"/>
            <family val="2"/>
          </rPr>
          <t>in EUR 2011</t>
        </r>
      </text>
    </comment>
    <comment ref="A11" authorId="0" shapeId="0" xr:uid="{7DA38F00-68E4-4331-ACEC-09DA59D0C125}">
      <text>
        <r>
          <rPr>
            <b/>
            <sz val="9"/>
            <color rgb="FF000000"/>
            <rFont val="Segoe UI"/>
            <charset val="1"/>
          </rPr>
          <t>Studie unterteilt in PV-Dach und PV-Freifläche. In PV-Gesamt werden Mittelwerte der einzelnen Kategorien berechnet und aufgeführt.</t>
        </r>
        <r>
          <rPr>
            <sz val="9"/>
            <color rgb="FF000000"/>
            <rFont val="Segoe UI"/>
            <charset val="1"/>
          </rPr>
          <t xml:space="preserve">
</t>
        </r>
      </text>
    </comment>
    <comment ref="C11" authorId="0" shapeId="0" xr:uid="{38305E23-C8BB-45D8-8681-40B8B8D22C1E}">
      <text>
        <r>
          <rPr>
            <b/>
            <sz val="9"/>
            <color indexed="81"/>
            <rFont val="Segoe UI"/>
            <charset val="1"/>
          </rPr>
          <t>niedrige Werte PV-Freifläche</t>
        </r>
      </text>
    </comment>
    <comment ref="D11" authorId="0" shapeId="0" xr:uid="{3A75CEDB-C6FA-4E90-94AB-43F4AA319E0D}">
      <text>
        <r>
          <rPr>
            <b/>
            <sz val="9"/>
            <color indexed="81"/>
            <rFont val="Segoe UI"/>
            <charset val="1"/>
          </rPr>
          <t>Mittelwerte nicht aus Studie, sondern nachträglich berechnet.</t>
        </r>
        <r>
          <rPr>
            <sz val="9"/>
            <color indexed="81"/>
            <rFont val="Segoe UI"/>
            <charset val="1"/>
          </rPr>
          <t xml:space="preserve">
</t>
        </r>
      </text>
    </comment>
    <comment ref="E11" authorId="0" shapeId="0" xr:uid="{944BBF8E-08B2-47B3-A6C3-B5E4F97C2453}">
      <text>
        <r>
          <rPr>
            <b/>
            <sz val="9"/>
            <color indexed="81"/>
            <rFont val="Segoe UI"/>
            <charset val="1"/>
          </rPr>
          <t>obere Werte PV-Dach</t>
        </r>
        <r>
          <rPr>
            <sz val="9"/>
            <color indexed="81"/>
            <rFont val="Segoe UI"/>
            <charset val="1"/>
          </rPr>
          <t xml:space="preserve">
</t>
        </r>
      </text>
    </comment>
    <comment ref="F11" authorId="1" shapeId="0" xr:uid="{025094BA-53CA-46BE-AD5A-C91EF3AD261E}">
      <text>
        <r>
          <rPr>
            <sz val="10"/>
            <color rgb="FF000000"/>
            <rFont val="Tahoma"/>
            <family val="2"/>
          </rPr>
          <t>in EUR 2011</t>
        </r>
      </text>
    </comment>
    <comment ref="H11" authorId="1" shapeId="0" xr:uid="{1812C5F2-8CB1-449A-8DC8-7BB46DED4401}">
      <text>
        <r>
          <rPr>
            <sz val="10"/>
            <color rgb="FF000000"/>
            <rFont val="Tahoma"/>
            <family val="2"/>
          </rPr>
          <t>in EUR 2011</t>
        </r>
      </text>
    </comment>
    <comment ref="A12" authorId="0" shapeId="0" xr:uid="{193341D2-C20E-4C56-BCDA-7EA2160D65D6}">
      <text>
        <r>
          <rPr>
            <b/>
            <sz val="9"/>
            <color indexed="81"/>
            <rFont val="Segoe UI"/>
            <charset val="1"/>
          </rPr>
          <t>Studie unterteilt in PV-Dach und PV-Freifläche. In PV-Gesamt werden Mittelwerte der einzelnen Kategorien berechnet und aufgeführt.</t>
        </r>
        <r>
          <rPr>
            <sz val="9"/>
            <color indexed="81"/>
            <rFont val="Segoe UI"/>
            <charset val="1"/>
          </rPr>
          <t xml:space="preserve">
</t>
        </r>
      </text>
    </comment>
    <comment ref="C12" authorId="0" shapeId="0" xr:uid="{F6892C74-6BE1-4DDF-90AF-7310AA8221BA}">
      <text>
        <r>
          <rPr>
            <b/>
            <sz val="9"/>
            <color indexed="81"/>
            <rFont val="Segoe UI"/>
            <charset val="1"/>
          </rPr>
          <t>niedrige Werte PV-Freifläche</t>
        </r>
      </text>
    </comment>
    <comment ref="D12" authorId="0" shapeId="0" xr:uid="{7908D02F-761C-4C35-9C9D-CB49DF8DC252}">
      <text>
        <r>
          <rPr>
            <b/>
            <sz val="9"/>
            <color indexed="81"/>
            <rFont val="Segoe UI"/>
            <charset val="1"/>
          </rPr>
          <t>Mittelwerte nicht aus Studie, sondern nachträglich berechnet.</t>
        </r>
        <r>
          <rPr>
            <sz val="9"/>
            <color indexed="81"/>
            <rFont val="Segoe UI"/>
            <charset val="1"/>
          </rPr>
          <t xml:space="preserve">
</t>
        </r>
      </text>
    </comment>
    <comment ref="E12" authorId="0" shapeId="0" xr:uid="{2C056557-ACD9-46C6-BEA1-1C45EC450403}">
      <text>
        <r>
          <rPr>
            <b/>
            <sz val="9"/>
            <color indexed="81"/>
            <rFont val="Segoe UI"/>
            <charset val="1"/>
          </rPr>
          <t>obere Werte PV-Dach</t>
        </r>
        <r>
          <rPr>
            <sz val="9"/>
            <color indexed="81"/>
            <rFont val="Segoe UI"/>
            <charset val="1"/>
          </rPr>
          <t xml:space="preserve">
</t>
        </r>
      </text>
    </comment>
    <comment ref="F12" authorId="1" shapeId="0" xr:uid="{35ABABCC-CDF9-46D1-940C-70A8F99BB641}">
      <text>
        <r>
          <rPr>
            <sz val="10"/>
            <color rgb="FF000000"/>
            <rFont val="Tahoma"/>
            <family val="2"/>
          </rPr>
          <t>in EUR 2011</t>
        </r>
      </text>
    </comment>
    <comment ref="H12" authorId="1" shapeId="0" xr:uid="{A408B1C8-DB25-4A1F-9864-E50951FE50DF}">
      <text>
        <r>
          <rPr>
            <sz val="10"/>
            <color rgb="FF000000"/>
            <rFont val="Tahoma"/>
            <family val="2"/>
          </rPr>
          <t>in EUR 2011</t>
        </r>
      </text>
    </comment>
    <comment ref="A13" authorId="0" shapeId="0" xr:uid="{427BA296-4A89-4355-ADE9-35322B9726F5}">
      <text>
        <r>
          <rPr>
            <b/>
            <sz val="9"/>
            <color indexed="81"/>
            <rFont val="Segoe UI"/>
            <charset val="1"/>
          </rPr>
          <t>Studie unterteilt in PV-Dach und PV-Freifläche. In PV-Gesamt werden Mittelwerte der einzelnen Kategorien berechnet und aufgeführt.</t>
        </r>
        <r>
          <rPr>
            <sz val="9"/>
            <color indexed="81"/>
            <rFont val="Segoe UI"/>
            <charset val="1"/>
          </rPr>
          <t xml:space="preserve">
</t>
        </r>
      </text>
    </comment>
    <comment ref="C13" authorId="0" shapeId="0" xr:uid="{C5C276DB-2786-4067-ABD9-A90E5DD40FEA}">
      <text>
        <r>
          <rPr>
            <b/>
            <sz val="9"/>
            <color indexed="81"/>
            <rFont val="Segoe UI"/>
            <charset val="1"/>
          </rPr>
          <t>niedrige Werte PV-Freifläche</t>
        </r>
      </text>
    </comment>
    <comment ref="D13" authorId="0" shapeId="0" xr:uid="{9094E30C-DC86-4FC0-94F2-F1A846349FCB}">
      <text>
        <r>
          <rPr>
            <b/>
            <sz val="9"/>
            <color indexed="81"/>
            <rFont val="Segoe UI"/>
            <charset val="1"/>
          </rPr>
          <t>Mittelwerte nicht aus Studie, sondern nachträglich berechnet.</t>
        </r>
        <r>
          <rPr>
            <sz val="9"/>
            <color indexed="81"/>
            <rFont val="Segoe UI"/>
            <charset val="1"/>
          </rPr>
          <t xml:space="preserve">
</t>
        </r>
      </text>
    </comment>
    <comment ref="E13" authorId="0" shapeId="0" xr:uid="{B7990C96-B23F-4A29-869F-5DA13E6B415E}">
      <text>
        <r>
          <rPr>
            <b/>
            <sz val="9"/>
            <color indexed="81"/>
            <rFont val="Segoe UI"/>
            <charset val="1"/>
          </rPr>
          <t>obere Werte PV-Dach</t>
        </r>
        <r>
          <rPr>
            <sz val="9"/>
            <color indexed="81"/>
            <rFont val="Segoe UI"/>
            <charset val="1"/>
          </rPr>
          <t xml:space="preserve">
</t>
        </r>
      </text>
    </comment>
    <comment ref="F13" authorId="1" shapeId="0" xr:uid="{84C0E8C6-8728-43D9-BF95-1A3EB55A5CF1}">
      <text>
        <r>
          <rPr>
            <sz val="10"/>
            <color rgb="FF000000"/>
            <rFont val="Tahoma"/>
            <family val="2"/>
          </rPr>
          <t>in EUR 2011</t>
        </r>
      </text>
    </comment>
    <comment ref="H13" authorId="1" shapeId="0" xr:uid="{59883C46-B603-49E0-A1EF-847628EF1565}">
      <text>
        <r>
          <rPr>
            <sz val="10"/>
            <color rgb="FF000000"/>
            <rFont val="Tahoma"/>
            <family val="2"/>
          </rPr>
          <t>in EUR 2011</t>
        </r>
      </text>
    </comment>
    <comment ref="A14" authorId="0" shapeId="0" xr:uid="{EC86A55F-104D-4C04-8E1C-CFEEE475B50F}">
      <text>
        <r>
          <rPr>
            <b/>
            <sz val="9"/>
            <color rgb="FF000000"/>
            <rFont val="Segoe UI"/>
            <charset val="1"/>
          </rPr>
          <t>Studie unterteilt in PV-Dach und PV-Freifläche. In PV-Gesamt werden Mittelwerte der einzelnen Kategorien berechnet und aufgeführt.</t>
        </r>
        <r>
          <rPr>
            <sz val="9"/>
            <color rgb="FF000000"/>
            <rFont val="Segoe UI"/>
            <charset val="1"/>
          </rPr>
          <t xml:space="preserve">
</t>
        </r>
      </text>
    </comment>
    <comment ref="C14" authorId="0" shapeId="0" xr:uid="{26FB006B-18A4-4152-A7A1-6DAF12ADC38C}">
      <text>
        <r>
          <rPr>
            <b/>
            <sz val="9"/>
            <color indexed="81"/>
            <rFont val="Segoe UI"/>
            <charset val="1"/>
          </rPr>
          <t>niedrige Werte PV-Freifläche</t>
        </r>
      </text>
    </comment>
    <comment ref="D14" authorId="0" shapeId="0" xr:uid="{870629D0-168B-41AA-818F-E898B623E8CF}">
      <text>
        <r>
          <rPr>
            <b/>
            <sz val="9"/>
            <color indexed="81"/>
            <rFont val="Segoe UI"/>
            <charset val="1"/>
          </rPr>
          <t>Mittelwerte nicht aus Studie, sondern nachträglich berechnet.</t>
        </r>
        <r>
          <rPr>
            <sz val="9"/>
            <color indexed="81"/>
            <rFont val="Segoe UI"/>
            <charset val="1"/>
          </rPr>
          <t xml:space="preserve">
</t>
        </r>
      </text>
    </comment>
    <comment ref="E14" authorId="0" shapeId="0" xr:uid="{7F8EC008-EEFA-4642-AE71-18CB6F17F8C4}">
      <text>
        <r>
          <rPr>
            <b/>
            <sz val="9"/>
            <color indexed="81"/>
            <rFont val="Segoe UI"/>
            <charset val="1"/>
          </rPr>
          <t>obere Werte PV-Dach</t>
        </r>
        <r>
          <rPr>
            <sz val="9"/>
            <color indexed="81"/>
            <rFont val="Segoe UI"/>
            <charset val="1"/>
          </rPr>
          <t xml:space="preserve">
</t>
        </r>
      </text>
    </comment>
    <comment ref="F14" authorId="1" shapeId="0" xr:uid="{3DA0915F-F0FE-4817-B3F5-B98B9C9F6236}">
      <text>
        <r>
          <rPr>
            <sz val="10"/>
            <color rgb="FF000000"/>
            <rFont val="Tahoma"/>
            <family val="2"/>
          </rPr>
          <t>in EUR 2011</t>
        </r>
      </text>
    </comment>
    <comment ref="H14" authorId="1" shapeId="0" xr:uid="{C91B8B08-9178-4A9D-B34D-9B92CBA4FF9D}">
      <text>
        <r>
          <rPr>
            <sz val="10"/>
            <color rgb="FF000000"/>
            <rFont val="Tahoma"/>
            <family val="2"/>
          </rPr>
          <t>in EUR 2011</t>
        </r>
      </text>
    </comment>
    <comment ref="A15" authorId="0" shapeId="0" xr:uid="{5278D38A-B7BC-4175-9A85-26575ED12335}">
      <text>
        <r>
          <rPr>
            <b/>
            <sz val="9"/>
            <color indexed="81"/>
            <rFont val="Segoe UI"/>
            <charset val="1"/>
          </rPr>
          <t>Studie unterteilt in PV-Dach und PV-Freifläche. In PV-Gesamt werden Mittelwerte der einzelnen Kategorien berechnet und aufgeführt.</t>
        </r>
        <r>
          <rPr>
            <sz val="9"/>
            <color indexed="81"/>
            <rFont val="Segoe UI"/>
            <charset val="1"/>
          </rPr>
          <t xml:space="preserve">
</t>
        </r>
      </text>
    </comment>
    <comment ref="C15" authorId="0" shapeId="0" xr:uid="{99923E1A-A894-413A-A38C-956F2073B328}">
      <text>
        <r>
          <rPr>
            <b/>
            <sz val="9"/>
            <color indexed="81"/>
            <rFont val="Segoe UI"/>
            <charset val="1"/>
          </rPr>
          <t>niedrige Werte PV-Freifläche</t>
        </r>
      </text>
    </comment>
    <comment ref="D15" authorId="0" shapeId="0" xr:uid="{545AA71E-FE03-4659-9E34-4682337696C6}">
      <text>
        <r>
          <rPr>
            <b/>
            <sz val="9"/>
            <color indexed="81"/>
            <rFont val="Segoe UI"/>
            <charset val="1"/>
          </rPr>
          <t>Mittelwerte nicht aus Studie, sondern nachträglich anhand der 4 Stützwerte (jeweils Unter- und Oberwert PV-Dach und PV-Freifläche)berechnet.</t>
        </r>
        <r>
          <rPr>
            <sz val="9"/>
            <color indexed="81"/>
            <rFont val="Segoe UI"/>
            <charset val="1"/>
          </rPr>
          <t xml:space="preserve">
</t>
        </r>
      </text>
    </comment>
    <comment ref="E15" authorId="0" shapeId="0" xr:uid="{234F2F38-4AD7-4AA1-9579-193E68D7DA2F}">
      <text>
        <r>
          <rPr>
            <b/>
            <sz val="9"/>
            <color indexed="81"/>
            <rFont val="Segoe UI"/>
            <charset val="1"/>
          </rPr>
          <t>obere Werte PV-Dach</t>
        </r>
        <r>
          <rPr>
            <sz val="9"/>
            <color indexed="81"/>
            <rFont val="Segoe UI"/>
            <charset val="1"/>
          </rPr>
          <t xml:space="preserve">
</t>
        </r>
      </text>
    </comment>
    <comment ref="F15" authorId="1" shapeId="0" xr:uid="{075A986E-22DA-4192-B8F3-3D3C63E7E58F}">
      <text>
        <r>
          <rPr>
            <b/>
            <sz val="10"/>
            <color rgb="FF000000"/>
            <rFont val="Tahoma"/>
            <family val="2"/>
          </rPr>
          <t>EUR 2015</t>
        </r>
      </text>
    </comment>
    <comment ref="H15" authorId="1" shapeId="0" xr:uid="{D3779650-9246-4896-936A-808903ABE75E}">
      <text>
        <r>
          <rPr>
            <b/>
            <sz val="10"/>
            <color rgb="FF000000"/>
            <rFont val="Tahoma"/>
            <family val="2"/>
          </rPr>
          <t>EUR 2015</t>
        </r>
      </text>
    </comment>
    <comment ref="G16" authorId="1" shapeId="0" xr:uid="{9D315014-3617-4CC4-AB81-0AA097CED201}">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16" authorId="0" shapeId="0" xr:uid="{4092450E-6FD4-427A-A2D6-7C1E7C2F2352}">
      <text>
        <r>
          <rPr>
            <b/>
            <sz val="9"/>
            <color rgb="FF000000"/>
            <rFont val="Segoe UI"/>
            <family val="2"/>
          </rPr>
          <t>Werte nachträglich anhand der Prozentangaben berechnet.</t>
        </r>
      </text>
    </comment>
    <comment ref="L16" authorId="0" shapeId="0" xr:uid="{FB899DAF-4C42-46F6-B23A-AD5FD9D56A4A}">
      <text>
        <r>
          <rPr>
            <b/>
            <sz val="9"/>
            <color rgb="FF000000"/>
            <rFont val="Segoe UI"/>
            <family val="2"/>
          </rPr>
          <t>Werte nachträglich anhand der Prozentangaben berechnet.</t>
        </r>
      </text>
    </comment>
    <comment ref="G17" authorId="1" shapeId="0" xr:uid="{D8B0AA31-EF54-4365-A59E-BE9D4869D43C}">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17" authorId="0" shapeId="0" xr:uid="{C65157E8-DFF2-40A2-AC5A-BF8B462A801A}">
      <text>
        <r>
          <rPr>
            <b/>
            <sz val="9"/>
            <color indexed="81"/>
            <rFont val="Segoe UI"/>
            <family val="2"/>
          </rPr>
          <t>Werte nachträglich anhand der Prozentangaben berechnet.</t>
        </r>
      </text>
    </comment>
    <comment ref="L17" authorId="0" shapeId="0" xr:uid="{45703337-0707-42AA-A519-DE529F3274C9}">
      <text>
        <r>
          <rPr>
            <b/>
            <sz val="9"/>
            <color rgb="FF000000"/>
            <rFont val="Segoe UI"/>
            <family val="2"/>
          </rPr>
          <t>Werte nachträglich anhand der Prozentangaben berechnet.</t>
        </r>
      </text>
    </comment>
    <comment ref="G18" authorId="1" shapeId="0" xr:uid="{B9CAF1C3-9C46-48F2-AB3A-1103CA12A7D8}">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18" authorId="0" shapeId="0" xr:uid="{2B12CF04-FB3F-44D0-A960-7099FC2DF719}">
      <text>
        <r>
          <rPr>
            <b/>
            <sz val="9"/>
            <color indexed="81"/>
            <rFont val="Segoe UI"/>
            <family val="2"/>
          </rPr>
          <t>Werte nachträglich anhand der Prozentangaben berechnet.</t>
        </r>
      </text>
    </comment>
    <comment ref="L18" authorId="0" shapeId="0" xr:uid="{DFA095AD-AB03-4DD1-A39A-187AF947C532}">
      <text>
        <r>
          <rPr>
            <b/>
            <sz val="9"/>
            <color indexed="81"/>
            <rFont val="Segoe UI"/>
            <family val="2"/>
          </rPr>
          <t>Werte nachträglich anhand der Prozentangaben berechnet.</t>
        </r>
      </text>
    </comment>
    <comment ref="H19" authorId="1" shapeId="0" xr:uid="{912FF3B6-A95B-4BF3-9337-6DCEF7DFC668}">
      <text>
        <r>
          <rPr>
            <b/>
            <sz val="10"/>
            <color rgb="FF000000"/>
            <rFont val="Tahoma"/>
            <family val="2"/>
          </rPr>
          <t xml:space="preserve">in EUR 2015
</t>
        </r>
        <r>
          <rPr>
            <b/>
            <sz val="10"/>
            <color rgb="FF000000"/>
            <rFont val="Tahoma"/>
            <family val="2"/>
          </rPr>
          <t>Ausbau Szenario</t>
        </r>
      </text>
    </comment>
    <comment ref="J19" authorId="0" shapeId="0" xr:uid="{222C8C3E-E4B1-45B4-BD02-44F98AE41307}">
      <text>
        <r>
          <rPr>
            <b/>
            <sz val="9"/>
            <color indexed="81"/>
            <rFont val="Segoe UI"/>
            <charset val="1"/>
          </rPr>
          <t>Keine Prozentangaben in Studie angegeben. Werte nachträglich berechnet.</t>
        </r>
        <r>
          <rPr>
            <sz val="9"/>
            <color indexed="81"/>
            <rFont val="Segoe UI"/>
            <charset val="1"/>
          </rPr>
          <t xml:space="preserve">
</t>
        </r>
      </text>
    </comment>
    <comment ref="L19" authorId="0" shapeId="0" xr:uid="{0A9228F7-FD91-43FF-8C55-5F3C35648787}">
      <text>
        <r>
          <rPr>
            <b/>
            <sz val="9"/>
            <color indexed="81"/>
            <rFont val="Segoe UI"/>
            <family val="2"/>
          </rPr>
          <t>in EUR 2015</t>
        </r>
        <r>
          <rPr>
            <sz val="9"/>
            <color indexed="81"/>
            <rFont val="Segoe UI"/>
            <family val="2"/>
          </rPr>
          <t xml:space="preserve">
</t>
        </r>
      </text>
    </comment>
    <comment ref="P19" authorId="0" shapeId="0" xr:uid="{CB4085D7-5C06-4643-B41A-E622024D0A77}">
      <text>
        <r>
          <rPr>
            <b/>
            <sz val="9"/>
            <color indexed="81"/>
            <rFont val="Segoe UI"/>
            <charset val="1"/>
          </rPr>
          <t>in Studie mit 20-30 Jahre angegeben</t>
        </r>
      </text>
    </comment>
    <comment ref="H20" authorId="1" shapeId="0" xr:uid="{9221D0BB-BCEE-4158-A191-5DD48726B572}">
      <text>
        <r>
          <rPr>
            <b/>
            <sz val="10"/>
            <color rgb="FF000000"/>
            <rFont val="Tahoma"/>
            <family val="2"/>
          </rPr>
          <t xml:space="preserve">in EUR 2015
</t>
        </r>
        <r>
          <rPr>
            <b/>
            <sz val="10"/>
            <color rgb="FF000000"/>
            <rFont val="Tahoma"/>
            <family val="2"/>
          </rPr>
          <t>Ausbau Szenario</t>
        </r>
      </text>
    </comment>
    <comment ref="J20" authorId="0" shapeId="0" xr:uid="{E602E4F4-4371-4E58-A067-7586AC1C4381}">
      <text>
        <r>
          <rPr>
            <b/>
            <sz val="9"/>
            <color indexed="81"/>
            <rFont val="Segoe UI"/>
            <charset val="1"/>
          </rPr>
          <t>Keine Prozentangaben in Studie angegeben. Werte nachträglich berechnet.</t>
        </r>
        <r>
          <rPr>
            <sz val="9"/>
            <color indexed="81"/>
            <rFont val="Segoe UI"/>
            <charset val="1"/>
          </rPr>
          <t xml:space="preserve">
</t>
        </r>
      </text>
    </comment>
    <comment ref="L20" authorId="0" shapeId="0" xr:uid="{8E56C47A-7D84-49E9-9EF8-82553D2CFCDF}">
      <text>
        <r>
          <rPr>
            <b/>
            <sz val="9"/>
            <color indexed="81"/>
            <rFont val="Segoe UI"/>
            <family val="2"/>
          </rPr>
          <t>in EUR 2015</t>
        </r>
        <r>
          <rPr>
            <sz val="9"/>
            <color indexed="81"/>
            <rFont val="Segoe UI"/>
            <family val="2"/>
          </rPr>
          <t xml:space="preserve">
</t>
        </r>
      </text>
    </comment>
    <comment ref="P20" authorId="0" shapeId="0" xr:uid="{66507300-DE32-41AD-A198-245B01D09156}">
      <text>
        <r>
          <rPr>
            <b/>
            <sz val="9"/>
            <color indexed="81"/>
            <rFont val="Segoe UI"/>
            <charset val="1"/>
          </rPr>
          <t>in Studie mit 20-30 Jahre angegeben</t>
        </r>
      </text>
    </comment>
    <comment ref="D21" authorId="0" shapeId="0" xr:uid="{086407B3-3401-46E8-BB99-6E208C75A77C}">
      <text>
        <r>
          <rPr>
            <b/>
            <sz val="9"/>
            <color indexed="81"/>
            <rFont val="Segoe UI"/>
            <charset val="1"/>
          </rPr>
          <t>Mittelwerte nicht aus Studie, sondern nachträglich berechnet.</t>
        </r>
        <r>
          <rPr>
            <sz val="9"/>
            <color indexed="81"/>
            <rFont val="Segoe UI"/>
            <charset val="1"/>
          </rPr>
          <t xml:space="preserve">
</t>
        </r>
      </text>
    </comment>
    <comment ref="F21" authorId="1" shapeId="0" xr:uid="{B5D71113-4731-4266-A2B7-2A4C28A462E8}">
      <text>
        <r>
          <rPr>
            <b/>
            <sz val="10"/>
            <color rgb="FF000000"/>
            <rFont val="Tahoma"/>
            <family val="2"/>
          </rPr>
          <t xml:space="preserve">in EUR 2015
</t>
        </r>
        <r>
          <rPr>
            <b/>
            <sz val="10"/>
            <color rgb="FF000000"/>
            <rFont val="Tahoma"/>
            <family val="2"/>
          </rPr>
          <t>Ausbau Szenario</t>
        </r>
      </text>
    </comment>
    <comment ref="H21" authorId="1" shapeId="0" xr:uid="{8768DC7E-AE41-4222-90CB-1D3992372ECB}">
      <text>
        <r>
          <rPr>
            <b/>
            <sz val="10"/>
            <color rgb="FF000000"/>
            <rFont val="Tahoma"/>
            <family val="2"/>
          </rPr>
          <t xml:space="preserve">in EUR 2015
</t>
        </r>
        <r>
          <rPr>
            <b/>
            <sz val="10"/>
            <color rgb="FF000000"/>
            <rFont val="Tahoma"/>
            <family val="2"/>
          </rPr>
          <t>Energy [R]evolution Szenario</t>
        </r>
      </text>
    </comment>
    <comment ref="J21" authorId="0" shapeId="0" xr:uid="{CACBD551-276F-47A6-9897-A69601562AF0}">
      <text>
        <r>
          <rPr>
            <b/>
            <sz val="9"/>
            <color indexed="81"/>
            <rFont val="Segoe UI"/>
            <charset val="1"/>
          </rPr>
          <t>Keine Prozentangaben in Studie angegeben. Werte nachträglich berechnet.</t>
        </r>
        <r>
          <rPr>
            <sz val="9"/>
            <color indexed="81"/>
            <rFont val="Segoe UI"/>
            <charset val="1"/>
          </rPr>
          <t xml:space="preserve">
</t>
        </r>
      </text>
    </comment>
    <comment ref="L21" authorId="0" shapeId="0" xr:uid="{6AB7D092-0805-4E42-A76B-E438E184ADDE}">
      <text>
        <r>
          <rPr>
            <b/>
            <sz val="9"/>
            <color rgb="FF000000"/>
            <rFont val="Segoe UI"/>
            <family val="2"/>
          </rPr>
          <t>in EUR 2015</t>
        </r>
        <r>
          <rPr>
            <sz val="9"/>
            <color rgb="FF000000"/>
            <rFont val="Segoe UI"/>
            <family val="2"/>
          </rPr>
          <t xml:space="preserve">
</t>
        </r>
      </text>
    </comment>
    <comment ref="P21" authorId="0" shapeId="0" xr:uid="{9A2E5C2E-F73B-4AA4-A7DE-2953F5C7ECC1}">
      <text>
        <r>
          <rPr>
            <b/>
            <sz val="9"/>
            <color indexed="81"/>
            <rFont val="Segoe UI"/>
            <charset val="1"/>
          </rPr>
          <t>in Studie mit 20-30 Jahre angegeben</t>
        </r>
      </text>
    </comment>
    <comment ref="D22" authorId="0" shapeId="0" xr:uid="{E770D5F6-3621-4A20-9FBE-4EF69BBF1529}">
      <text>
        <r>
          <rPr>
            <b/>
            <sz val="9"/>
            <color indexed="81"/>
            <rFont val="Segoe UI"/>
            <charset val="1"/>
          </rPr>
          <t>Mittelwerte nicht aus Studie, sondern nachträglich berechnet.</t>
        </r>
        <r>
          <rPr>
            <sz val="9"/>
            <color indexed="81"/>
            <rFont val="Segoe UI"/>
            <charset val="1"/>
          </rPr>
          <t xml:space="preserve">
</t>
        </r>
      </text>
    </comment>
    <comment ref="F22" authorId="1" shapeId="0" xr:uid="{6A983DEC-96A0-4EEF-ACD3-2ECEBD4B22C7}">
      <text>
        <r>
          <rPr>
            <b/>
            <sz val="10"/>
            <color rgb="FF000000"/>
            <rFont val="Tahoma"/>
            <family val="2"/>
          </rPr>
          <t xml:space="preserve">in EUR 2015
</t>
        </r>
        <r>
          <rPr>
            <b/>
            <sz val="10"/>
            <color rgb="FF000000"/>
            <rFont val="Tahoma"/>
            <family val="2"/>
          </rPr>
          <t>Ausbau Szenario</t>
        </r>
      </text>
    </comment>
    <comment ref="H22" authorId="1" shapeId="0" xr:uid="{21E4CA11-BA0A-486A-8099-6AFF0234C155}">
      <text>
        <r>
          <rPr>
            <b/>
            <sz val="10"/>
            <color rgb="FF000000"/>
            <rFont val="Tahoma"/>
            <family val="2"/>
          </rPr>
          <t xml:space="preserve">in EUR 2015
</t>
        </r>
        <r>
          <rPr>
            <b/>
            <sz val="10"/>
            <color rgb="FF000000"/>
            <rFont val="Tahoma"/>
            <family val="2"/>
          </rPr>
          <t>Energy [R]evolution Szenario</t>
        </r>
      </text>
    </comment>
    <comment ref="J22" authorId="0" shapeId="0" xr:uid="{68598D1D-6102-4D60-B791-6E00CB271DDE}">
      <text>
        <r>
          <rPr>
            <b/>
            <sz val="9"/>
            <color indexed="81"/>
            <rFont val="Segoe UI"/>
            <charset val="1"/>
          </rPr>
          <t>Keine Prozentangaben in Studie angegeben. Werte nachträglich berechnet.</t>
        </r>
        <r>
          <rPr>
            <sz val="9"/>
            <color indexed="81"/>
            <rFont val="Segoe UI"/>
            <charset val="1"/>
          </rPr>
          <t xml:space="preserve">
</t>
        </r>
      </text>
    </comment>
    <comment ref="L22" authorId="0" shapeId="0" xr:uid="{E89CC0C4-244C-4345-8642-9ABA15EBAE79}">
      <text>
        <r>
          <rPr>
            <b/>
            <sz val="9"/>
            <color indexed="81"/>
            <rFont val="Segoe UI"/>
            <family val="2"/>
          </rPr>
          <t>in EUR 2015</t>
        </r>
        <r>
          <rPr>
            <sz val="9"/>
            <color indexed="81"/>
            <rFont val="Segoe UI"/>
            <family val="2"/>
          </rPr>
          <t xml:space="preserve">
</t>
        </r>
      </text>
    </comment>
    <comment ref="P22" authorId="0" shapeId="0" xr:uid="{95C4EAED-11BD-4279-A11F-E634B9549EA5}">
      <text>
        <r>
          <rPr>
            <b/>
            <sz val="9"/>
            <color indexed="81"/>
            <rFont val="Segoe UI"/>
            <charset val="1"/>
          </rPr>
          <t>in Studie mit 20-30 Jahre angegeben</t>
        </r>
      </text>
    </comment>
    <comment ref="D23" authorId="0" shapeId="0" xr:uid="{BF3B1C19-E56D-4D16-9126-C19E4A1F5E14}">
      <text>
        <r>
          <rPr>
            <b/>
            <sz val="9"/>
            <color indexed="81"/>
            <rFont val="Segoe UI"/>
            <charset val="1"/>
          </rPr>
          <t>Mittelwerte nicht aus Studie, sondern nachträglich berechnet.</t>
        </r>
        <r>
          <rPr>
            <sz val="9"/>
            <color indexed="81"/>
            <rFont val="Segoe UI"/>
            <charset val="1"/>
          </rPr>
          <t xml:space="preserve">
</t>
        </r>
      </text>
    </comment>
    <comment ref="F23" authorId="1" shapeId="0" xr:uid="{6268F694-A81E-4259-AC07-A8D44BD1E6A1}">
      <text>
        <r>
          <rPr>
            <b/>
            <sz val="10"/>
            <color rgb="FF000000"/>
            <rFont val="Tahoma"/>
            <family val="2"/>
          </rPr>
          <t xml:space="preserve">in EUR 2015
</t>
        </r>
        <r>
          <rPr>
            <b/>
            <sz val="10"/>
            <color rgb="FF000000"/>
            <rFont val="Tahoma"/>
            <family val="2"/>
          </rPr>
          <t>Ausbau Szenario</t>
        </r>
      </text>
    </comment>
    <comment ref="H23" authorId="1" shapeId="0" xr:uid="{AEF63179-38FF-4749-AC55-AF3255556201}">
      <text>
        <r>
          <rPr>
            <b/>
            <sz val="10"/>
            <color rgb="FF000000"/>
            <rFont val="Tahoma"/>
            <family val="2"/>
          </rPr>
          <t xml:space="preserve">in EUR 2015
</t>
        </r>
        <r>
          <rPr>
            <b/>
            <sz val="10"/>
            <color rgb="FF000000"/>
            <rFont val="Tahoma"/>
            <family val="2"/>
          </rPr>
          <t>Energy [R]evolution Szenario</t>
        </r>
      </text>
    </comment>
    <comment ref="J23" authorId="0" shapeId="0" xr:uid="{E60413D7-BDFE-4567-90EB-244C2B880916}">
      <text>
        <r>
          <rPr>
            <b/>
            <sz val="9"/>
            <color indexed="81"/>
            <rFont val="Segoe UI"/>
            <charset val="1"/>
          </rPr>
          <t>Keine Prozentangaben in Studie angegeben. Werte nachträglich berechnet.</t>
        </r>
        <r>
          <rPr>
            <sz val="9"/>
            <color indexed="81"/>
            <rFont val="Segoe UI"/>
            <charset val="1"/>
          </rPr>
          <t xml:space="preserve">
</t>
        </r>
      </text>
    </comment>
    <comment ref="L23" authorId="0" shapeId="0" xr:uid="{710D1696-83A8-4CE5-A263-E561749376F7}">
      <text>
        <r>
          <rPr>
            <b/>
            <sz val="9"/>
            <color rgb="FF000000"/>
            <rFont val="Segoe UI"/>
            <family val="2"/>
          </rPr>
          <t>in EUR 2015</t>
        </r>
        <r>
          <rPr>
            <sz val="9"/>
            <color rgb="FF000000"/>
            <rFont val="Segoe UI"/>
            <family val="2"/>
          </rPr>
          <t xml:space="preserve">
</t>
        </r>
      </text>
    </comment>
    <comment ref="P23" authorId="0" shapeId="0" xr:uid="{E607318F-F790-40F9-9BAB-B63346C951D6}">
      <text>
        <r>
          <rPr>
            <b/>
            <sz val="9"/>
            <color indexed="81"/>
            <rFont val="Segoe UI"/>
            <charset val="1"/>
          </rPr>
          <t>in Studie mit 20-30 Jahre angegeben</t>
        </r>
      </text>
    </comment>
    <comment ref="D24" authorId="0" shapeId="0" xr:uid="{0696701C-4454-4713-801B-30FD7C414082}">
      <text>
        <r>
          <rPr>
            <b/>
            <sz val="9"/>
            <color indexed="81"/>
            <rFont val="Segoe UI"/>
            <charset val="1"/>
          </rPr>
          <t>Mittelwerte nicht aus Studie, sondern nachträglich berechnet.</t>
        </r>
        <r>
          <rPr>
            <sz val="9"/>
            <color indexed="81"/>
            <rFont val="Segoe UI"/>
            <charset val="1"/>
          </rPr>
          <t xml:space="preserve">
</t>
        </r>
      </text>
    </comment>
    <comment ref="F24" authorId="1" shapeId="0" xr:uid="{5554D6B9-5069-4F64-A48E-795F79A59536}">
      <text>
        <r>
          <rPr>
            <b/>
            <sz val="10"/>
            <color rgb="FF000000"/>
            <rFont val="Tahoma"/>
            <family val="2"/>
          </rPr>
          <t xml:space="preserve">in EUR 2015
</t>
        </r>
        <r>
          <rPr>
            <b/>
            <sz val="10"/>
            <color rgb="FF000000"/>
            <rFont val="Tahoma"/>
            <family val="2"/>
          </rPr>
          <t>Ausbau Szenario</t>
        </r>
      </text>
    </comment>
    <comment ref="H24" authorId="1" shapeId="0" xr:uid="{268B4BE0-87D8-4250-A033-0C8C1F7A0D96}">
      <text>
        <r>
          <rPr>
            <b/>
            <sz val="10"/>
            <color rgb="FF000000"/>
            <rFont val="Tahoma"/>
            <family val="2"/>
          </rPr>
          <t xml:space="preserve">in EUR 2015
</t>
        </r>
        <r>
          <rPr>
            <b/>
            <sz val="10"/>
            <color rgb="FF000000"/>
            <rFont val="Tahoma"/>
            <family val="2"/>
          </rPr>
          <t>Energy [R]evolution Szenario</t>
        </r>
      </text>
    </comment>
    <comment ref="J24" authorId="0" shapeId="0" xr:uid="{F008362E-6E71-4831-90BF-F38D111F7B55}">
      <text>
        <r>
          <rPr>
            <b/>
            <sz val="9"/>
            <color rgb="FF000000"/>
            <rFont val="Segoe UI"/>
            <charset val="1"/>
          </rPr>
          <t>Keine Prozentangaben in Studie angegeben. Werte nachträglich berechnet.</t>
        </r>
        <r>
          <rPr>
            <sz val="9"/>
            <color rgb="FF000000"/>
            <rFont val="Segoe UI"/>
            <charset val="1"/>
          </rPr>
          <t xml:space="preserve">
</t>
        </r>
      </text>
    </comment>
    <comment ref="L24" authorId="0" shapeId="0" xr:uid="{162F1592-4BED-4E8C-8E82-479DAF9437A8}">
      <text>
        <r>
          <rPr>
            <b/>
            <sz val="9"/>
            <color indexed="81"/>
            <rFont val="Segoe UI"/>
            <family val="2"/>
          </rPr>
          <t>in EUR 2015</t>
        </r>
        <r>
          <rPr>
            <sz val="9"/>
            <color indexed="81"/>
            <rFont val="Segoe UI"/>
            <family val="2"/>
          </rPr>
          <t xml:space="preserve">
</t>
        </r>
      </text>
    </comment>
    <comment ref="P24" authorId="0" shapeId="0" xr:uid="{D4AE45E3-3DA6-4ECB-98D2-B5FD57F1C19A}">
      <text>
        <r>
          <rPr>
            <b/>
            <sz val="9"/>
            <color indexed="81"/>
            <rFont val="Segoe UI"/>
            <charset val="1"/>
          </rPr>
          <t>in Studie mit 20-30 Jahre angegeben</t>
        </r>
      </text>
    </comment>
    <comment ref="G25" authorId="1" shapeId="0" xr:uid="{51DB7922-8786-4EC8-ACA3-E27720EB6CA3}">
      <text>
        <r>
          <rPr>
            <b/>
            <sz val="10"/>
            <color rgb="FF000000"/>
            <rFont val="Tahoma"/>
            <family val="2"/>
          </rPr>
          <t>EUR 2009</t>
        </r>
        <r>
          <rPr>
            <sz val="10"/>
            <color rgb="FF000000"/>
            <rFont val="Tahoma"/>
            <family val="2"/>
          </rPr>
          <t xml:space="preserve">
</t>
        </r>
      </text>
    </comment>
    <comment ref="L25" authorId="1" shapeId="0" xr:uid="{2104F166-3871-4697-B961-F4AA650BCAA5}">
      <text>
        <r>
          <rPr>
            <b/>
            <sz val="10"/>
            <color rgb="FF000000"/>
            <rFont val="Tahoma"/>
            <family val="2"/>
          </rPr>
          <t>EUR 2009</t>
        </r>
        <r>
          <rPr>
            <sz val="10"/>
            <color rgb="FF000000"/>
            <rFont val="Tahoma"/>
            <family val="2"/>
          </rPr>
          <t xml:space="preserve">
</t>
        </r>
      </text>
    </comment>
    <comment ref="G26" authorId="1" shapeId="0" xr:uid="{BB9ED0BF-BBC1-4B4D-BBD7-475DA59E93C0}">
      <text>
        <r>
          <rPr>
            <b/>
            <sz val="10"/>
            <color rgb="FF000000"/>
            <rFont val="Tahoma"/>
            <family val="2"/>
          </rPr>
          <t>EUR 2009</t>
        </r>
        <r>
          <rPr>
            <sz val="10"/>
            <color rgb="FF000000"/>
            <rFont val="Tahoma"/>
            <family val="2"/>
          </rPr>
          <t xml:space="preserve">
</t>
        </r>
      </text>
    </comment>
    <comment ref="L26" authorId="1" shapeId="0" xr:uid="{6D7E8B18-23D8-462A-B039-4D200B097F0B}">
      <text>
        <r>
          <rPr>
            <b/>
            <sz val="10"/>
            <color rgb="FF000000"/>
            <rFont val="Tahoma"/>
            <family val="2"/>
          </rPr>
          <t>EUR 2009</t>
        </r>
        <r>
          <rPr>
            <sz val="10"/>
            <color rgb="FF000000"/>
            <rFont val="Tahoma"/>
            <family val="2"/>
          </rPr>
          <t xml:space="preserve">
</t>
        </r>
      </text>
    </comment>
    <comment ref="G27" authorId="1" shapeId="0" xr:uid="{E36BBAB3-8547-4814-A482-22B708266ACD}">
      <text>
        <r>
          <rPr>
            <b/>
            <sz val="10"/>
            <color rgb="FF000000"/>
            <rFont val="Tahoma"/>
            <family val="2"/>
          </rPr>
          <t>EUR 2009</t>
        </r>
        <r>
          <rPr>
            <sz val="10"/>
            <color rgb="FF000000"/>
            <rFont val="Tahoma"/>
            <family val="2"/>
          </rPr>
          <t xml:space="preserve">
</t>
        </r>
      </text>
    </comment>
    <comment ref="L27" authorId="1" shapeId="0" xr:uid="{0E7240E9-1946-4059-A48E-A074CE89A5D0}">
      <text>
        <r>
          <rPr>
            <b/>
            <sz val="10"/>
            <color rgb="FF000000"/>
            <rFont val="Tahoma"/>
            <family val="2"/>
          </rPr>
          <t>EUR 2009</t>
        </r>
        <r>
          <rPr>
            <sz val="10"/>
            <color rgb="FF000000"/>
            <rFont val="Tahoma"/>
            <family val="2"/>
          </rPr>
          <t xml:space="preserve">
</t>
        </r>
      </text>
    </comment>
    <comment ref="G28" authorId="1" shapeId="0" xr:uid="{3C15ADE2-54AD-4AF1-AD08-AE9DC64942C3}">
      <text>
        <r>
          <rPr>
            <b/>
            <sz val="10"/>
            <color rgb="FF000000"/>
            <rFont val="Tahoma"/>
            <family val="2"/>
          </rPr>
          <t>EUR 2009</t>
        </r>
        <r>
          <rPr>
            <sz val="10"/>
            <color rgb="FF000000"/>
            <rFont val="Tahoma"/>
            <family val="2"/>
          </rPr>
          <t xml:space="preserve">
</t>
        </r>
      </text>
    </comment>
    <comment ref="L28" authorId="1" shapeId="0" xr:uid="{5A341885-2EC3-4169-83CF-F82B2B6CA08A}">
      <text>
        <r>
          <rPr>
            <b/>
            <sz val="10"/>
            <color rgb="FF000000"/>
            <rFont val="Tahoma"/>
            <family val="2"/>
          </rPr>
          <t>EUR 2009</t>
        </r>
        <r>
          <rPr>
            <sz val="10"/>
            <color rgb="FF000000"/>
            <rFont val="Tahoma"/>
            <family val="2"/>
          </rPr>
          <t xml:space="preserve">
</t>
        </r>
      </text>
    </comment>
    <comment ref="G29" authorId="1" shapeId="0" xr:uid="{014DF17E-CD55-4191-B184-DA65129518D7}">
      <text>
        <r>
          <rPr>
            <b/>
            <sz val="10"/>
            <color rgb="FF000000"/>
            <rFont val="Tahoma"/>
            <family val="2"/>
          </rPr>
          <t>EUR 2009</t>
        </r>
        <r>
          <rPr>
            <sz val="10"/>
            <color rgb="FF000000"/>
            <rFont val="Tahoma"/>
            <family val="2"/>
          </rPr>
          <t xml:space="preserve">
</t>
        </r>
      </text>
    </comment>
    <comment ref="L29" authorId="1" shapeId="0" xr:uid="{7F645880-3DCA-4E9B-BDEE-51BA45246FA3}">
      <text>
        <r>
          <rPr>
            <b/>
            <sz val="10"/>
            <color rgb="FF000000"/>
            <rFont val="Tahoma"/>
            <family val="2"/>
          </rPr>
          <t>EUR 2009</t>
        </r>
        <r>
          <rPr>
            <sz val="10"/>
            <color rgb="FF000000"/>
            <rFont val="Tahoma"/>
            <family val="2"/>
          </rPr>
          <t xml:space="preserve">
</t>
        </r>
      </text>
    </comment>
    <comment ref="G30" authorId="1" shapeId="0" xr:uid="{05A800B6-A5F2-4C89-9848-AA0C7F45CB29}">
      <text>
        <r>
          <rPr>
            <b/>
            <sz val="10"/>
            <color rgb="FF000000"/>
            <rFont val="Tahoma"/>
            <family val="2"/>
          </rPr>
          <t>EUR 2009</t>
        </r>
        <r>
          <rPr>
            <sz val="10"/>
            <color rgb="FF000000"/>
            <rFont val="Tahoma"/>
            <family val="2"/>
          </rPr>
          <t xml:space="preserve">
</t>
        </r>
      </text>
    </comment>
    <comment ref="L30" authorId="1" shapeId="0" xr:uid="{E60AF25C-B1C0-4BB2-952E-2736B1790827}">
      <text>
        <r>
          <rPr>
            <b/>
            <sz val="10"/>
            <color rgb="FF000000"/>
            <rFont val="Tahoma"/>
            <family val="2"/>
          </rPr>
          <t>EUR 2009</t>
        </r>
        <r>
          <rPr>
            <sz val="10"/>
            <color rgb="FF000000"/>
            <rFont val="Tahoma"/>
            <family val="2"/>
          </rPr>
          <t xml:space="preserve">
</t>
        </r>
      </text>
    </comment>
    <comment ref="G31" authorId="1" shapeId="0" xr:uid="{AA0D6318-CDEB-40F5-83A5-5E04B85F1C52}">
      <text>
        <r>
          <rPr>
            <b/>
            <sz val="10"/>
            <color rgb="FF000000"/>
            <rFont val="Tahoma"/>
            <family val="2"/>
          </rPr>
          <t>EUR 2009</t>
        </r>
        <r>
          <rPr>
            <sz val="10"/>
            <color rgb="FF000000"/>
            <rFont val="Tahoma"/>
            <family val="2"/>
          </rPr>
          <t xml:space="preserve">
</t>
        </r>
      </text>
    </comment>
    <comment ref="L31" authorId="1" shapeId="0" xr:uid="{6C65EF8C-16D6-4325-A84E-2F07262B4B77}">
      <text>
        <r>
          <rPr>
            <b/>
            <sz val="10"/>
            <color rgb="FF000000"/>
            <rFont val="Tahoma"/>
            <family val="2"/>
          </rPr>
          <t>EUR 2009</t>
        </r>
        <r>
          <rPr>
            <sz val="10"/>
            <color rgb="FF000000"/>
            <rFont val="Tahoma"/>
            <family val="2"/>
          </rPr>
          <t xml:space="preserve">
</t>
        </r>
      </text>
    </comment>
    <comment ref="A32" authorId="0" shapeId="0" xr:uid="{4E1C9FF4-F2D0-4512-AD94-3631CFF1B125}">
      <text>
        <r>
          <rPr>
            <b/>
            <sz val="9"/>
            <color indexed="81"/>
            <rFont val="Segoe UI"/>
            <charset val="1"/>
          </rPr>
          <t>Studie unterteilt in PV-Dach und PV-Freifläche. In PV-Gesamt werden Mittelwerte der einzelnen Kategorien berechnet und aufgeführt.</t>
        </r>
        <r>
          <rPr>
            <sz val="9"/>
            <color indexed="81"/>
            <rFont val="Segoe UI"/>
            <charset val="1"/>
          </rPr>
          <t xml:space="preserve">
</t>
        </r>
      </text>
    </comment>
    <comment ref="C32" authorId="0" shapeId="0" xr:uid="{0B46DAC3-E3BE-40E0-BA2D-000720A054EB}">
      <text>
        <r>
          <rPr>
            <b/>
            <sz val="9"/>
            <color indexed="81"/>
            <rFont val="Segoe UI"/>
            <charset val="1"/>
          </rPr>
          <t>niedrige Werte PV-Freifläche</t>
        </r>
      </text>
    </comment>
    <comment ref="D32" authorId="0" shapeId="0" xr:uid="{18CC5E1B-E8F9-4A27-9E7F-BCA43B5236F3}">
      <text>
        <r>
          <rPr>
            <b/>
            <sz val="9"/>
            <color indexed="81"/>
            <rFont val="Segoe UI"/>
            <charset val="1"/>
          </rPr>
          <t>Mittelwerte nicht aus Studie, sondern nachträglich anhand der 4 Stützwerte (jeweils Unter- und Oberwert PV-Dach und PV-Freifläche)berechnet.</t>
        </r>
        <r>
          <rPr>
            <sz val="9"/>
            <color indexed="81"/>
            <rFont val="Segoe UI"/>
            <charset val="1"/>
          </rPr>
          <t xml:space="preserve">
</t>
        </r>
      </text>
    </comment>
    <comment ref="E32" authorId="0" shapeId="0" xr:uid="{AF56772A-3CC5-44B4-B18C-982C9BA50154}">
      <text>
        <r>
          <rPr>
            <b/>
            <sz val="9"/>
            <color rgb="FF000000"/>
            <rFont val="Segoe UI"/>
            <charset val="1"/>
          </rPr>
          <t>obere Werte PV-Dach</t>
        </r>
        <r>
          <rPr>
            <sz val="9"/>
            <color rgb="FF000000"/>
            <rFont val="Segoe UI"/>
            <charset val="1"/>
          </rPr>
          <t xml:space="preserve">
</t>
        </r>
      </text>
    </comment>
    <comment ref="F32" authorId="1" shapeId="0" xr:uid="{E67B5E13-397A-4632-9C75-4539F2249188}">
      <text>
        <r>
          <rPr>
            <b/>
            <sz val="10"/>
            <color rgb="FF000000"/>
            <rFont val="Tahoma"/>
            <family val="2"/>
          </rPr>
          <t xml:space="preserve">in EUR 2018
</t>
        </r>
        <r>
          <rPr>
            <b/>
            <sz val="10"/>
            <color rgb="FF000000"/>
            <rFont val="Tahoma"/>
            <family val="2"/>
          </rPr>
          <t>für Großanlagen ab 2 MWp</t>
        </r>
      </text>
    </comment>
    <comment ref="H32" authorId="1" shapeId="0" xr:uid="{1D1A3600-0F22-4C71-A6F2-41DD49E7CBA5}">
      <text>
        <r>
          <rPr>
            <b/>
            <sz val="10"/>
            <color rgb="FF000000"/>
            <rFont val="Tahoma"/>
            <family val="2"/>
          </rPr>
          <t xml:space="preserve">5 - 15 kWp Anlage
</t>
        </r>
        <r>
          <rPr>
            <b/>
            <sz val="10"/>
            <color rgb="FF000000"/>
            <rFont val="Tahoma"/>
            <family val="2"/>
          </rPr>
          <t>in EUR 2018</t>
        </r>
      </text>
    </comment>
    <comment ref="K32" authorId="0" shapeId="0" xr:uid="{91E81608-4731-41E6-8D4D-87BA71CBDB7D}">
      <text>
        <r>
          <rPr>
            <b/>
            <sz val="9"/>
            <color indexed="81"/>
            <rFont val="Segoe UI"/>
            <family val="2"/>
          </rPr>
          <t>Werte nachträglich anhand der Prozentangaben berechnet.</t>
        </r>
      </text>
    </comment>
    <comment ref="O32" authorId="1" shapeId="0" xr:uid="{45A8C8E4-845E-45E0-93D7-F2D399AD6F26}">
      <text>
        <r>
          <rPr>
            <sz val="10"/>
            <color rgb="FF000000"/>
            <rFont val="Tahoma"/>
            <family val="2"/>
          </rPr>
          <t xml:space="preserve">Realer WACC um Inflation von 2% bereinigt; WACC nominal 3,8%
</t>
        </r>
      </text>
    </comment>
    <comment ref="A33" authorId="0" shapeId="0" xr:uid="{955B4D27-5E7B-41F1-8698-4788054D9A35}">
      <text>
        <r>
          <rPr>
            <b/>
            <sz val="9"/>
            <color rgb="FF000000"/>
            <rFont val="Segoe UI"/>
            <charset val="1"/>
          </rPr>
          <t>Studie unterteilt in PV-Dach und PV-Freifläche. In PV-Gesamt werden Mittelwerte der einzelnen Kategorien berechnet und aufgeführt.</t>
        </r>
        <r>
          <rPr>
            <sz val="9"/>
            <color rgb="FF000000"/>
            <rFont val="Segoe UI"/>
            <charset val="1"/>
          </rPr>
          <t xml:space="preserve">
</t>
        </r>
      </text>
    </comment>
    <comment ref="C33" authorId="0" shapeId="0" xr:uid="{A52CC3DD-BB49-43A1-916F-A32EC275BC51}">
      <text>
        <r>
          <rPr>
            <b/>
            <sz val="9"/>
            <color indexed="81"/>
            <rFont val="Segoe UI"/>
            <charset val="1"/>
          </rPr>
          <t>niedrige Werte PV-Freifläche</t>
        </r>
      </text>
    </comment>
    <comment ref="D33" authorId="0" shapeId="0" xr:uid="{88EA7230-5D58-4562-999A-7F4CE014BD2B}">
      <text>
        <r>
          <rPr>
            <b/>
            <sz val="9"/>
            <color indexed="81"/>
            <rFont val="Segoe UI"/>
            <charset val="1"/>
          </rPr>
          <t>Mittelwerte nicht aus Studie, sondern nachträglich anhand der 4 Stützwerte (jeweils Unter- und Oberwert PV-Dach und PV-Freifläche)berechnet.</t>
        </r>
        <r>
          <rPr>
            <sz val="9"/>
            <color indexed="81"/>
            <rFont val="Segoe UI"/>
            <charset val="1"/>
          </rPr>
          <t xml:space="preserve">
</t>
        </r>
      </text>
    </comment>
    <comment ref="E33" authorId="0" shapeId="0" xr:uid="{862B2FE6-3B31-4FE0-9956-83607A82A4E2}">
      <text>
        <r>
          <rPr>
            <b/>
            <sz val="9"/>
            <color indexed="81"/>
            <rFont val="Segoe UI"/>
            <charset val="1"/>
          </rPr>
          <t>obere Werte PV-Dach</t>
        </r>
        <r>
          <rPr>
            <sz val="9"/>
            <color indexed="81"/>
            <rFont val="Segoe UI"/>
            <charset val="1"/>
          </rPr>
          <t xml:space="preserve">
</t>
        </r>
      </text>
    </comment>
    <comment ref="F33" authorId="1" shapeId="0" xr:uid="{DE29EAEF-60BA-401B-8069-AA8C9E97A033}">
      <text>
        <r>
          <rPr>
            <b/>
            <sz val="10"/>
            <color rgb="FF000000"/>
            <rFont val="Tahoma"/>
            <family val="2"/>
          </rPr>
          <t>in EUR 2018
für Großanlagen ab 2 MWp, mittels LR 15 % und Ausbauszenario ( ISE 2018 Mittelwert Szenario, siehe Tabellenblatt "Bruttoleistung EE bis 2050") berechnet</t>
        </r>
      </text>
    </comment>
    <comment ref="H33" authorId="1" shapeId="0" xr:uid="{32AD57D0-5283-4C06-AE3E-3AB371AA3552}">
      <text>
        <r>
          <rPr>
            <b/>
            <sz val="10"/>
            <color rgb="FF000000"/>
            <rFont val="Tahoma"/>
            <family val="2"/>
          </rPr>
          <t xml:space="preserve">5 - 15 kWp Anlage
</t>
        </r>
        <r>
          <rPr>
            <b/>
            <sz val="10"/>
            <color rgb="FF000000"/>
            <rFont val="Tahoma"/>
            <family val="2"/>
          </rPr>
          <t>in EUR 2018</t>
        </r>
      </text>
    </comment>
    <comment ref="K33" authorId="0" shapeId="0" xr:uid="{F22D85BE-B6A4-4FFC-8978-25875C38DDEF}">
      <text>
        <r>
          <rPr>
            <b/>
            <sz val="9"/>
            <color indexed="81"/>
            <rFont val="Segoe UI"/>
            <family val="2"/>
          </rPr>
          <t>Werte nachträglich anhand der Prozentangaben berechnet.</t>
        </r>
      </text>
    </comment>
    <comment ref="O33" authorId="1" shapeId="0" xr:uid="{DC05EAB0-22F0-4BE3-A4E4-BD020C9CD79D}">
      <text>
        <r>
          <rPr>
            <sz val="10"/>
            <color rgb="FF000000"/>
            <rFont val="Tahoma"/>
            <family val="2"/>
          </rPr>
          <t xml:space="preserve">Realer WACC um Inflation von 2% bereinigt; WACC nominal 3,8%
</t>
        </r>
      </text>
    </comment>
    <comment ref="A34" authorId="0" shapeId="0" xr:uid="{217335C9-70F4-4DBE-B613-70BFE481F338}">
      <text>
        <r>
          <rPr>
            <b/>
            <sz val="9"/>
            <color indexed="81"/>
            <rFont val="Segoe UI"/>
            <charset val="1"/>
          </rPr>
          <t>Studie unterteilt in PV-Dach und PV-Freifläche. In PV-Gesamt werden Mittelwerte der einzelnen Kategorien berechnet und aufgeführt.</t>
        </r>
        <r>
          <rPr>
            <sz val="9"/>
            <color indexed="81"/>
            <rFont val="Segoe UI"/>
            <charset val="1"/>
          </rPr>
          <t xml:space="preserve">
</t>
        </r>
      </text>
    </comment>
    <comment ref="C34" authorId="0" shapeId="0" xr:uid="{AF99B832-3B21-4F9C-9397-FF1299AD39B9}">
      <text>
        <r>
          <rPr>
            <b/>
            <sz val="9"/>
            <color indexed="81"/>
            <rFont val="Segoe UI"/>
            <charset val="1"/>
          </rPr>
          <t>niedrige Werte PV-Freifläche</t>
        </r>
      </text>
    </comment>
    <comment ref="D34" authorId="0" shapeId="0" xr:uid="{B781F591-7195-42CF-A253-C523E58B8625}">
      <text>
        <r>
          <rPr>
            <b/>
            <sz val="9"/>
            <color indexed="81"/>
            <rFont val="Segoe UI"/>
            <charset val="1"/>
          </rPr>
          <t>Mittelwerte nicht aus Studie, sondern nachträglich anhand der 4 Stützwerte (jeweils Unter- und Oberwert PV-Dach und PV-Freifläche)berechnet.</t>
        </r>
        <r>
          <rPr>
            <sz val="9"/>
            <color indexed="81"/>
            <rFont val="Segoe UI"/>
            <charset val="1"/>
          </rPr>
          <t xml:space="preserve">
</t>
        </r>
      </text>
    </comment>
    <comment ref="E34" authorId="0" shapeId="0" xr:uid="{CE148541-6037-497E-A67D-A2255A5EF99C}">
      <text>
        <r>
          <rPr>
            <b/>
            <sz val="9"/>
            <color rgb="FF000000"/>
            <rFont val="Segoe UI"/>
            <charset val="1"/>
          </rPr>
          <t>obere Werte PV-Dach</t>
        </r>
        <r>
          <rPr>
            <sz val="9"/>
            <color rgb="FF000000"/>
            <rFont val="Segoe UI"/>
            <charset val="1"/>
          </rPr>
          <t xml:space="preserve">
</t>
        </r>
      </text>
    </comment>
    <comment ref="F34" authorId="1" shapeId="0" xr:uid="{B3DF40BC-8165-4732-AFBF-DA046875AED8}">
      <text>
        <r>
          <rPr>
            <b/>
            <sz val="10"/>
            <color rgb="FF000000"/>
            <rFont val="Tahoma"/>
            <family val="2"/>
          </rPr>
          <t xml:space="preserve">in EUR 2018
</t>
        </r>
        <r>
          <rPr>
            <b/>
            <sz val="10"/>
            <color rgb="FF000000"/>
            <rFont val="Tahoma"/>
            <family val="2"/>
          </rPr>
          <t>für Großanlagen ab 2 MWp, mittels LR 15 % und Ausbauszenario ( ISE 2018 Mittelwert Szenario, siehe Tabellenblatt "Bruttoleistung EE bis 2050") berechnet</t>
        </r>
      </text>
    </comment>
    <comment ref="H34" authorId="1" shapeId="0" xr:uid="{ADCBCA12-3924-42AA-B052-7B09187DF711}">
      <text>
        <r>
          <rPr>
            <b/>
            <sz val="10"/>
            <color rgb="FF000000"/>
            <rFont val="Tahoma"/>
            <family val="2"/>
          </rPr>
          <t xml:space="preserve">5 - 15 kWp Anlage
</t>
        </r>
        <r>
          <rPr>
            <b/>
            <sz val="10"/>
            <color rgb="FF000000"/>
            <rFont val="Tahoma"/>
            <family val="2"/>
          </rPr>
          <t>in EUR 2018</t>
        </r>
      </text>
    </comment>
    <comment ref="K34" authorId="0" shapeId="0" xr:uid="{0A3136FC-D4F8-4ED4-AD2B-0E87CCCCAB36}">
      <text>
        <r>
          <rPr>
            <b/>
            <sz val="9"/>
            <color indexed="81"/>
            <rFont val="Segoe UI"/>
            <family val="2"/>
          </rPr>
          <t>Werte nachträglich anhand der Prozentangaben berechnet.</t>
        </r>
      </text>
    </comment>
    <comment ref="O34" authorId="1" shapeId="0" xr:uid="{75691714-E0DD-426B-BA2D-3311E09D2644}">
      <text>
        <r>
          <rPr>
            <sz val="10"/>
            <color rgb="FF000000"/>
            <rFont val="Tahoma"/>
            <family val="2"/>
          </rPr>
          <t xml:space="preserve">Realer WACC um Inflation von 2% bereinigt; WACC nominal 3,8%
</t>
        </r>
      </text>
    </comment>
    <comment ref="A35" authorId="0" shapeId="0" xr:uid="{B4309A0C-5296-4F9F-ACF1-94B4A9B60CC3}">
      <text>
        <r>
          <rPr>
            <b/>
            <sz val="9"/>
            <color indexed="81"/>
            <rFont val="Segoe UI"/>
            <charset val="1"/>
          </rPr>
          <t>Studie unterteilt in PV-Dach und PV-Freifläche. In PV-Gesamt werden Mittelwerte der einzelnen Kategorien berechnet und aufgeführt.</t>
        </r>
        <r>
          <rPr>
            <sz val="9"/>
            <color indexed="81"/>
            <rFont val="Segoe UI"/>
            <charset val="1"/>
          </rPr>
          <t xml:space="preserve">
</t>
        </r>
      </text>
    </comment>
    <comment ref="C35" authorId="0" shapeId="0" xr:uid="{ABFDB0E7-4798-47ED-9EE1-D94911EB6E87}">
      <text>
        <r>
          <rPr>
            <b/>
            <sz val="9"/>
            <color indexed="81"/>
            <rFont val="Segoe UI"/>
            <charset val="1"/>
          </rPr>
          <t>niedrige Werte PV-Freifläche</t>
        </r>
      </text>
    </comment>
    <comment ref="D35" authorId="0" shapeId="0" xr:uid="{B0BB51C8-5B3E-472A-BF36-8E379FB6F2CB}">
      <text>
        <r>
          <rPr>
            <b/>
            <sz val="9"/>
            <color indexed="81"/>
            <rFont val="Segoe UI"/>
            <charset val="1"/>
          </rPr>
          <t>Mittelwerte nicht aus Studie, sondern nachträglich anhand der 4 Stützwerte (jeweils Unter- und Oberwert PV-Dach und PV-Freifläche)berechnet.</t>
        </r>
        <r>
          <rPr>
            <sz val="9"/>
            <color indexed="81"/>
            <rFont val="Segoe UI"/>
            <charset val="1"/>
          </rPr>
          <t xml:space="preserve">
</t>
        </r>
      </text>
    </comment>
    <comment ref="E35" authorId="0" shapeId="0" xr:uid="{A55823CE-F64D-42F8-BCFA-E87E3BEB19EF}">
      <text>
        <r>
          <rPr>
            <b/>
            <sz val="9"/>
            <color indexed="81"/>
            <rFont val="Segoe UI"/>
            <charset val="1"/>
          </rPr>
          <t>obere Werte PV-Dach</t>
        </r>
        <r>
          <rPr>
            <sz val="9"/>
            <color indexed="81"/>
            <rFont val="Segoe UI"/>
            <charset val="1"/>
          </rPr>
          <t xml:space="preserve">
</t>
        </r>
      </text>
    </comment>
    <comment ref="F35" authorId="1" shapeId="0" xr:uid="{C341217A-E29D-441C-8AFC-600230979694}">
      <text>
        <r>
          <rPr>
            <b/>
            <sz val="10"/>
            <color rgb="FF000000"/>
            <rFont val="Tahoma"/>
            <family val="2"/>
          </rPr>
          <t xml:space="preserve">in EUR 2018
</t>
        </r>
        <r>
          <rPr>
            <b/>
            <sz val="10"/>
            <color rgb="FF000000"/>
            <rFont val="Tahoma"/>
            <family val="2"/>
          </rPr>
          <t>für Großanlagen ab 2 MWp, mittels LR 15 % und Ausbauszenario ( ISE 2018 Mittelwert Szenario, siehe Tabellenblatt "Bruttoleistung EE bis 2050") berechnet</t>
        </r>
      </text>
    </comment>
    <comment ref="H35" authorId="1" shapeId="0" xr:uid="{4AEB8C3A-2964-4C1E-9FA8-74AAA02C3647}">
      <text>
        <r>
          <rPr>
            <b/>
            <sz val="10"/>
            <color rgb="FF000000"/>
            <rFont val="Tahoma"/>
            <family val="2"/>
          </rPr>
          <t xml:space="preserve">5 - 15 kWp Anlage
</t>
        </r>
        <r>
          <rPr>
            <b/>
            <sz val="10"/>
            <color rgb="FF000000"/>
            <rFont val="Tahoma"/>
            <family val="2"/>
          </rPr>
          <t>in EUR 2018</t>
        </r>
      </text>
    </comment>
    <comment ref="K35" authorId="0" shapeId="0" xr:uid="{1C0713CB-B9A3-4B6A-A063-B7A79042CE77}">
      <text>
        <r>
          <rPr>
            <b/>
            <sz val="9"/>
            <color indexed="81"/>
            <rFont val="Segoe UI"/>
            <family val="2"/>
          </rPr>
          <t>Werte nachträglich anhand der Prozentangaben berechnet.</t>
        </r>
      </text>
    </comment>
    <comment ref="O35" authorId="1" shapeId="0" xr:uid="{5D41CC0B-6F05-4A35-ACEF-71A63861A9DD}">
      <text>
        <r>
          <rPr>
            <sz val="10"/>
            <color rgb="FF000000"/>
            <rFont val="Tahoma"/>
            <family val="2"/>
          </rPr>
          <t xml:space="preserve">Realer WACC um Inflation von 2% bereinigt; WACC nominal 3,8%
</t>
        </r>
      </text>
    </comment>
    <comment ref="A36" authorId="0" shapeId="0" xr:uid="{8816EF07-CE4E-44CB-9231-C977C4AB1886}">
      <text>
        <r>
          <rPr>
            <b/>
            <sz val="9"/>
            <color rgb="FF000000"/>
            <rFont val="Segoe UI"/>
            <charset val="1"/>
          </rPr>
          <t>Studie unterteilt in PV-Dach und PV-Freifläche. In PV-Gesamt werden Mittelwerte der einzelnen Kategorien berechnet und aufgeführt.</t>
        </r>
        <r>
          <rPr>
            <sz val="9"/>
            <color rgb="FF000000"/>
            <rFont val="Segoe UI"/>
            <charset val="1"/>
          </rPr>
          <t xml:space="preserve">
</t>
        </r>
      </text>
    </comment>
    <comment ref="C36" authorId="0" shapeId="0" xr:uid="{02FCCBD3-981C-4188-80C6-E0D07C1B161C}">
      <text>
        <r>
          <rPr>
            <b/>
            <sz val="9"/>
            <color indexed="81"/>
            <rFont val="Segoe UI"/>
            <charset val="1"/>
          </rPr>
          <t>niedrige Werte PV-Freifläche</t>
        </r>
      </text>
    </comment>
    <comment ref="D36" authorId="0" shapeId="0" xr:uid="{4EC82447-7AC2-4A49-B942-9CFFA3A7CAC5}">
      <text>
        <r>
          <rPr>
            <b/>
            <sz val="9"/>
            <color indexed="81"/>
            <rFont val="Segoe UI"/>
            <charset val="1"/>
          </rPr>
          <t>Mittelwerte nicht aus Studie, sondern nachträglich anhand der 4 Stützwerte (jeweils Unter- und Oberwert PV-Dach und PV-Freifläche)berechnet.</t>
        </r>
        <r>
          <rPr>
            <sz val="9"/>
            <color indexed="81"/>
            <rFont val="Segoe UI"/>
            <charset val="1"/>
          </rPr>
          <t xml:space="preserve">
</t>
        </r>
      </text>
    </comment>
    <comment ref="E36" authorId="0" shapeId="0" xr:uid="{352E9594-1841-4A32-872B-3B64B9C2276A}">
      <text>
        <r>
          <rPr>
            <b/>
            <sz val="9"/>
            <color rgb="FF000000"/>
            <rFont val="Segoe UI"/>
            <charset val="1"/>
          </rPr>
          <t>obere Werte PV-Dach</t>
        </r>
        <r>
          <rPr>
            <sz val="9"/>
            <color rgb="FF000000"/>
            <rFont val="Segoe UI"/>
            <charset val="1"/>
          </rPr>
          <t xml:space="preserve">
</t>
        </r>
      </text>
    </comment>
    <comment ref="F36" authorId="1" shapeId="0" xr:uid="{3BDD2B5E-11CD-4392-B533-28E69FB0F56D}">
      <text>
        <r>
          <rPr>
            <b/>
            <sz val="10"/>
            <color rgb="FF000000"/>
            <rFont val="Tahoma"/>
            <family val="2"/>
          </rPr>
          <t xml:space="preserve">in EUR 2018
</t>
        </r>
        <r>
          <rPr>
            <b/>
            <sz val="10"/>
            <color rgb="FF000000"/>
            <rFont val="Tahoma"/>
            <family val="2"/>
          </rPr>
          <t>für Großanlagen ab 2 MWp, mittels LR 15 % und Ausbauszenario ( ISE 2018 Mittelwert Szenario, siehe Tabellenblatt "Bruttoleistung EE bis 2050") berechnet</t>
        </r>
      </text>
    </comment>
    <comment ref="H36" authorId="1" shapeId="0" xr:uid="{EA05AABB-7EC8-4506-AAC4-C1DB26522E6B}">
      <text>
        <r>
          <rPr>
            <b/>
            <sz val="10"/>
            <color rgb="FF000000"/>
            <rFont val="Tahoma"/>
            <family val="2"/>
          </rPr>
          <t xml:space="preserve">5 - 15 kWp Anlage
</t>
        </r>
        <r>
          <rPr>
            <b/>
            <sz val="10"/>
            <color rgb="FF000000"/>
            <rFont val="Tahoma"/>
            <family val="2"/>
          </rPr>
          <t>in EUR 2018</t>
        </r>
      </text>
    </comment>
    <comment ref="K36" authorId="0" shapeId="0" xr:uid="{1F57ACC3-473A-44EC-9ED3-28EFFCAB3DE4}">
      <text>
        <r>
          <rPr>
            <b/>
            <sz val="9"/>
            <color indexed="81"/>
            <rFont val="Segoe UI"/>
            <family val="2"/>
          </rPr>
          <t>Werte nachträglich anhand der Prozentangaben berechnet.</t>
        </r>
      </text>
    </comment>
    <comment ref="O36" authorId="1" shapeId="0" xr:uid="{3EDE807C-F708-49FD-9E6A-1BAF182C63EF}">
      <text>
        <r>
          <rPr>
            <sz val="10"/>
            <color rgb="FF000000"/>
            <rFont val="Tahoma"/>
            <family val="2"/>
          </rPr>
          <t xml:space="preserve">Realer WACC um Inflation von 2% bereinigt; WACC nominal 3,8%
</t>
        </r>
      </text>
    </comment>
    <comment ref="A37" authorId="0" shapeId="0" xr:uid="{7E1BDBD0-A9C6-4852-A7AA-42900E0FBA10}">
      <text>
        <r>
          <rPr>
            <b/>
            <sz val="9"/>
            <color indexed="81"/>
            <rFont val="Segoe UI"/>
            <charset val="1"/>
          </rPr>
          <t>Studie unterteilt in PV-Dach und PV-Freifläche. In PV-Gesamt werden Mittelwerte der einzelnen Kategorien berechnet und aufgeführt.</t>
        </r>
        <r>
          <rPr>
            <sz val="9"/>
            <color indexed="81"/>
            <rFont val="Segoe UI"/>
            <charset val="1"/>
          </rPr>
          <t xml:space="preserve">
</t>
        </r>
      </text>
    </comment>
    <comment ref="C37" authorId="0" shapeId="0" xr:uid="{F4448F90-7BB0-442A-B1DA-F6CEC5E480CE}">
      <text>
        <r>
          <rPr>
            <b/>
            <sz val="9"/>
            <color indexed="81"/>
            <rFont val="Segoe UI"/>
            <charset val="1"/>
          </rPr>
          <t>niedrige Werte PV-Freifläche</t>
        </r>
      </text>
    </comment>
    <comment ref="D37" authorId="0" shapeId="0" xr:uid="{9184DD74-385D-4F2C-AFF6-4E0E5049EC57}">
      <text>
        <r>
          <rPr>
            <b/>
            <sz val="9"/>
            <color indexed="81"/>
            <rFont val="Segoe UI"/>
            <charset val="1"/>
          </rPr>
          <t>Mittelwerte nicht aus Studie, sondern nachträglich berechnet.</t>
        </r>
        <r>
          <rPr>
            <sz val="9"/>
            <color indexed="81"/>
            <rFont val="Segoe UI"/>
            <charset val="1"/>
          </rPr>
          <t xml:space="preserve">
</t>
        </r>
      </text>
    </comment>
    <comment ref="E37" authorId="0" shapeId="0" xr:uid="{A615BF8C-3A9A-42E8-8883-8507D9C3B543}">
      <text>
        <r>
          <rPr>
            <b/>
            <sz val="9"/>
            <color indexed="81"/>
            <rFont val="Segoe UI"/>
            <charset val="1"/>
          </rPr>
          <t>obere Werte PV-Dach</t>
        </r>
        <r>
          <rPr>
            <sz val="9"/>
            <color indexed="81"/>
            <rFont val="Segoe UI"/>
            <charset val="1"/>
          </rPr>
          <t xml:space="preserve">
</t>
        </r>
      </text>
    </comment>
    <comment ref="F37" authorId="1" shapeId="0" xr:uid="{3C810542-0BEC-4AAF-9396-2ADF95565985}">
      <text>
        <r>
          <rPr>
            <b/>
            <sz val="10"/>
            <color rgb="FF000000"/>
            <rFont val="Tahoma"/>
            <family val="2"/>
          </rPr>
          <t>in Eur 2013</t>
        </r>
        <r>
          <rPr>
            <sz val="10"/>
            <color rgb="FF000000"/>
            <rFont val="Tahoma"/>
            <family val="2"/>
          </rPr>
          <t xml:space="preserve">
</t>
        </r>
      </text>
    </comment>
    <comment ref="H37" authorId="1" shapeId="0" xr:uid="{52736FC2-0659-4AFC-B32A-82EB1A4E213D}">
      <text>
        <r>
          <rPr>
            <b/>
            <sz val="10"/>
            <color rgb="FF000000"/>
            <rFont val="Tahoma"/>
            <family val="2"/>
          </rPr>
          <t>in Eur 2013</t>
        </r>
        <r>
          <rPr>
            <sz val="10"/>
            <color rgb="FF000000"/>
            <rFont val="Tahoma"/>
            <family val="2"/>
          </rPr>
          <t xml:space="preserve">
</t>
        </r>
      </text>
    </comment>
    <comment ref="J37" authorId="0" shapeId="0" xr:uid="{32AE0665-540A-4217-B5ED-6837B8CDCE8E}">
      <text>
        <r>
          <rPr>
            <b/>
            <sz val="9"/>
            <color rgb="FF000000"/>
            <rFont val="Segoe UI"/>
            <family val="2"/>
          </rPr>
          <t>In Studie als 1 - 2 % angegeben</t>
        </r>
        <r>
          <rPr>
            <sz val="9"/>
            <color rgb="FF000000"/>
            <rFont val="Segoe UI"/>
            <family val="2"/>
          </rPr>
          <t xml:space="preserve">
</t>
        </r>
      </text>
    </comment>
    <comment ref="K37" authorId="0" shapeId="0" xr:uid="{069EAEDC-950A-486C-96C4-EE1616EF6D52}">
      <text>
        <r>
          <rPr>
            <b/>
            <sz val="9"/>
            <color indexed="81"/>
            <rFont val="Segoe UI"/>
            <family val="2"/>
          </rPr>
          <t>Werte nachträglich anhand der Prozentangaben berechnet.</t>
        </r>
      </text>
    </comment>
    <comment ref="A38" authorId="0" shapeId="0" xr:uid="{CB64695D-55C8-4801-9A71-0E37D9868C49}">
      <text>
        <r>
          <rPr>
            <b/>
            <sz val="9"/>
            <color rgb="FF000000"/>
            <rFont val="Segoe UI"/>
            <charset val="1"/>
          </rPr>
          <t>Studie unterteilt in PV-Dach und PV-Freifläche. In PV-Gesamt werden Mittelwerte der einzelnen Kategorien berechnet und aufgeführt.</t>
        </r>
        <r>
          <rPr>
            <sz val="9"/>
            <color rgb="FF000000"/>
            <rFont val="Segoe UI"/>
            <charset val="1"/>
          </rPr>
          <t xml:space="preserve">
</t>
        </r>
      </text>
    </comment>
    <comment ref="C38" authorId="0" shapeId="0" xr:uid="{71A9544C-9CD9-4BD3-A7BA-D09D2D5734A0}">
      <text>
        <r>
          <rPr>
            <b/>
            <sz val="9"/>
            <color indexed="81"/>
            <rFont val="Segoe UI"/>
            <charset val="1"/>
          </rPr>
          <t>niedrige Werte PV-Freifläche</t>
        </r>
      </text>
    </comment>
    <comment ref="D38" authorId="0" shapeId="0" xr:uid="{5F6094EE-777B-4F3D-AAD8-E3B9BB666A1F}">
      <text>
        <r>
          <rPr>
            <b/>
            <sz val="9"/>
            <color rgb="FF000000"/>
            <rFont val="Segoe UI"/>
            <charset val="1"/>
          </rPr>
          <t>Mittelwerte nicht aus Studie, sondern nachträglich berechnet.</t>
        </r>
        <r>
          <rPr>
            <sz val="9"/>
            <color rgb="FF000000"/>
            <rFont val="Segoe UI"/>
            <charset val="1"/>
          </rPr>
          <t xml:space="preserve">
</t>
        </r>
      </text>
    </comment>
    <comment ref="E38" authorId="0" shapeId="0" xr:uid="{F847D2F5-0ADF-4CA4-8DFA-E4DC5FA56647}">
      <text>
        <r>
          <rPr>
            <b/>
            <sz val="9"/>
            <color rgb="FF000000"/>
            <rFont val="Segoe UI"/>
            <charset val="1"/>
          </rPr>
          <t>obere Werte PV-Dach</t>
        </r>
        <r>
          <rPr>
            <sz val="9"/>
            <color rgb="FF000000"/>
            <rFont val="Segoe UI"/>
            <charset val="1"/>
          </rPr>
          <t xml:space="preserve">
</t>
        </r>
      </text>
    </comment>
    <comment ref="F38" authorId="1" shapeId="0" xr:uid="{5BF1EDF5-FE52-4A72-A3E8-16F8A40E1C5E}">
      <text>
        <r>
          <rPr>
            <b/>
            <sz val="10"/>
            <color rgb="FF000000"/>
            <rFont val="Tahoma"/>
            <family val="2"/>
          </rPr>
          <t>in Eur 2013</t>
        </r>
        <r>
          <rPr>
            <sz val="10"/>
            <color rgb="FF000000"/>
            <rFont val="Tahoma"/>
            <family val="2"/>
          </rPr>
          <t xml:space="preserve">
</t>
        </r>
      </text>
    </comment>
    <comment ref="H38" authorId="1" shapeId="0" xr:uid="{53004B2A-CC44-47E3-98CF-1E98F78ACC1B}">
      <text>
        <r>
          <rPr>
            <b/>
            <sz val="10"/>
            <color rgb="FF000000"/>
            <rFont val="Tahoma"/>
            <family val="2"/>
          </rPr>
          <t>in Eur 2013</t>
        </r>
        <r>
          <rPr>
            <sz val="10"/>
            <color rgb="FF000000"/>
            <rFont val="Tahoma"/>
            <family val="2"/>
          </rPr>
          <t xml:space="preserve">
</t>
        </r>
      </text>
    </comment>
    <comment ref="J38" authorId="0" shapeId="0" xr:uid="{DA5A0053-8F5A-4CF8-A0D8-4F1D533B7C12}">
      <text>
        <r>
          <rPr>
            <b/>
            <sz val="9"/>
            <color rgb="FF000000"/>
            <rFont val="Segoe UI"/>
            <family val="2"/>
          </rPr>
          <t>In Studie als 1 - 2 % angegeben</t>
        </r>
        <r>
          <rPr>
            <sz val="9"/>
            <color rgb="FF000000"/>
            <rFont val="Segoe UI"/>
            <family val="2"/>
          </rPr>
          <t xml:space="preserve">
</t>
        </r>
      </text>
    </comment>
    <comment ref="K38" authorId="0" shapeId="0" xr:uid="{9B37C162-DBE5-4746-A372-80FC773466D5}">
      <text>
        <r>
          <rPr>
            <b/>
            <sz val="9"/>
            <color rgb="FF000000"/>
            <rFont val="Segoe UI"/>
            <family val="2"/>
          </rPr>
          <t>Werte nachträglich anhand der Prozentangaben berechnet.</t>
        </r>
      </text>
    </comment>
    <comment ref="A39" authorId="0" shapeId="0" xr:uid="{4B47C0A4-FDD7-479C-B11A-A5F7F4FE5AC5}">
      <text>
        <r>
          <rPr>
            <b/>
            <sz val="9"/>
            <color indexed="81"/>
            <rFont val="Segoe UI"/>
            <charset val="1"/>
          </rPr>
          <t>Studie unterteilt in PV-Dach und PV-Freifläche. In PV-Gesamt werden Mittelwerte der einzelnen Kategorien berechnet und aufgeführt.</t>
        </r>
        <r>
          <rPr>
            <sz val="9"/>
            <color indexed="81"/>
            <rFont val="Segoe UI"/>
            <charset val="1"/>
          </rPr>
          <t xml:space="preserve">
</t>
        </r>
      </text>
    </comment>
    <comment ref="C39" authorId="0" shapeId="0" xr:uid="{4E059396-5ABE-4CC0-A54C-F5DA3BA34DF8}">
      <text>
        <r>
          <rPr>
            <b/>
            <sz val="9"/>
            <color indexed="81"/>
            <rFont val="Segoe UI"/>
            <charset val="1"/>
          </rPr>
          <t>niedrige Werte PV-Freifläche</t>
        </r>
      </text>
    </comment>
    <comment ref="D39" authorId="0" shapeId="0" xr:uid="{6811DF8E-5B8B-4A60-9821-9CF33466ACD9}">
      <text>
        <r>
          <rPr>
            <b/>
            <sz val="9"/>
            <color indexed="81"/>
            <rFont val="Segoe UI"/>
            <charset val="1"/>
          </rPr>
          <t>Mittelwerte nicht aus Studie, sondern nachträglich berechnet.</t>
        </r>
        <r>
          <rPr>
            <sz val="9"/>
            <color indexed="81"/>
            <rFont val="Segoe UI"/>
            <charset val="1"/>
          </rPr>
          <t xml:space="preserve">
</t>
        </r>
      </text>
    </comment>
    <comment ref="E39" authorId="0" shapeId="0" xr:uid="{8280698D-C7D4-4ABD-BDD3-BFF1B8E02000}">
      <text>
        <r>
          <rPr>
            <b/>
            <sz val="9"/>
            <color indexed="81"/>
            <rFont val="Segoe UI"/>
            <charset val="1"/>
          </rPr>
          <t>obere Werte PV-Dach</t>
        </r>
        <r>
          <rPr>
            <sz val="9"/>
            <color indexed="81"/>
            <rFont val="Segoe UI"/>
            <charset val="1"/>
          </rPr>
          <t xml:space="preserve">
</t>
        </r>
      </text>
    </comment>
    <comment ref="F39" authorId="1" shapeId="0" xr:uid="{82B15F1D-2D85-404C-A1EB-3D4882F53461}">
      <text>
        <r>
          <rPr>
            <b/>
            <sz val="10"/>
            <color rgb="FF000000"/>
            <rFont val="Tahoma"/>
            <family val="2"/>
          </rPr>
          <t>in Eur 2013</t>
        </r>
        <r>
          <rPr>
            <sz val="10"/>
            <color rgb="FF000000"/>
            <rFont val="Tahoma"/>
            <family val="2"/>
          </rPr>
          <t xml:space="preserve">
</t>
        </r>
      </text>
    </comment>
    <comment ref="H39" authorId="1" shapeId="0" xr:uid="{D3020EA0-0B38-44B5-8504-D1A92BF73DE3}">
      <text>
        <r>
          <rPr>
            <b/>
            <sz val="10"/>
            <color rgb="FF000000"/>
            <rFont val="Tahoma"/>
            <family val="2"/>
          </rPr>
          <t>in Eur 2013</t>
        </r>
        <r>
          <rPr>
            <sz val="10"/>
            <color rgb="FF000000"/>
            <rFont val="Tahoma"/>
            <family val="2"/>
          </rPr>
          <t xml:space="preserve">
</t>
        </r>
      </text>
    </comment>
    <comment ref="J39" authorId="0" shapeId="0" xr:uid="{B19AD227-5A75-4810-9AA4-9CE219816F7E}">
      <text>
        <r>
          <rPr>
            <b/>
            <sz val="9"/>
            <color rgb="FF000000"/>
            <rFont val="Segoe UI"/>
            <family val="2"/>
          </rPr>
          <t>In Studie als 1 - 2 % angegeben</t>
        </r>
        <r>
          <rPr>
            <sz val="9"/>
            <color rgb="FF000000"/>
            <rFont val="Segoe UI"/>
            <family val="2"/>
          </rPr>
          <t xml:space="preserve">
</t>
        </r>
      </text>
    </comment>
    <comment ref="K39" authorId="0" shapeId="0" xr:uid="{A055DC6F-FD66-4E0A-A394-FCBED68C5694}">
      <text>
        <r>
          <rPr>
            <b/>
            <sz val="9"/>
            <color indexed="81"/>
            <rFont val="Segoe UI"/>
            <family val="2"/>
          </rPr>
          <t>Werte nachträglich anhand der Prozentangaben berechnet.</t>
        </r>
      </text>
    </comment>
    <comment ref="A40" authorId="0" shapeId="0" xr:uid="{089CDDAB-7501-44AC-830F-E8B08F411D79}">
      <text>
        <r>
          <rPr>
            <b/>
            <sz val="9"/>
            <color rgb="FF000000"/>
            <rFont val="Segoe UI"/>
            <charset val="1"/>
          </rPr>
          <t>Studie unterteilt in PV-Dach und PV-Freifläche. In PV-Gesamt werden Mittelwerte der einzelnen Kategorien berechnet und aufgeführt.</t>
        </r>
        <r>
          <rPr>
            <sz val="9"/>
            <color rgb="FF000000"/>
            <rFont val="Segoe UI"/>
            <charset val="1"/>
          </rPr>
          <t xml:space="preserve">
</t>
        </r>
      </text>
    </comment>
    <comment ref="C40" authorId="0" shapeId="0" xr:uid="{BC0EDC95-32CB-4929-AB75-F854F9E95008}">
      <text>
        <r>
          <rPr>
            <b/>
            <sz val="9"/>
            <color indexed="81"/>
            <rFont val="Segoe UI"/>
            <charset val="1"/>
          </rPr>
          <t>niedrige Werte PV-Freifläche</t>
        </r>
      </text>
    </comment>
    <comment ref="D40" authorId="0" shapeId="0" xr:uid="{10B44D9C-C4CB-404E-B9F0-FB3611750347}">
      <text>
        <r>
          <rPr>
            <b/>
            <sz val="9"/>
            <color rgb="FF000000"/>
            <rFont val="Segoe UI"/>
            <charset val="1"/>
          </rPr>
          <t>Mittelwerte nicht aus Studie, sondern nachträglich berechnet.</t>
        </r>
        <r>
          <rPr>
            <sz val="9"/>
            <color rgb="FF000000"/>
            <rFont val="Segoe UI"/>
            <charset val="1"/>
          </rPr>
          <t xml:space="preserve">
</t>
        </r>
      </text>
    </comment>
    <comment ref="E40" authorId="0" shapeId="0" xr:uid="{EE510560-1BF1-494F-9490-39113582E42D}">
      <text>
        <r>
          <rPr>
            <b/>
            <sz val="9"/>
            <color rgb="FF000000"/>
            <rFont val="Segoe UI"/>
            <charset val="1"/>
          </rPr>
          <t>obere Werte PV-Dach</t>
        </r>
        <r>
          <rPr>
            <sz val="9"/>
            <color rgb="FF000000"/>
            <rFont val="Segoe UI"/>
            <charset val="1"/>
          </rPr>
          <t xml:space="preserve">
</t>
        </r>
      </text>
    </comment>
    <comment ref="F40" authorId="1" shapeId="0" xr:uid="{2B7B5DA9-BE03-4C35-AE55-92BCA7328210}">
      <text>
        <r>
          <rPr>
            <b/>
            <sz val="10"/>
            <color rgb="FF000000"/>
            <rFont val="Tahoma"/>
            <family val="2"/>
          </rPr>
          <t>in Eur 2013</t>
        </r>
        <r>
          <rPr>
            <sz val="10"/>
            <color rgb="FF000000"/>
            <rFont val="Tahoma"/>
            <family val="2"/>
          </rPr>
          <t xml:space="preserve">
</t>
        </r>
      </text>
    </comment>
    <comment ref="H40" authorId="1" shapeId="0" xr:uid="{AA8DA5F3-569E-4B58-A358-40EDE051BC71}">
      <text>
        <r>
          <rPr>
            <b/>
            <sz val="10"/>
            <color rgb="FF000000"/>
            <rFont val="Tahoma"/>
            <family val="2"/>
          </rPr>
          <t>in Eur 2013</t>
        </r>
        <r>
          <rPr>
            <sz val="10"/>
            <color rgb="FF000000"/>
            <rFont val="Tahoma"/>
            <family val="2"/>
          </rPr>
          <t xml:space="preserve">
</t>
        </r>
      </text>
    </comment>
    <comment ref="J40" authorId="0" shapeId="0" xr:uid="{3FD18DC0-9FE5-4E8F-8C41-A4D4B14CFCD3}">
      <text>
        <r>
          <rPr>
            <b/>
            <sz val="9"/>
            <color indexed="81"/>
            <rFont val="Segoe UI"/>
            <family val="2"/>
          </rPr>
          <t>In Studie als 1 - 2 % angegeben</t>
        </r>
        <r>
          <rPr>
            <sz val="9"/>
            <color indexed="81"/>
            <rFont val="Segoe UI"/>
            <family val="2"/>
          </rPr>
          <t xml:space="preserve">
</t>
        </r>
      </text>
    </comment>
    <comment ref="K40" authorId="0" shapeId="0" xr:uid="{DCC5B3F2-CF7F-4110-ABCB-50ADE92B3AE3}">
      <text>
        <r>
          <rPr>
            <b/>
            <sz val="9"/>
            <color indexed="81"/>
            <rFont val="Segoe UI"/>
            <family val="2"/>
          </rPr>
          <t>Werte nachträglich anhand der Prozentangaben berechnet.</t>
        </r>
      </text>
    </comment>
    <comment ref="A41" authorId="0" shapeId="0" xr:uid="{51B7464A-0BEC-4D20-B496-0AF005B9AFDF}">
      <text>
        <r>
          <rPr>
            <b/>
            <sz val="9"/>
            <color rgb="FF000000"/>
            <rFont val="Segoe UI"/>
            <charset val="1"/>
          </rPr>
          <t>Studie unterteilt in PV-Dach und PV-Freifläche. In PV-Gesamt werden Mittelwerte der einzelnen Kategorien berechnet und aufgeführt.</t>
        </r>
        <r>
          <rPr>
            <sz val="9"/>
            <color rgb="FF000000"/>
            <rFont val="Segoe UI"/>
            <charset val="1"/>
          </rPr>
          <t xml:space="preserve">
</t>
        </r>
      </text>
    </comment>
    <comment ref="C41" authorId="0" shapeId="0" xr:uid="{4C2F6963-B6A9-40C4-A3E3-0C82B9C84E0E}">
      <text>
        <r>
          <rPr>
            <b/>
            <sz val="9"/>
            <color rgb="FF000000"/>
            <rFont val="Segoe UI"/>
            <charset val="1"/>
          </rPr>
          <t>niedrige Werte PV-Freifläche</t>
        </r>
      </text>
    </comment>
    <comment ref="D41" authorId="0" shapeId="0" xr:uid="{65C8C138-F247-422F-8036-B0CECB8AD488}">
      <text>
        <r>
          <rPr>
            <b/>
            <sz val="9"/>
            <color rgb="FF000000"/>
            <rFont val="Segoe UI"/>
            <charset val="1"/>
          </rPr>
          <t>Mittelwerte nicht aus Studie, sondern nachträglich berechnet.</t>
        </r>
        <r>
          <rPr>
            <sz val="9"/>
            <color rgb="FF000000"/>
            <rFont val="Segoe UI"/>
            <charset val="1"/>
          </rPr>
          <t xml:space="preserve">
</t>
        </r>
      </text>
    </comment>
    <comment ref="E41" authorId="0" shapeId="0" xr:uid="{0195AAD6-044D-40F8-8290-008F35287DB9}">
      <text>
        <r>
          <rPr>
            <b/>
            <sz val="9"/>
            <color indexed="81"/>
            <rFont val="Segoe UI"/>
            <charset val="1"/>
          </rPr>
          <t>obere Werte PV-Dach</t>
        </r>
        <r>
          <rPr>
            <sz val="9"/>
            <color indexed="81"/>
            <rFont val="Segoe UI"/>
            <charset val="1"/>
          </rPr>
          <t xml:space="preserve">
</t>
        </r>
      </text>
    </comment>
    <comment ref="F41" authorId="1" shapeId="0" xr:uid="{15DC478E-E25A-49BB-B091-1A97D33E19BF}">
      <text>
        <r>
          <rPr>
            <b/>
            <sz val="10"/>
            <color rgb="FF000000"/>
            <rFont val="Tahoma"/>
            <family val="2"/>
          </rPr>
          <t>in Eur 2013</t>
        </r>
        <r>
          <rPr>
            <sz val="10"/>
            <color rgb="FF000000"/>
            <rFont val="Tahoma"/>
            <family val="2"/>
          </rPr>
          <t xml:space="preserve">
</t>
        </r>
      </text>
    </comment>
    <comment ref="H41" authorId="1" shapeId="0" xr:uid="{24003D5E-F406-475E-A293-6997422FB5E4}">
      <text>
        <r>
          <rPr>
            <b/>
            <sz val="10"/>
            <color rgb="FF000000"/>
            <rFont val="Tahoma"/>
            <family val="2"/>
          </rPr>
          <t>in Eur 2013</t>
        </r>
        <r>
          <rPr>
            <sz val="10"/>
            <color rgb="FF000000"/>
            <rFont val="Tahoma"/>
            <family val="2"/>
          </rPr>
          <t xml:space="preserve">
</t>
        </r>
      </text>
    </comment>
    <comment ref="J41" authorId="0" shapeId="0" xr:uid="{1989B4DC-7084-40A6-8ABB-878527BD549F}">
      <text>
        <r>
          <rPr>
            <b/>
            <sz val="9"/>
            <color indexed="81"/>
            <rFont val="Segoe UI"/>
            <family val="2"/>
          </rPr>
          <t>In Studie als 1 - 2 % angegeben</t>
        </r>
        <r>
          <rPr>
            <sz val="9"/>
            <color indexed="81"/>
            <rFont val="Segoe UI"/>
            <family val="2"/>
          </rPr>
          <t xml:space="preserve">
</t>
        </r>
      </text>
    </comment>
    <comment ref="K41" authorId="0" shapeId="0" xr:uid="{BE09FEB4-7491-4183-8B4B-A10C7D6E8CDF}">
      <text>
        <r>
          <rPr>
            <b/>
            <sz val="9"/>
            <color indexed="81"/>
            <rFont val="Segoe UI"/>
            <family val="2"/>
          </rPr>
          <t>Werte nachträglich anhand der Prozentangaben berechnet.</t>
        </r>
      </text>
    </comment>
    <comment ref="A42" authorId="0" shapeId="0" xr:uid="{386762FF-8389-4FED-A645-3DD247E0499F}">
      <text>
        <r>
          <rPr>
            <b/>
            <sz val="9"/>
            <color indexed="81"/>
            <rFont val="Segoe UI"/>
            <charset val="1"/>
          </rPr>
          <t>Studie unterteilt in PV-Dach und PV-Freifläche. In PV-Gesamt werden Mittelwerte der einzelnen Kategorien berechnet und aufgeführt.</t>
        </r>
        <r>
          <rPr>
            <sz val="9"/>
            <color indexed="81"/>
            <rFont val="Segoe UI"/>
            <charset val="1"/>
          </rPr>
          <t xml:space="preserve">
</t>
        </r>
      </text>
    </comment>
    <comment ref="C42" authorId="0" shapeId="0" xr:uid="{47C18C49-45E7-4654-B144-E607A7ADA60E}">
      <text>
        <r>
          <rPr>
            <b/>
            <sz val="9"/>
            <color indexed="81"/>
            <rFont val="Segoe UI"/>
            <charset val="1"/>
          </rPr>
          <t>niedrige Werte PV-Freifläche</t>
        </r>
      </text>
    </comment>
    <comment ref="D42" authorId="0" shapeId="0" xr:uid="{189D50B0-5277-4790-A346-E1F92066C6D1}">
      <text>
        <r>
          <rPr>
            <b/>
            <sz val="9"/>
            <color rgb="FF000000"/>
            <rFont val="Segoe UI"/>
            <charset val="1"/>
          </rPr>
          <t>Mittelwerte nicht aus Studie, sondern nachträglich berechnet.</t>
        </r>
        <r>
          <rPr>
            <sz val="9"/>
            <color rgb="FF000000"/>
            <rFont val="Segoe UI"/>
            <charset val="1"/>
          </rPr>
          <t xml:space="preserve">
</t>
        </r>
      </text>
    </comment>
    <comment ref="E42" authorId="0" shapeId="0" xr:uid="{C0F2BB3F-B512-4E3E-B707-1A8EE24B68A2}">
      <text>
        <r>
          <rPr>
            <b/>
            <sz val="9"/>
            <color indexed="81"/>
            <rFont val="Segoe UI"/>
            <charset val="1"/>
          </rPr>
          <t>obere Werte PV-Dach</t>
        </r>
        <r>
          <rPr>
            <sz val="9"/>
            <color indexed="81"/>
            <rFont val="Segoe UI"/>
            <charset val="1"/>
          </rPr>
          <t xml:space="preserve">
</t>
        </r>
      </text>
    </comment>
    <comment ref="F42" authorId="1" shapeId="0" xr:uid="{CE281F16-0407-4971-AC0C-FF995F830339}">
      <text>
        <r>
          <rPr>
            <b/>
            <sz val="10"/>
            <color rgb="FF000000"/>
            <rFont val="Tahoma"/>
            <family val="2"/>
          </rPr>
          <t>in Eur 2013</t>
        </r>
        <r>
          <rPr>
            <sz val="10"/>
            <color rgb="FF000000"/>
            <rFont val="Tahoma"/>
            <family val="2"/>
          </rPr>
          <t xml:space="preserve">
</t>
        </r>
      </text>
    </comment>
    <comment ref="H42" authorId="1" shapeId="0" xr:uid="{1C280E62-6792-4D7A-809F-3A4F3DDFF6BF}">
      <text>
        <r>
          <rPr>
            <b/>
            <sz val="10"/>
            <color rgb="FF000000"/>
            <rFont val="Tahoma"/>
            <family val="2"/>
          </rPr>
          <t>in Eur 2013</t>
        </r>
        <r>
          <rPr>
            <sz val="10"/>
            <color rgb="FF000000"/>
            <rFont val="Tahoma"/>
            <family val="2"/>
          </rPr>
          <t xml:space="preserve">
</t>
        </r>
      </text>
    </comment>
    <comment ref="J42" authorId="0" shapeId="0" xr:uid="{2127E120-9C4E-443F-98B9-50C73DA4E5BF}">
      <text>
        <r>
          <rPr>
            <b/>
            <sz val="9"/>
            <color indexed="81"/>
            <rFont val="Segoe UI"/>
            <family val="2"/>
          </rPr>
          <t>In Studie als 1 - 2 % angegeben</t>
        </r>
        <r>
          <rPr>
            <sz val="9"/>
            <color indexed="81"/>
            <rFont val="Segoe UI"/>
            <family val="2"/>
          </rPr>
          <t xml:space="preserve">
</t>
        </r>
      </text>
    </comment>
    <comment ref="K42" authorId="0" shapeId="0" xr:uid="{70B3E080-C82B-4928-9888-14603B4C6DA3}">
      <text>
        <r>
          <rPr>
            <b/>
            <sz val="9"/>
            <color indexed="81"/>
            <rFont val="Segoe UI"/>
            <family val="2"/>
          </rPr>
          <t>Werte nachträglich anhand der Prozentangaben berechnet.</t>
        </r>
      </text>
    </comment>
    <comment ref="G43" authorId="1" shapeId="0" xr:uid="{950FB853-F1E2-4A7F-AD04-CA4376F6F0EC}">
      <text>
        <r>
          <rPr>
            <b/>
            <sz val="10"/>
            <color rgb="FF000000"/>
            <rFont val="Tahoma"/>
            <family val="2"/>
          </rPr>
          <t>in EUR 2010</t>
        </r>
      </text>
    </comment>
    <comment ref="J43" authorId="0" shapeId="0" xr:uid="{6A53B313-DE72-4511-A092-BCFC415B6CC1}">
      <text>
        <r>
          <rPr>
            <b/>
            <sz val="9"/>
            <color indexed="81"/>
            <rFont val="Segoe UI"/>
            <charset val="1"/>
          </rPr>
          <t>Keine Prozentangaben in Studie angegeben. Werte nachträglich berechnet.</t>
        </r>
        <r>
          <rPr>
            <sz val="9"/>
            <color indexed="81"/>
            <rFont val="Segoe UI"/>
            <charset val="1"/>
          </rPr>
          <t xml:space="preserve">
</t>
        </r>
      </text>
    </comment>
    <comment ref="L43" authorId="1" shapeId="0" xr:uid="{B36545B6-E9F8-4F4B-ACD9-4848FE6DB70A}">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44" authorId="1" shapeId="0" xr:uid="{8DBE6337-4D1D-4CEB-BBBE-1A71FF4A7AC1}">
      <text>
        <r>
          <rPr>
            <b/>
            <sz val="10"/>
            <color rgb="FF000000"/>
            <rFont val="Tahoma"/>
            <family val="2"/>
          </rPr>
          <t>in EUR 2010</t>
        </r>
      </text>
    </comment>
    <comment ref="J44" authorId="0" shapeId="0" xr:uid="{33B511F2-78BF-4848-96C5-DB9D0C65B5D4}">
      <text>
        <r>
          <rPr>
            <b/>
            <sz val="9"/>
            <color indexed="81"/>
            <rFont val="Segoe UI"/>
            <charset val="1"/>
          </rPr>
          <t>Keine Prozentangaben in Studie angegeben. Werte nachträglich berechnet.</t>
        </r>
        <r>
          <rPr>
            <sz val="9"/>
            <color indexed="81"/>
            <rFont val="Segoe UI"/>
            <charset val="1"/>
          </rPr>
          <t xml:space="preserve">
</t>
        </r>
      </text>
    </comment>
    <comment ref="L44" authorId="1" shapeId="0" xr:uid="{557F3073-6A1D-4993-A421-8A791EAD2591}">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45" authorId="1" shapeId="0" xr:uid="{38CD0421-BE3F-4E07-908B-81DEC50AAF1E}">
      <text>
        <r>
          <rPr>
            <b/>
            <sz val="10"/>
            <color rgb="FF000000"/>
            <rFont val="Tahoma"/>
            <family val="2"/>
          </rPr>
          <t>in EUR 2010</t>
        </r>
      </text>
    </comment>
    <comment ref="J45" authorId="0" shapeId="0" xr:uid="{F8D9C60C-4A56-4ACB-B974-D2BB6EA04196}">
      <text>
        <r>
          <rPr>
            <b/>
            <sz val="9"/>
            <color rgb="FF000000"/>
            <rFont val="Segoe UI"/>
            <charset val="1"/>
          </rPr>
          <t>Keine Prozentangaben in Studie angegeben. Werte nachträglich berechnet.</t>
        </r>
        <r>
          <rPr>
            <sz val="9"/>
            <color rgb="FF000000"/>
            <rFont val="Segoe UI"/>
            <charset val="1"/>
          </rPr>
          <t xml:space="preserve">
</t>
        </r>
      </text>
    </comment>
    <comment ref="L45" authorId="1" shapeId="0" xr:uid="{967520D1-E6B4-4B63-84C4-6470E3BF2C6A}">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46" authorId="1" shapeId="0" xr:uid="{0C3C09C2-0A09-447E-9867-B24A5D717A43}">
      <text>
        <r>
          <rPr>
            <b/>
            <sz val="10"/>
            <color rgb="FF000000"/>
            <rFont val="Tahoma"/>
            <family val="2"/>
          </rPr>
          <t>in EUR 2010</t>
        </r>
      </text>
    </comment>
    <comment ref="J46" authorId="0" shapeId="0" xr:uid="{7C74BEDE-CF9F-496C-A71E-F04428205761}">
      <text>
        <r>
          <rPr>
            <b/>
            <sz val="9"/>
            <color indexed="81"/>
            <rFont val="Segoe UI"/>
            <charset val="1"/>
          </rPr>
          <t>Keine Prozentangaben in Studie angegeben. Werte nachträglich berechnet.</t>
        </r>
        <r>
          <rPr>
            <sz val="9"/>
            <color indexed="81"/>
            <rFont val="Segoe UI"/>
            <charset val="1"/>
          </rPr>
          <t xml:space="preserve">
</t>
        </r>
      </text>
    </comment>
    <comment ref="L46" authorId="1" shapeId="0" xr:uid="{4B56D195-7EDC-47D8-9EEC-78E1405D0E16}">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47" authorId="1" shapeId="0" xr:uid="{E023744A-DB17-4B11-A826-742B12C6F307}">
      <text>
        <r>
          <rPr>
            <b/>
            <sz val="10"/>
            <color rgb="FF000000"/>
            <rFont val="Tahoma"/>
            <family val="2"/>
          </rPr>
          <t>in EUR 2010</t>
        </r>
      </text>
    </comment>
    <comment ref="J47" authorId="0" shapeId="0" xr:uid="{36FCD93A-9FE5-4A71-9270-7E34A1D38DEF}">
      <text>
        <r>
          <rPr>
            <b/>
            <sz val="9"/>
            <color indexed="81"/>
            <rFont val="Segoe UI"/>
            <charset val="1"/>
          </rPr>
          <t>Keine Prozentangaben in Studie angegeben. Werte nachträglich berechnet.</t>
        </r>
        <r>
          <rPr>
            <sz val="9"/>
            <color indexed="81"/>
            <rFont val="Segoe UI"/>
            <charset val="1"/>
          </rPr>
          <t xml:space="preserve">
</t>
        </r>
      </text>
    </comment>
    <comment ref="L47" authorId="1" shapeId="0" xr:uid="{4366A128-7B5C-4532-B206-490B2D2C2A5D}">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48" authorId="1" shapeId="0" xr:uid="{3E65E29A-64DD-4A1B-8EDE-73573B5DE1F1}">
      <text>
        <r>
          <rPr>
            <b/>
            <sz val="10"/>
            <color rgb="FF000000"/>
            <rFont val="Tahoma"/>
            <family val="2"/>
          </rPr>
          <t>in EUR 2010</t>
        </r>
      </text>
    </comment>
    <comment ref="J48" authorId="0" shapeId="0" xr:uid="{0F394E25-D1A9-4B43-ADFA-D58C57966780}">
      <text>
        <r>
          <rPr>
            <b/>
            <sz val="9"/>
            <color indexed="81"/>
            <rFont val="Segoe UI"/>
            <charset val="1"/>
          </rPr>
          <t>Keine Prozentangaben in Studie angegeben. Werte nachträglich berechnet.</t>
        </r>
        <r>
          <rPr>
            <sz val="9"/>
            <color indexed="81"/>
            <rFont val="Segoe UI"/>
            <charset val="1"/>
          </rPr>
          <t xml:space="preserve">
</t>
        </r>
      </text>
    </comment>
    <comment ref="L48" authorId="1" shapeId="0" xr:uid="{0FB086AB-40BD-4EDD-980E-3AF06ACD2FFD}">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49" authorId="1" shapeId="0" xr:uid="{668CC3CD-CF9E-431A-9594-3A5F8188FA68}">
      <text>
        <r>
          <rPr>
            <b/>
            <sz val="10"/>
            <color rgb="FF000000"/>
            <rFont val="Tahoma"/>
            <family val="2"/>
          </rPr>
          <t>in EUR 2010</t>
        </r>
      </text>
    </comment>
    <comment ref="J49" authorId="0" shapeId="0" xr:uid="{E748B404-0839-4F4E-A2D5-EB81380D31FC}">
      <text>
        <r>
          <rPr>
            <b/>
            <sz val="9"/>
            <color indexed="81"/>
            <rFont val="Segoe UI"/>
            <charset val="1"/>
          </rPr>
          <t>Keine Prozentangaben in Studie angegeben. Werte nachträglich berechnet.</t>
        </r>
        <r>
          <rPr>
            <sz val="9"/>
            <color indexed="81"/>
            <rFont val="Segoe UI"/>
            <charset val="1"/>
          </rPr>
          <t xml:space="preserve">
</t>
        </r>
      </text>
    </comment>
    <comment ref="L49" authorId="1" shapeId="0" xr:uid="{E312CFF8-487B-44EE-B3BD-362893531548}">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50" authorId="1" shapeId="0" xr:uid="{C824C220-3135-4AF2-AA6D-D463D4EEEBD6}">
      <text>
        <r>
          <rPr>
            <b/>
            <sz val="10"/>
            <color rgb="FF000000"/>
            <rFont val="Tahoma"/>
            <family val="2"/>
          </rPr>
          <t>in EUR 2010</t>
        </r>
      </text>
    </comment>
    <comment ref="J50" authorId="0" shapeId="0" xr:uid="{373C5876-E42F-46E8-A0D3-DA2820C2C76F}">
      <text>
        <r>
          <rPr>
            <b/>
            <sz val="9"/>
            <color indexed="81"/>
            <rFont val="Segoe UI"/>
            <charset val="1"/>
          </rPr>
          <t>Keine Prozentangaben in Studie angegeben. Werte nachträglich berechnet.</t>
        </r>
        <r>
          <rPr>
            <sz val="9"/>
            <color indexed="81"/>
            <rFont val="Segoe UI"/>
            <charset val="1"/>
          </rPr>
          <t xml:space="preserve">
</t>
        </r>
      </text>
    </comment>
    <comment ref="L50" authorId="1" shapeId="0" xr:uid="{01E8406B-3E7A-411D-9CC7-D9C4FF8914C4}">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51" authorId="1" shapeId="0" xr:uid="{5B954A5B-F286-49CF-8138-7A24A4FFA8BC}">
      <text>
        <r>
          <rPr>
            <b/>
            <sz val="10"/>
            <color rgb="FF000000"/>
            <rFont val="Tahoma"/>
            <family val="2"/>
          </rPr>
          <t>in EUR 2010</t>
        </r>
      </text>
    </comment>
    <comment ref="J51" authorId="0" shapeId="0" xr:uid="{795FFDD3-C55B-4FAB-9C67-0BF5A47401C3}">
      <text>
        <r>
          <rPr>
            <b/>
            <sz val="9"/>
            <color indexed="81"/>
            <rFont val="Segoe UI"/>
            <charset val="1"/>
          </rPr>
          <t>Keine Prozentangaben in Studie angegeben. Werte nachträglich berechnet.</t>
        </r>
        <r>
          <rPr>
            <sz val="9"/>
            <color indexed="81"/>
            <rFont val="Segoe UI"/>
            <charset val="1"/>
          </rPr>
          <t xml:space="preserve">
</t>
        </r>
      </text>
    </comment>
    <comment ref="L51" authorId="1" shapeId="0" xr:uid="{E0861560-F73B-4664-9971-358D06DBECFF}">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52" authorId="1" shapeId="0" xr:uid="{53816979-4C23-45E0-915F-F72AD4A864B9}">
      <text>
        <r>
          <rPr>
            <b/>
            <sz val="10"/>
            <color rgb="FF000000"/>
            <rFont val="Tahoma"/>
            <family val="2"/>
          </rPr>
          <t>in Eur 2018</t>
        </r>
        <r>
          <rPr>
            <sz val="10"/>
            <color rgb="FF000000"/>
            <rFont val="Tahoma"/>
            <family val="2"/>
          </rPr>
          <t xml:space="preserve">
</t>
        </r>
      </text>
    </comment>
    <comment ref="J52" authorId="0" shapeId="0" xr:uid="{9C093F4B-DB09-4921-B3D4-13D84A828B02}">
      <text>
        <r>
          <rPr>
            <b/>
            <sz val="9"/>
            <color indexed="81"/>
            <rFont val="Segoe UI"/>
            <charset val="1"/>
          </rPr>
          <t>Keine Prozentangaben in Studie angegeben. Werte nachträglich berechnet.</t>
        </r>
        <r>
          <rPr>
            <sz val="9"/>
            <color indexed="81"/>
            <rFont val="Segoe UI"/>
            <charset val="1"/>
          </rPr>
          <t xml:space="preserve">
</t>
        </r>
      </text>
    </comment>
    <comment ref="K52" authorId="1" shapeId="0" xr:uid="{D372ECC0-6E50-4DB8-8289-2EC712A083B6}">
      <text>
        <r>
          <rPr>
            <b/>
            <sz val="10"/>
            <color rgb="FF000000"/>
            <rFont val="Tahoma"/>
            <family val="2"/>
          </rPr>
          <t>Werte nachträglich mit angenommenen Volllastunden berechnet. In Studie nur Angabe von O&amp;M costs bezogen auf Energieproduktion ($/MWh) - siehe variable Betriebs- und Wartungskosten.</t>
        </r>
        <r>
          <rPr>
            <sz val="10"/>
            <color rgb="FF000000"/>
            <rFont val="Tahoma"/>
            <family val="2"/>
          </rPr>
          <t xml:space="preserve">
</t>
        </r>
      </text>
    </comment>
    <comment ref="L52" authorId="1" shapeId="0" xr:uid="{D88255A6-5FC4-4B05-913E-893247AD4A31}">
      <text>
        <r>
          <rPr>
            <b/>
            <sz val="10"/>
            <color rgb="FF000000"/>
            <rFont val="Tahoma"/>
            <family val="2"/>
          </rPr>
          <t>Werte nachträglich mit angenommenen Volllastunden berechnet. In Studie nur Angabe von O&amp;M costs bezogen auf Energieproduktion ($/MWh) - siehe variable Betriebs- und Wartungskosten.</t>
        </r>
        <r>
          <rPr>
            <sz val="10"/>
            <color rgb="FF000000"/>
            <rFont val="Tahoma"/>
            <family val="2"/>
          </rPr>
          <t xml:space="preserve">
</t>
        </r>
      </text>
    </comment>
    <comment ref="M52" authorId="1" shapeId="0" xr:uid="{73D9CB2A-5F5B-4003-BB1A-7F137B4C74F4}">
      <text>
        <r>
          <rPr>
            <b/>
            <sz val="10"/>
            <color rgb="FF000000"/>
            <rFont val="Tahoma"/>
            <family val="2"/>
          </rPr>
          <t xml:space="preserve">in Studie nur Angabe von O&amp;M costs bezogen auf Energieproduktion ($/MWh) 
</t>
        </r>
        <r>
          <rPr>
            <sz val="10"/>
            <color rgb="FF000000"/>
            <rFont val="Tahoma"/>
            <family val="2"/>
          </rPr>
          <t xml:space="preserve">
</t>
        </r>
      </text>
    </comment>
    <comment ref="T52" authorId="1" shapeId="0" xr:uid="{32C3540D-6B2B-46A1-A011-6427693521DE}">
      <text>
        <r>
          <rPr>
            <b/>
            <sz val="10"/>
            <color rgb="FF000000"/>
            <rFont val="Tahoma"/>
            <family val="2"/>
          </rPr>
          <t>in Studie als capacity factor von 13 % angegeben</t>
        </r>
        <r>
          <rPr>
            <sz val="10"/>
            <color rgb="FF000000"/>
            <rFont val="Tahoma"/>
            <family val="2"/>
          </rPr>
          <t xml:space="preserve">
</t>
        </r>
      </text>
    </comment>
    <comment ref="W52" authorId="1" shapeId="0" xr:uid="{CE97A044-3CC9-42D8-855F-987E0FB09114}">
      <text>
        <r>
          <rPr>
            <b/>
            <sz val="10"/>
            <color rgb="FF000000"/>
            <rFont val="Tahoma"/>
            <family val="2"/>
          </rPr>
          <t>in Eur 2018</t>
        </r>
        <r>
          <rPr>
            <sz val="10"/>
            <color rgb="FF000000"/>
            <rFont val="Tahoma"/>
            <family val="2"/>
          </rPr>
          <t xml:space="preserve">
</t>
        </r>
      </text>
    </comment>
    <comment ref="G53" authorId="1" shapeId="0" xr:uid="{B88572C1-9F29-4C7B-AA61-CBE530005EC9}">
      <text>
        <r>
          <rPr>
            <b/>
            <sz val="10"/>
            <color rgb="FF000000"/>
            <rFont val="Tahoma"/>
            <family val="2"/>
          </rPr>
          <t>in Eur 2018</t>
        </r>
        <r>
          <rPr>
            <sz val="10"/>
            <color rgb="FF000000"/>
            <rFont val="Tahoma"/>
            <family val="2"/>
          </rPr>
          <t xml:space="preserve">
</t>
        </r>
      </text>
    </comment>
    <comment ref="J53" authorId="0" shapeId="0" xr:uid="{659D9996-8EE0-47AC-A99D-3E37FF25C611}">
      <text>
        <r>
          <rPr>
            <b/>
            <sz val="9"/>
            <color indexed="81"/>
            <rFont val="Segoe UI"/>
            <charset val="1"/>
          </rPr>
          <t>Keine Prozentangaben in Studie angegeben. Werte nachträglich berechnet.</t>
        </r>
        <r>
          <rPr>
            <sz val="9"/>
            <color indexed="81"/>
            <rFont val="Segoe UI"/>
            <charset val="1"/>
          </rPr>
          <t xml:space="preserve">
</t>
        </r>
      </text>
    </comment>
    <comment ref="K53" authorId="1" shapeId="0" xr:uid="{39E324C5-4420-4E4D-AB5F-4FF98657AA08}">
      <text>
        <r>
          <rPr>
            <b/>
            <sz val="10"/>
            <color rgb="FF000000"/>
            <rFont val="Tahoma"/>
            <family val="2"/>
          </rPr>
          <t>Werte nachträglich mit angenommenen Volllastunden berechnet. In Studie nur Angabe von O&amp;M costs bezogen auf Energieproduktion ($/MWh) - siehe variable Betriebs- und Wartungskosten.</t>
        </r>
        <r>
          <rPr>
            <sz val="10"/>
            <color rgb="FF000000"/>
            <rFont val="Tahoma"/>
            <family val="2"/>
          </rPr>
          <t xml:space="preserve">
</t>
        </r>
      </text>
    </comment>
    <comment ref="L53" authorId="1" shapeId="0" xr:uid="{0CEA7854-B04C-47BE-97B9-5C4FEAA99735}">
      <text>
        <r>
          <rPr>
            <b/>
            <sz val="10"/>
            <color rgb="FF000000"/>
            <rFont val="Tahoma"/>
            <family val="2"/>
          </rPr>
          <t>Werte nachträglich mit angenommenen Volllastunden berechnet. In Studie nur Angabe von O&amp;M costs bezogen auf Energieproduktion ($/MWh) - siehe variable Betriebs- und Wartungskosten.</t>
        </r>
        <r>
          <rPr>
            <sz val="10"/>
            <color rgb="FF000000"/>
            <rFont val="Tahoma"/>
            <family val="2"/>
          </rPr>
          <t xml:space="preserve">
</t>
        </r>
      </text>
    </comment>
    <comment ref="M53" authorId="1" shapeId="0" xr:uid="{1CF4B11A-C806-40E9-9229-444FFFC05763}">
      <text>
        <r>
          <rPr>
            <b/>
            <sz val="10"/>
            <color rgb="FF000000"/>
            <rFont val="Tahoma"/>
            <family val="2"/>
          </rPr>
          <t xml:space="preserve">in Studie nur Angabe von O&amp;M costs bezogen auf Energieproduktion ($/MWh) 
</t>
        </r>
        <r>
          <rPr>
            <sz val="10"/>
            <color rgb="FF000000"/>
            <rFont val="Tahoma"/>
            <family val="2"/>
          </rPr>
          <t xml:space="preserve">
</t>
        </r>
      </text>
    </comment>
    <comment ref="T53" authorId="1" shapeId="0" xr:uid="{9C55EC5C-57A5-4B96-BAAA-8883501C0C03}">
      <text>
        <r>
          <rPr>
            <b/>
            <sz val="10"/>
            <color rgb="FF000000"/>
            <rFont val="Tahoma"/>
            <family val="2"/>
          </rPr>
          <t>in Studie als capacity factor von 14 % angegeben</t>
        </r>
        <r>
          <rPr>
            <sz val="10"/>
            <color rgb="FF000000"/>
            <rFont val="Tahoma"/>
            <family val="2"/>
          </rPr>
          <t xml:space="preserve">
</t>
        </r>
      </text>
    </comment>
    <comment ref="W53" authorId="1" shapeId="0" xr:uid="{7F6DD116-FAFA-44FE-BBE3-4EBC51AB8AEE}">
      <text>
        <r>
          <rPr>
            <b/>
            <sz val="10"/>
            <color rgb="FF000000"/>
            <rFont val="Tahoma"/>
            <family val="2"/>
          </rPr>
          <t>in Eur 2018</t>
        </r>
        <r>
          <rPr>
            <sz val="10"/>
            <color rgb="FF000000"/>
            <rFont val="Tahoma"/>
            <family val="2"/>
          </rPr>
          <t xml:space="preserve">
</t>
        </r>
      </text>
    </comment>
    <comment ref="G54" authorId="1" shapeId="0" xr:uid="{50D6A613-F824-40BE-A1BF-974115A5ABCD}">
      <text>
        <r>
          <rPr>
            <b/>
            <sz val="10"/>
            <color rgb="FF000000"/>
            <rFont val="Tahoma"/>
            <family val="2"/>
          </rPr>
          <t xml:space="preserve">EUR 2013
</t>
        </r>
      </text>
    </comment>
    <comment ref="K54" authorId="0" shapeId="0" xr:uid="{BD17BDFF-DDF2-48DB-84F3-CF9DC65E4689}">
      <text>
        <r>
          <rPr>
            <b/>
            <sz val="9"/>
            <color indexed="81"/>
            <rFont val="Segoe UI"/>
            <family val="2"/>
          </rPr>
          <t>Werte nachträglich anhand der Prozentangaben berechnet.</t>
        </r>
      </text>
    </comment>
    <comment ref="G55" authorId="1" shapeId="0" xr:uid="{EB359451-47A1-4552-B4CC-7995CF97715C}">
      <text>
        <r>
          <rPr>
            <b/>
            <sz val="10"/>
            <color rgb="FF000000"/>
            <rFont val="Tahoma"/>
            <family val="2"/>
          </rPr>
          <t xml:space="preserve">EUR 2013
</t>
        </r>
      </text>
    </comment>
    <comment ref="K55" authorId="0" shapeId="0" xr:uid="{F9542C38-D254-45B7-BE1A-B43C9AFF4D4D}">
      <text>
        <r>
          <rPr>
            <b/>
            <sz val="9"/>
            <color indexed="81"/>
            <rFont val="Segoe UI"/>
            <family val="2"/>
          </rPr>
          <t>Werte nachträglich anhand der Prozentangaben berechnet.</t>
        </r>
      </text>
    </comment>
    <comment ref="G56" authorId="1" shapeId="0" xr:uid="{AC0847D0-843F-4E94-8F42-B5C4B593D850}">
      <text>
        <r>
          <rPr>
            <b/>
            <sz val="10"/>
            <color rgb="FF000000"/>
            <rFont val="Tahoma"/>
            <family val="2"/>
          </rPr>
          <t>in Euro 2012</t>
        </r>
        <r>
          <rPr>
            <sz val="10"/>
            <color rgb="FF000000"/>
            <rFont val="Tahoma"/>
            <family val="2"/>
          </rPr>
          <t xml:space="preserve">
</t>
        </r>
      </text>
    </comment>
    <comment ref="J56" authorId="0" shapeId="0" xr:uid="{95CEE0D6-36EA-4128-83B3-8BDA39C36ABE}">
      <text>
        <r>
          <rPr>
            <b/>
            <sz val="9"/>
            <color rgb="FF000000"/>
            <rFont val="Segoe UI"/>
            <charset val="1"/>
          </rPr>
          <t>Keine Prozentangaben in Studie angegeben. Werte nachträglich berechnet.</t>
        </r>
        <r>
          <rPr>
            <sz val="9"/>
            <color rgb="FF000000"/>
            <rFont val="Segoe UI"/>
            <charset val="1"/>
          </rPr>
          <t xml:space="preserve">
</t>
        </r>
      </text>
    </comment>
    <comment ref="L56" authorId="1" shapeId="0" xr:uid="{392433C2-1D04-4906-89BA-9422DF1CE672}">
      <text>
        <r>
          <rPr>
            <b/>
            <sz val="10"/>
            <color rgb="FF000000"/>
            <rFont val="Tahoma"/>
            <family val="2"/>
          </rPr>
          <t>in Euro 2012</t>
        </r>
        <r>
          <rPr>
            <sz val="10"/>
            <color rgb="FF000000"/>
            <rFont val="Tahoma"/>
            <family val="2"/>
          </rPr>
          <t xml:space="preserve">
</t>
        </r>
      </text>
    </comment>
    <comment ref="G57" authorId="1" shapeId="0" xr:uid="{7A7E805E-2230-4547-8C67-9D46C9C68261}">
      <text>
        <r>
          <rPr>
            <b/>
            <sz val="10"/>
            <color rgb="FF000000"/>
            <rFont val="Tahoma"/>
            <family val="2"/>
          </rPr>
          <t>in Euro 2012</t>
        </r>
        <r>
          <rPr>
            <sz val="10"/>
            <color rgb="FF000000"/>
            <rFont val="Tahoma"/>
            <family val="2"/>
          </rPr>
          <t xml:space="preserve">
</t>
        </r>
      </text>
    </comment>
    <comment ref="J57" authorId="0" shapeId="0" xr:uid="{E5396D21-720A-4C01-A0B3-3E11D7A09C90}">
      <text>
        <r>
          <rPr>
            <b/>
            <sz val="9"/>
            <color rgb="FF000000"/>
            <rFont val="Segoe UI"/>
            <charset val="1"/>
          </rPr>
          <t>Keine Prozentangaben in Studie angegeben. Werte nachträglich berechnet.</t>
        </r>
        <r>
          <rPr>
            <sz val="9"/>
            <color rgb="FF000000"/>
            <rFont val="Segoe UI"/>
            <charset val="1"/>
          </rPr>
          <t xml:space="preserve">
</t>
        </r>
      </text>
    </comment>
    <comment ref="L57" authorId="1" shapeId="0" xr:uid="{178EE48E-1069-4D2F-A8D4-8509E1033CD6}">
      <text>
        <r>
          <rPr>
            <b/>
            <sz val="10"/>
            <color rgb="FF000000"/>
            <rFont val="Tahoma"/>
            <family val="2"/>
          </rPr>
          <t>in Euro 2012</t>
        </r>
        <r>
          <rPr>
            <sz val="10"/>
            <color rgb="FF000000"/>
            <rFont val="Tahoma"/>
            <family val="2"/>
          </rPr>
          <t xml:space="preserve">
</t>
        </r>
      </text>
    </comment>
    <comment ref="G58" authorId="1" shapeId="0" xr:uid="{E9307EA5-789F-407F-9636-22132508A3A2}">
      <text>
        <r>
          <rPr>
            <b/>
            <sz val="10"/>
            <color rgb="FF000000"/>
            <rFont val="Tahoma"/>
            <family val="2"/>
          </rPr>
          <t>in Euro 2012</t>
        </r>
        <r>
          <rPr>
            <sz val="10"/>
            <color rgb="FF000000"/>
            <rFont val="Tahoma"/>
            <family val="2"/>
          </rPr>
          <t xml:space="preserve">
</t>
        </r>
      </text>
    </comment>
    <comment ref="J58" authorId="0" shapeId="0" xr:uid="{3A406EB3-6EEE-470D-B072-56B7D8A18288}">
      <text>
        <r>
          <rPr>
            <b/>
            <sz val="9"/>
            <color indexed="81"/>
            <rFont val="Segoe UI"/>
            <charset val="1"/>
          </rPr>
          <t>Keine Prozentangaben in Studie angegeben. Werte nachträglich berechnet.</t>
        </r>
        <r>
          <rPr>
            <sz val="9"/>
            <color indexed="81"/>
            <rFont val="Segoe UI"/>
            <charset val="1"/>
          </rPr>
          <t xml:space="preserve">
</t>
        </r>
      </text>
    </comment>
    <comment ref="L58" authorId="1" shapeId="0" xr:uid="{E43D22C5-E486-418F-83AE-80D60937105E}">
      <text>
        <r>
          <rPr>
            <b/>
            <sz val="10"/>
            <color rgb="FF000000"/>
            <rFont val="Tahoma"/>
            <family val="2"/>
          </rPr>
          <t>in Euro 2012</t>
        </r>
        <r>
          <rPr>
            <sz val="10"/>
            <color rgb="FF000000"/>
            <rFont val="Tahoma"/>
            <family val="2"/>
          </rPr>
          <t xml:space="preserve">
</t>
        </r>
      </text>
    </comment>
    <comment ref="G59" authorId="1" shapeId="0" xr:uid="{9C07B8D6-2F68-49D9-92D5-DE3269D833A5}">
      <text>
        <r>
          <rPr>
            <b/>
            <sz val="10"/>
            <color rgb="FF000000"/>
            <rFont val="Tahoma"/>
            <family val="2"/>
          </rPr>
          <t>in Euro 2012</t>
        </r>
        <r>
          <rPr>
            <sz val="10"/>
            <color rgb="FF000000"/>
            <rFont val="Tahoma"/>
            <family val="2"/>
          </rPr>
          <t xml:space="preserve">
</t>
        </r>
      </text>
    </comment>
    <comment ref="J59" authorId="0" shapeId="0" xr:uid="{7E58AB01-B5DC-436F-8D2B-EF55497C4906}">
      <text>
        <r>
          <rPr>
            <b/>
            <sz val="9"/>
            <color indexed="81"/>
            <rFont val="Segoe UI"/>
            <charset val="1"/>
          </rPr>
          <t>Keine Prozentangaben in Studie angegeben. Werte nachträglich berechnet.</t>
        </r>
        <r>
          <rPr>
            <sz val="9"/>
            <color indexed="81"/>
            <rFont val="Segoe UI"/>
            <charset val="1"/>
          </rPr>
          <t xml:space="preserve">
</t>
        </r>
      </text>
    </comment>
    <comment ref="L59" authorId="1" shapeId="0" xr:uid="{D7A2DEA0-ACE8-44AD-B3BC-977DF5BCFC16}">
      <text>
        <r>
          <rPr>
            <b/>
            <sz val="10"/>
            <color rgb="FF000000"/>
            <rFont val="Tahoma"/>
            <family val="2"/>
          </rPr>
          <t>in Euro 2012</t>
        </r>
        <r>
          <rPr>
            <sz val="10"/>
            <color rgb="FF000000"/>
            <rFont val="Tahoma"/>
            <family val="2"/>
          </rPr>
          <t xml:space="preserve">
</t>
        </r>
      </text>
    </comment>
    <comment ref="G60" authorId="1" shapeId="0" xr:uid="{F3747736-12CA-4312-88A3-67598423BE32}">
      <text>
        <r>
          <rPr>
            <b/>
            <sz val="10"/>
            <color rgb="FF000000"/>
            <rFont val="Tahoma"/>
            <family val="2"/>
          </rPr>
          <t>in Euro 2012</t>
        </r>
        <r>
          <rPr>
            <sz val="10"/>
            <color rgb="FF000000"/>
            <rFont val="Tahoma"/>
            <family val="2"/>
          </rPr>
          <t xml:space="preserve">
</t>
        </r>
      </text>
    </comment>
    <comment ref="J60" authorId="0" shapeId="0" xr:uid="{98330EEE-61D5-43A9-B0A3-4B43131CF2CC}">
      <text>
        <r>
          <rPr>
            <b/>
            <sz val="9"/>
            <color indexed="81"/>
            <rFont val="Segoe UI"/>
            <charset val="1"/>
          </rPr>
          <t>Keine Prozentangaben in Studie angegeben. Werte nachträglich berechnet.</t>
        </r>
        <r>
          <rPr>
            <sz val="9"/>
            <color indexed="81"/>
            <rFont val="Segoe UI"/>
            <charset val="1"/>
          </rPr>
          <t xml:space="preserve">
</t>
        </r>
      </text>
    </comment>
    <comment ref="L60" authorId="1" shapeId="0" xr:uid="{07634C77-0B15-4D02-8CCB-3C1BEE618917}">
      <text>
        <r>
          <rPr>
            <b/>
            <sz val="10"/>
            <color rgb="FF000000"/>
            <rFont val="Tahoma"/>
            <family val="2"/>
          </rPr>
          <t>in Euro 2012</t>
        </r>
        <r>
          <rPr>
            <sz val="10"/>
            <color rgb="FF000000"/>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Nicklisch, Conrad (F-D)</author>
  </authors>
  <commentList>
    <comment ref="H11" authorId="0" shapeId="0" xr:uid="{05A882F7-2332-4657-9652-CA5DFE00730A}">
      <text>
        <r>
          <rPr>
            <b/>
            <sz val="9"/>
            <color rgb="FF000000"/>
            <rFont val="Segoe UI"/>
            <charset val="1"/>
          </rPr>
          <t>bis 2035</t>
        </r>
        <r>
          <rPr>
            <sz val="9"/>
            <color rgb="FF000000"/>
            <rFont val="Segoe UI"/>
            <charset val="1"/>
          </rPr>
          <t xml:space="preserve">
</t>
        </r>
      </text>
    </comment>
    <comment ref="I11" authorId="0" shapeId="0" xr:uid="{14D974F4-6E1A-46F1-BD1A-FA40B10FB7AD}">
      <text>
        <r>
          <rPr>
            <b/>
            <sz val="9"/>
            <color rgb="FF000000"/>
            <rFont val="Segoe UI"/>
            <charset val="1"/>
          </rPr>
          <t xml:space="preserve">bis 2030
</t>
        </r>
        <r>
          <rPr>
            <sz val="9"/>
            <color rgb="FF000000"/>
            <rFont val="Segoe UI"/>
            <charset val="1"/>
          </rPr>
          <t xml:space="preserve">
</t>
        </r>
      </text>
    </comment>
    <comment ref="K11" authorId="0" shapeId="0" xr:uid="{D914F5CF-E9A0-4B44-831E-CFF15E4656DA}">
      <text>
        <r>
          <rPr>
            <b/>
            <sz val="9"/>
            <color indexed="81"/>
            <rFont val="Segoe UI"/>
            <charset val="1"/>
          </rPr>
          <t>bis 2040</t>
        </r>
        <r>
          <rPr>
            <sz val="9"/>
            <color indexed="81"/>
            <rFont val="Segoe UI"/>
            <charset val="1"/>
          </rPr>
          <t xml:space="preserve">
</t>
        </r>
      </text>
    </comment>
    <comment ref="M11" authorId="0" shapeId="0" xr:uid="{DC1CC346-AA2C-4789-A0EE-C2878FE2998F}">
      <text>
        <r>
          <rPr>
            <b/>
            <sz val="9"/>
            <color indexed="81"/>
            <rFont val="Segoe UI"/>
            <charset val="1"/>
          </rPr>
          <t>bis 2040</t>
        </r>
        <r>
          <rPr>
            <sz val="9"/>
            <color indexed="81"/>
            <rFont val="Segoe UI"/>
            <charset val="1"/>
          </rPr>
          <t xml:space="preserve">
</t>
        </r>
      </text>
    </comment>
    <comment ref="D53" authorId="0" shapeId="0" xr:uid="{3272FCB1-1DD6-4568-AED0-AAA98262F93A}">
      <text>
        <r>
          <rPr>
            <b/>
            <sz val="9"/>
            <color indexed="81"/>
            <rFont val="Segoe UI"/>
            <charset val="1"/>
          </rPr>
          <t>werte nachträglich anhand der Trendlinie ermittelt</t>
        </r>
        <r>
          <rPr>
            <sz val="9"/>
            <color indexed="81"/>
            <rFont val="Segoe UI"/>
            <charset val="1"/>
          </rPr>
          <t xml:space="preserve">
</t>
        </r>
      </text>
    </comment>
    <comment ref="I53" authorId="0" shapeId="0" xr:uid="{5D0EC330-EE64-4CB0-A698-29BDF6031D2A}">
      <text>
        <r>
          <rPr>
            <b/>
            <sz val="9"/>
            <color indexed="81"/>
            <rFont val="Segoe UI"/>
            <charset val="1"/>
          </rPr>
          <t>werte nachträglich anhand der Trendlinie ermittelt</t>
        </r>
        <r>
          <rPr>
            <sz val="9"/>
            <color indexed="81"/>
            <rFont val="Segoe UI"/>
            <charset val="1"/>
          </rPr>
          <t xml:space="preserve">
</t>
        </r>
      </text>
    </comment>
    <comment ref="O53" authorId="0" shapeId="0" xr:uid="{BE2FA045-1989-47D8-8FD6-F3909C73BDA8}">
      <text>
        <r>
          <rPr>
            <b/>
            <sz val="9"/>
            <color indexed="81"/>
            <rFont val="Segoe UI"/>
            <charset val="1"/>
          </rPr>
          <t>werte nachträglich anhand der Trendlinie ermittelt</t>
        </r>
        <r>
          <rPr>
            <sz val="9"/>
            <color indexed="81"/>
            <rFont val="Segoe UI"/>
            <charset val="1"/>
          </rPr>
          <t xml:space="preserve">
</t>
        </r>
      </text>
    </comment>
    <comment ref="D54" authorId="0" shapeId="0" xr:uid="{17D61F1B-7ACD-4FB9-B4BE-ADB0AA348D1C}">
      <text>
        <r>
          <rPr>
            <b/>
            <sz val="9"/>
            <color indexed="81"/>
            <rFont val="Segoe UI"/>
            <charset val="1"/>
          </rPr>
          <t>werte nachträglich anhand der Trendlinie ermittelt</t>
        </r>
        <r>
          <rPr>
            <sz val="9"/>
            <color indexed="81"/>
            <rFont val="Segoe UI"/>
            <charset val="1"/>
          </rPr>
          <t xml:space="preserve">
</t>
        </r>
      </text>
    </comment>
    <comment ref="I54" authorId="0" shapeId="0" xr:uid="{A632AFE5-837D-49F1-B1C8-46A48DF6726E}">
      <text>
        <r>
          <rPr>
            <b/>
            <sz val="9"/>
            <color indexed="81"/>
            <rFont val="Segoe UI"/>
            <charset val="1"/>
          </rPr>
          <t>werte nachträglich anhand der Trendlinie ermittelt</t>
        </r>
        <r>
          <rPr>
            <sz val="9"/>
            <color indexed="81"/>
            <rFont val="Segoe UI"/>
            <charset val="1"/>
          </rPr>
          <t xml:space="preserve">
</t>
        </r>
      </text>
    </comment>
    <comment ref="O54" authorId="0" shapeId="0" xr:uid="{A35383FC-578F-4E5A-B5B6-BFECCFF4A3D0}">
      <text>
        <r>
          <rPr>
            <b/>
            <sz val="9"/>
            <color indexed="81"/>
            <rFont val="Segoe UI"/>
            <charset val="1"/>
          </rPr>
          <t>werte nachträglich anhand der Trendlinie ermittelt</t>
        </r>
        <r>
          <rPr>
            <sz val="9"/>
            <color indexed="81"/>
            <rFont val="Segoe UI"/>
            <charset val="1"/>
          </rPr>
          <t xml:space="preserve">
</t>
        </r>
      </text>
    </comment>
    <comment ref="I55" authorId="0" shapeId="0" xr:uid="{99AC0DC0-6CE6-4A37-8989-E614D9807551}">
      <text>
        <r>
          <rPr>
            <b/>
            <sz val="9"/>
            <color indexed="81"/>
            <rFont val="Segoe UI"/>
            <charset val="1"/>
          </rPr>
          <t>werte nachträglich anhand der Trendlinie ermittelt</t>
        </r>
        <r>
          <rPr>
            <sz val="9"/>
            <color indexed="81"/>
            <rFont val="Segoe UI"/>
            <charset val="1"/>
          </rPr>
          <t xml:space="preserve">
</t>
        </r>
      </text>
    </comment>
    <comment ref="O55" authorId="0" shapeId="0" xr:uid="{0D7A7F48-14C0-4517-B57B-3434E762C3E3}">
      <text>
        <r>
          <rPr>
            <b/>
            <sz val="9"/>
            <color indexed="81"/>
            <rFont val="Segoe UI"/>
            <charset val="1"/>
          </rPr>
          <t>werte nachträglich anhand der Trendlinie ermittelt</t>
        </r>
        <r>
          <rPr>
            <sz val="9"/>
            <color indexed="81"/>
            <rFont val="Segoe UI"/>
            <charset val="1"/>
          </rPr>
          <t xml:space="preserve">
</t>
        </r>
      </text>
    </comment>
    <comment ref="D56" authorId="0" shapeId="0" xr:uid="{04C54930-52E8-4174-BB25-4424A6E45355}">
      <text>
        <r>
          <rPr>
            <b/>
            <sz val="9"/>
            <color indexed="81"/>
            <rFont val="Segoe UI"/>
            <charset val="1"/>
          </rPr>
          <t>werte nachträglich anhand der Trendlinie ermittelt</t>
        </r>
        <r>
          <rPr>
            <sz val="9"/>
            <color indexed="81"/>
            <rFont val="Segoe UI"/>
            <charset val="1"/>
          </rPr>
          <t xml:space="preserve">
</t>
        </r>
      </text>
    </comment>
    <comment ref="I56" authorId="0" shapeId="0" xr:uid="{AE712134-424B-443B-A8AC-AB2810691CE5}">
      <text>
        <r>
          <rPr>
            <b/>
            <sz val="9"/>
            <color indexed="81"/>
            <rFont val="Segoe UI"/>
            <charset val="1"/>
          </rPr>
          <t>werte nachträglich anhand der Trendlinie ermittelt</t>
        </r>
        <r>
          <rPr>
            <sz val="9"/>
            <color indexed="81"/>
            <rFont val="Segoe UI"/>
            <charset val="1"/>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Nicklisch, Conrad (F-D)</author>
    <author>Microsoft Office User</author>
  </authors>
  <commentList>
    <comment ref="D7" authorId="0" shapeId="0" xr:uid="{F8341026-7662-4A18-B5FE-46495C4FAD2D}">
      <text>
        <r>
          <rPr>
            <b/>
            <sz val="9"/>
            <color indexed="81"/>
            <rFont val="Segoe UI"/>
            <charset val="1"/>
          </rPr>
          <t>Mittelwerte nicht aus Studie, sondern nachträglich berechnet.</t>
        </r>
        <r>
          <rPr>
            <sz val="9"/>
            <color indexed="81"/>
            <rFont val="Segoe UI"/>
            <charset val="1"/>
          </rPr>
          <t xml:space="preserve">
</t>
        </r>
      </text>
    </comment>
    <comment ref="F7" authorId="1" shapeId="0" xr:uid="{637D9782-7436-6C48-A3B6-02DBCA7C1354}">
      <text>
        <r>
          <rPr>
            <b/>
            <sz val="10"/>
            <color rgb="FF000000"/>
            <rFont val="Tahoma"/>
            <family val="2"/>
          </rPr>
          <t>Eur 2015</t>
        </r>
        <r>
          <rPr>
            <sz val="10"/>
            <color rgb="FF000000"/>
            <rFont val="Tahoma"/>
            <family val="2"/>
          </rPr>
          <t xml:space="preserve">
</t>
        </r>
      </text>
    </comment>
    <comment ref="H7" authorId="1" shapeId="0" xr:uid="{7D218037-59C3-4841-ADA9-4094ABDA2C5F}">
      <text>
        <r>
          <rPr>
            <b/>
            <sz val="10"/>
            <color rgb="FF000000"/>
            <rFont val="Tahoma"/>
            <family val="2"/>
          </rPr>
          <t>Eur 2015</t>
        </r>
        <r>
          <rPr>
            <sz val="10"/>
            <color rgb="FF000000"/>
            <rFont val="Tahoma"/>
            <family val="2"/>
          </rPr>
          <t xml:space="preserve">
</t>
        </r>
      </text>
    </comment>
    <comment ref="D8" authorId="0" shapeId="0" xr:uid="{4071AF03-AEA9-48F4-95E5-F5F3EE009E28}">
      <text>
        <r>
          <rPr>
            <b/>
            <sz val="9"/>
            <color indexed="81"/>
            <rFont val="Segoe UI"/>
            <charset val="1"/>
          </rPr>
          <t>Mittelwerte nicht aus Studie, sondern nachträglich berechnet.</t>
        </r>
        <r>
          <rPr>
            <sz val="9"/>
            <color indexed="81"/>
            <rFont val="Segoe UI"/>
            <charset val="1"/>
          </rPr>
          <t xml:space="preserve">
</t>
        </r>
      </text>
    </comment>
    <comment ref="F8" authorId="1" shapeId="0" xr:uid="{A8A588FA-E3A7-854A-B884-594493D1FDA6}">
      <text>
        <r>
          <rPr>
            <b/>
            <sz val="10"/>
            <color rgb="FF000000"/>
            <rFont val="Tahoma"/>
            <family val="2"/>
          </rPr>
          <t>Eur 2015</t>
        </r>
        <r>
          <rPr>
            <sz val="10"/>
            <color rgb="FF000000"/>
            <rFont val="Tahoma"/>
            <family val="2"/>
          </rPr>
          <t xml:space="preserve">
</t>
        </r>
      </text>
    </comment>
    <comment ref="H8" authorId="1" shapeId="0" xr:uid="{4C41FE2C-8725-ED4A-B7F3-74B7C08EBD5B}">
      <text>
        <r>
          <rPr>
            <b/>
            <sz val="10"/>
            <color rgb="FF000000"/>
            <rFont val="Tahoma"/>
            <family val="2"/>
          </rPr>
          <t>Eur 2015</t>
        </r>
        <r>
          <rPr>
            <sz val="10"/>
            <color rgb="FF000000"/>
            <rFont val="Tahoma"/>
            <family val="2"/>
          </rPr>
          <t xml:space="preserve">
</t>
        </r>
      </text>
    </comment>
    <comment ref="G9" authorId="1" shapeId="0" xr:uid="{CB588D40-5E78-494F-B3F2-84EA691B0859}">
      <text>
        <r>
          <rPr>
            <sz val="10"/>
            <color rgb="FF000000"/>
            <rFont val="Tahoma"/>
            <family val="2"/>
          </rPr>
          <t>in EUR 2011</t>
        </r>
      </text>
    </comment>
    <comment ref="G10" authorId="1" shapeId="0" xr:uid="{AF77E4C0-9E2D-4A5E-83E7-CDBBC020C916}">
      <text>
        <r>
          <rPr>
            <sz val="10"/>
            <color rgb="FF000000"/>
            <rFont val="Tahoma"/>
            <family val="2"/>
          </rPr>
          <t>in EUR 2011</t>
        </r>
      </text>
    </comment>
    <comment ref="G11" authorId="1" shapeId="0" xr:uid="{0B76F782-047E-49A1-A5CC-9370F8909FA0}">
      <text>
        <r>
          <rPr>
            <sz val="10"/>
            <color rgb="FF000000"/>
            <rFont val="Tahoma"/>
            <family val="2"/>
          </rPr>
          <t>in EUR 2011</t>
        </r>
      </text>
    </comment>
    <comment ref="G12" authorId="1" shapeId="0" xr:uid="{D66EF6C5-66FE-4ACA-B860-C277773AD1DC}">
      <text>
        <r>
          <rPr>
            <sz val="10"/>
            <color rgb="FF000000"/>
            <rFont val="Tahoma"/>
            <family val="2"/>
          </rPr>
          <t>in EUR 2011</t>
        </r>
      </text>
    </comment>
    <comment ref="G13" authorId="1" shapeId="0" xr:uid="{96EFA740-308C-4500-8D3F-8753232B88A8}">
      <text>
        <r>
          <rPr>
            <sz val="10"/>
            <color rgb="FF000000"/>
            <rFont val="Tahoma"/>
            <family val="2"/>
          </rPr>
          <t>in EUR 2011</t>
        </r>
      </text>
    </comment>
    <comment ref="G14" authorId="1" shapeId="0" xr:uid="{6155D619-FDF5-4CF4-9D52-7E30850AEF3F}">
      <text>
        <r>
          <rPr>
            <sz val="10"/>
            <color rgb="FF000000"/>
            <rFont val="Tahoma"/>
            <family val="2"/>
          </rPr>
          <t>in EUR 2011</t>
        </r>
      </text>
    </comment>
    <comment ref="D15" authorId="0" shapeId="0" xr:uid="{D1EEB373-9A23-4988-89D9-9C492F5E6FAD}">
      <text>
        <r>
          <rPr>
            <b/>
            <sz val="9"/>
            <color indexed="81"/>
            <rFont val="Segoe UI"/>
            <charset val="1"/>
          </rPr>
          <t>Mittelwerte nicht aus Studie, sondern nachträglich berechnet.</t>
        </r>
        <r>
          <rPr>
            <sz val="9"/>
            <color indexed="81"/>
            <rFont val="Segoe UI"/>
            <charset val="1"/>
          </rPr>
          <t xml:space="preserve">
</t>
        </r>
      </text>
    </comment>
    <comment ref="F15" authorId="1" shapeId="0" xr:uid="{B9CC2D8E-0147-364A-9822-1B9100512939}">
      <text>
        <r>
          <rPr>
            <b/>
            <sz val="10"/>
            <color rgb="FF000000"/>
            <rFont val="Tahoma"/>
            <family val="2"/>
          </rPr>
          <t>EUR 2015</t>
        </r>
      </text>
    </comment>
    <comment ref="H15" authorId="1" shapeId="0" xr:uid="{74712E72-6024-C04E-A8D4-CF8E45CC8316}">
      <text>
        <r>
          <rPr>
            <b/>
            <sz val="10"/>
            <color rgb="FF000000"/>
            <rFont val="Tahoma"/>
            <family val="2"/>
          </rPr>
          <t>EUR 2015</t>
        </r>
      </text>
    </comment>
    <comment ref="D16" authorId="0" shapeId="0" xr:uid="{8FF7C32A-B426-4672-82C0-8ECC4B3A6195}">
      <text>
        <r>
          <rPr>
            <b/>
            <sz val="9"/>
            <color indexed="81"/>
            <rFont val="Segoe UI"/>
            <charset val="1"/>
          </rPr>
          <t>Mittelwerte nicht aus Studie, sondern nachträglich berechnet.</t>
        </r>
        <r>
          <rPr>
            <sz val="9"/>
            <color indexed="81"/>
            <rFont val="Segoe UI"/>
            <charset val="1"/>
          </rPr>
          <t xml:space="preserve">
</t>
        </r>
      </text>
    </comment>
    <comment ref="F16" authorId="1" shapeId="0" xr:uid="{1195D8BE-C792-EE42-8BDF-E05A6ACDF6D1}">
      <text>
        <r>
          <rPr>
            <b/>
            <sz val="10"/>
            <color rgb="FF000000"/>
            <rFont val="Tahoma"/>
            <family val="2"/>
          </rPr>
          <t xml:space="preserve">5 - 15 kWp Anlage
</t>
        </r>
        <r>
          <rPr>
            <b/>
            <sz val="10"/>
            <color rgb="FF000000"/>
            <rFont val="Tahoma"/>
            <family val="2"/>
          </rPr>
          <t>in EUR 2018</t>
        </r>
      </text>
    </comment>
    <comment ref="H16" authorId="1" shapeId="0" xr:uid="{C0700564-1D8B-A24F-83BD-90403BD75E12}">
      <text>
        <r>
          <rPr>
            <b/>
            <sz val="10"/>
            <color rgb="FF000000"/>
            <rFont val="Tahoma"/>
            <family val="2"/>
          </rPr>
          <t xml:space="preserve">5 - 15 kWp Anlage
</t>
        </r>
        <r>
          <rPr>
            <b/>
            <sz val="10"/>
            <color rgb="FF000000"/>
            <rFont val="Tahoma"/>
            <family val="2"/>
          </rPr>
          <t>in EUR 2018</t>
        </r>
      </text>
    </comment>
    <comment ref="K16" authorId="0" shapeId="0" xr:uid="{5C60B559-672F-4FF2-BE8A-84252E70409C}">
      <text>
        <r>
          <rPr>
            <b/>
            <sz val="9"/>
            <color indexed="81"/>
            <rFont val="Segoe UI"/>
            <family val="2"/>
          </rPr>
          <t>Werte nachträglich anhand der Prozentangaben berechnet.</t>
        </r>
      </text>
    </comment>
    <comment ref="O16" authorId="1" shapeId="0" xr:uid="{6ECE8513-3A26-E242-AFF8-FCB72F1BCAF9}">
      <text>
        <r>
          <rPr>
            <sz val="10"/>
            <color rgb="FF000000"/>
            <rFont val="Tahoma"/>
            <family val="2"/>
          </rPr>
          <t xml:space="preserve">Realer WACC um Inflation von 2% bereinigt; WACC nominal 3,8%
</t>
        </r>
      </text>
    </comment>
    <comment ref="D17" authorId="0" shapeId="0" xr:uid="{EDE84C1F-E8E2-41E7-9C70-836B48DC629C}">
      <text>
        <r>
          <rPr>
            <b/>
            <sz val="9"/>
            <color indexed="81"/>
            <rFont val="Segoe UI"/>
            <charset val="1"/>
          </rPr>
          <t>Mittelwerte nicht aus Studie, sondern nachträglich berechnet.</t>
        </r>
        <r>
          <rPr>
            <sz val="9"/>
            <color indexed="81"/>
            <rFont val="Segoe UI"/>
            <charset val="1"/>
          </rPr>
          <t xml:space="preserve">
</t>
        </r>
      </text>
    </comment>
    <comment ref="F17" authorId="1" shapeId="0" xr:uid="{91607F78-CA50-474E-BA7D-DD1970AB5A1A}">
      <text>
        <r>
          <rPr>
            <b/>
            <sz val="10"/>
            <color rgb="FF000000"/>
            <rFont val="Tahoma"/>
            <family val="2"/>
          </rPr>
          <t xml:space="preserve">5 - 15 kWp Anlage
</t>
        </r>
        <r>
          <rPr>
            <b/>
            <sz val="10"/>
            <color rgb="FF000000"/>
            <rFont val="Tahoma"/>
            <family val="2"/>
          </rPr>
          <t>in EUR 2018</t>
        </r>
      </text>
    </comment>
    <comment ref="H17" authorId="1" shapeId="0" xr:uid="{A4F25E39-025A-7E47-B262-CFC6E890775D}">
      <text>
        <r>
          <rPr>
            <b/>
            <sz val="10"/>
            <color rgb="FF000000"/>
            <rFont val="Tahoma"/>
            <family val="2"/>
          </rPr>
          <t xml:space="preserve">5 - 15 kWp Anlage
</t>
        </r>
        <r>
          <rPr>
            <b/>
            <sz val="10"/>
            <color rgb="FF000000"/>
            <rFont val="Tahoma"/>
            <family val="2"/>
          </rPr>
          <t>in EUR 2018</t>
        </r>
      </text>
    </comment>
    <comment ref="K17" authorId="0" shapeId="0" xr:uid="{8C0EB2FB-C0B5-4238-AE63-90ED47F7BF35}">
      <text>
        <r>
          <rPr>
            <b/>
            <sz val="9"/>
            <color indexed="81"/>
            <rFont val="Segoe UI"/>
            <family val="2"/>
          </rPr>
          <t>Werte nachträglich anhand der Prozentangaben berechnet.</t>
        </r>
      </text>
    </comment>
    <comment ref="O17" authorId="1" shapeId="0" xr:uid="{F4247660-752E-714A-B4EF-793965CE5FE7}">
      <text>
        <r>
          <rPr>
            <sz val="10"/>
            <color rgb="FF000000"/>
            <rFont val="Tahoma"/>
            <family val="2"/>
          </rPr>
          <t xml:space="preserve">Realer WACC um Inflation von 2% bereinigt; WACC nominal 3,8%
</t>
        </r>
      </text>
    </comment>
    <comment ref="D18" authorId="0" shapeId="0" xr:uid="{7CF00379-2425-4461-9C52-975066C6F0F3}">
      <text>
        <r>
          <rPr>
            <b/>
            <sz val="9"/>
            <color indexed="81"/>
            <rFont val="Segoe UI"/>
            <charset val="1"/>
          </rPr>
          <t>Mittelwerte nicht aus Studie, sondern nachträglich berechnet.</t>
        </r>
        <r>
          <rPr>
            <sz val="9"/>
            <color indexed="81"/>
            <rFont val="Segoe UI"/>
            <charset val="1"/>
          </rPr>
          <t xml:space="preserve">
</t>
        </r>
      </text>
    </comment>
    <comment ref="F18" authorId="1" shapeId="0" xr:uid="{F2A5E993-650B-7649-B675-257FC20BE50E}">
      <text>
        <r>
          <rPr>
            <b/>
            <sz val="10"/>
            <color rgb="FF000000"/>
            <rFont val="Tahoma"/>
            <family val="2"/>
          </rPr>
          <t xml:space="preserve">5 - 15 kWp Anlage
</t>
        </r>
        <r>
          <rPr>
            <b/>
            <sz val="10"/>
            <color rgb="FF000000"/>
            <rFont val="Tahoma"/>
            <family val="2"/>
          </rPr>
          <t>in EUR 2018</t>
        </r>
      </text>
    </comment>
    <comment ref="H18" authorId="1" shapeId="0" xr:uid="{FA90454E-7B85-354E-A947-D05CA1F3CB0F}">
      <text>
        <r>
          <rPr>
            <b/>
            <sz val="10"/>
            <color rgb="FF000000"/>
            <rFont val="Tahoma"/>
            <family val="2"/>
          </rPr>
          <t xml:space="preserve">5 - 15 kWp Anlage
</t>
        </r>
        <r>
          <rPr>
            <b/>
            <sz val="10"/>
            <color rgb="FF000000"/>
            <rFont val="Tahoma"/>
            <family val="2"/>
          </rPr>
          <t>in EUR 2018</t>
        </r>
      </text>
    </comment>
    <comment ref="K18" authorId="0" shapeId="0" xr:uid="{614461AD-3569-4E73-8074-CF52D9B88794}">
      <text>
        <r>
          <rPr>
            <b/>
            <sz val="9"/>
            <color indexed="81"/>
            <rFont val="Segoe UI"/>
            <family val="2"/>
          </rPr>
          <t>Werte nachträglich anhand der Prozentangaben berechnet.</t>
        </r>
      </text>
    </comment>
    <comment ref="O18" authorId="1" shapeId="0" xr:uid="{6FC65D63-36F1-3640-8787-0D0C16C88A89}">
      <text>
        <r>
          <rPr>
            <sz val="10"/>
            <color rgb="FF000000"/>
            <rFont val="Tahoma"/>
            <family val="2"/>
          </rPr>
          <t xml:space="preserve">Realer WACC um Inflation von 2% bereinigt; WACC nominal 3,8%
</t>
        </r>
      </text>
    </comment>
    <comment ref="D19" authorId="0" shapeId="0" xr:uid="{53C35AED-B206-4589-9BFE-BFA549404BFA}">
      <text>
        <r>
          <rPr>
            <b/>
            <sz val="9"/>
            <color indexed="81"/>
            <rFont val="Segoe UI"/>
            <charset val="1"/>
          </rPr>
          <t>Mittelwerte nicht aus Studie, sondern nachträglich berechnet.</t>
        </r>
        <r>
          <rPr>
            <sz val="9"/>
            <color indexed="81"/>
            <rFont val="Segoe UI"/>
            <charset val="1"/>
          </rPr>
          <t xml:space="preserve">
</t>
        </r>
      </text>
    </comment>
    <comment ref="F19" authorId="1" shapeId="0" xr:uid="{01227593-A44F-AE4A-9E20-72F7DADFD36B}">
      <text>
        <r>
          <rPr>
            <b/>
            <sz val="10"/>
            <color rgb="FF000000"/>
            <rFont val="Tahoma"/>
            <family val="2"/>
          </rPr>
          <t xml:space="preserve">5 - 15 kWp Anlage
</t>
        </r>
        <r>
          <rPr>
            <b/>
            <sz val="10"/>
            <color rgb="FF000000"/>
            <rFont val="Tahoma"/>
            <family val="2"/>
          </rPr>
          <t>in EUR 2018</t>
        </r>
      </text>
    </comment>
    <comment ref="H19" authorId="1" shapeId="0" xr:uid="{D61078B2-80F1-6C4F-BFC2-2AEF95F6CD7E}">
      <text>
        <r>
          <rPr>
            <b/>
            <sz val="10"/>
            <color rgb="FF000000"/>
            <rFont val="Tahoma"/>
            <family val="2"/>
          </rPr>
          <t xml:space="preserve">5 - 15 kWp Anlage
</t>
        </r>
        <r>
          <rPr>
            <b/>
            <sz val="10"/>
            <color rgb="FF000000"/>
            <rFont val="Tahoma"/>
            <family val="2"/>
          </rPr>
          <t>in EUR 2018</t>
        </r>
      </text>
    </comment>
    <comment ref="K19" authorId="0" shapeId="0" xr:uid="{A7B79EC2-3D7D-4D7A-824C-08A279DCC94A}">
      <text>
        <r>
          <rPr>
            <b/>
            <sz val="9"/>
            <color indexed="81"/>
            <rFont val="Segoe UI"/>
            <family val="2"/>
          </rPr>
          <t>Werte nachträglich anhand der Prozentangaben berechnet.</t>
        </r>
      </text>
    </comment>
    <comment ref="O19" authorId="1" shapeId="0" xr:uid="{4B14879A-7E97-5847-8A41-A77A9C8CFCB9}">
      <text>
        <r>
          <rPr>
            <sz val="10"/>
            <color rgb="FF000000"/>
            <rFont val="Tahoma"/>
            <family val="2"/>
          </rPr>
          <t xml:space="preserve">Realer WACC um Inflation von 2% bereinigt; WACC nominal 3,8%
</t>
        </r>
      </text>
    </comment>
    <comment ref="D20" authorId="0" shapeId="0" xr:uid="{C7CBDE8A-48C1-46D8-B201-557FD51A7802}">
      <text>
        <r>
          <rPr>
            <b/>
            <sz val="9"/>
            <color indexed="81"/>
            <rFont val="Segoe UI"/>
            <charset val="1"/>
          </rPr>
          <t>Mittelwerte nicht aus Studie, sondern nachträglich berechnet.</t>
        </r>
        <r>
          <rPr>
            <sz val="9"/>
            <color indexed="81"/>
            <rFont val="Segoe UI"/>
            <charset val="1"/>
          </rPr>
          <t xml:space="preserve">
</t>
        </r>
      </text>
    </comment>
    <comment ref="F20" authorId="1" shapeId="0" xr:uid="{3CF0C592-7891-0449-A12E-FB67830B246C}">
      <text>
        <r>
          <rPr>
            <b/>
            <sz val="10"/>
            <color rgb="FF000000"/>
            <rFont val="Tahoma"/>
            <family val="2"/>
          </rPr>
          <t xml:space="preserve">5 - 15 kWp Anlage
</t>
        </r>
        <r>
          <rPr>
            <b/>
            <sz val="10"/>
            <color rgb="FF000000"/>
            <rFont val="Tahoma"/>
            <family val="2"/>
          </rPr>
          <t>in EUR 2018</t>
        </r>
      </text>
    </comment>
    <comment ref="H20" authorId="1" shapeId="0" xr:uid="{30B5049C-A689-3848-B102-202F588FC7B2}">
      <text>
        <r>
          <rPr>
            <b/>
            <sz val="10"/>
            <color rgb="FF000000"/>
            <rFont val="Tahoma"/>
            <family val="2"/>
          </rPr>
          <t xml:space="preserve">5 - 15 kWp Anlage
</t>
        </r>
        <r>
          <rPr>
            <b/>
            <sz val="10"/>
            <color rgb="FF000000"/>
            <rFont val="Tahoma"/>
            <family val="2"/>
          </rPr>
          <t>in EUR 2018</t>
        </r>
      </text>
    </comment>
    <comment ref="K20" authorId="0" shapeId="0" xr:uid="{44678AB3-7B1D-475C-A7D1-9679BBA9582A}">
      <text>
        <r>
          <rPr>
            <b/>
            <sz val="9"/>
            <color indexed="81"/>
            <rFont val="Segoe UI"/>
            <family val="2"/>
          </rPr>
          <t>Werte nachträglich anhand der Prozentangaben berechnet.</t>
        </r>
      </text>
    </comment>
    <comment ref="O20" authorId="1" shapeId="0" xr:uid="{44C7B88E-2C9C-DA4D-9170-5FA08F9FDF86}">
      <text>
        <r>
          <rPr>
            <sz val="10"/>
            <color rgb="FF000000"/>
            <rFont val="Tahoma"/>
            <family val="2"/>
          </rPr>
          <t xml:space="preserve">Realer WACC um Inflation von 2% bereinigt; WACC nominal 3,8%
</t>
        </r>
      </text>
    </comment>
    <comment ref="G21" authorId="1" shapeId="0" xr:uid="{CBA82020-9753-406D-9CB4-B32EF8DF432B}">
      <text>
        <r>
          <rPr>
            <b/>
            <sz val="10"/>
            <color rgb="FF000000"/>
            <rFont val="Tahoma"/>
            <family val="2"/>
          </rPr>
          <t>in Eur 2013</t>
        </r>
        <r>
          <rPr>
            <sz val="10"/>
            <color rgb="FF000000"/>
            <rFont val="Tahoma"/>
            <family val="2"/>
          </rPr>
          <t xml:space="preserve">
</t>
        </r>
      </text>
    </comment>
    <comment ref="J21" authorId="0" shapeId="0" xr:uid="{8D9D8923-F46A-43AC-80CA-759CB2B6A340}">
      <text>
        <r>
          <rPr>
            <b/>
            <sz val="9"/>
            <color indexed="81"/>
            <rFont val="Segoe UI"/>
            <family val="2"/>
          </rPr>
          <t>In Studie als 1 - 2 % angegeben</t>
        </r>
        <r>
          <rPr>
            <sz val="9"/>
            <color indexed="81"/>
            <rFont val="Segoe UI"/>
            <family val="2"/>
          </rPr>
          <t xml:space="preserve">
</t>
        </r>
      </text>
    </comment>
    <comment ref="K21" authorId="0" shapeId="0" xr:uid="{3C148C10-431E-465C-9829-3E805A18A78D}">
      <text>
        <r>
          <rPr>
            <b/>
            <sz val="9"/>
            <color indexed="81"/>
            <rFont val="Segoe UI"/>
            <family val="2"/>
          </rPr>
          <t>Werte nachträglich anhand der Prozentangaben berechnet.</t>
        </r>
      </text>
    </comment>
    <comment ref="G22" authorId="1" shapeId="0" xr:uid="{7151D7BD-EC21-418C-99D6-C906684B69E6}">
      <text>
        <r>
          <rPr>
            <b/>
            <sz val="10"/>
            <color rgb="FF000000"/>
            <rFont val="Tahoma"/>
            <family val="2"/>
          </rPr>
          <t>in Eur 2013</t>
        </r>
        <r>
          <rPr>
            <sz val="10"/>
            <color rgb="FF000000"/>
            <rFont val="Tahoma"/>
            <family val="2"/>
          </rPr>
          <t xml:space="preserve">
</t>
        </r>
      </text>
    </comment>
    <comment ref="J22" authorId="0" shapeId="0" xr:uid="{D6BD0606-93E9-44F2-A84F-D1EE657BAAFE}">
      <text>
        <r>
          <rPr>
            <b/>
            <sz val="9"/>
            <color rgb="FF000000"/>
            <rFont val="Segoe UI"/>
            <family val="2"/>
          </rPr>
          <t>In Studie als 1 - 2 % angegeben</t>
        </r>
        <r>
          <rPr>
            <sz val="9"/>
            <color rgb="FF000000"/>
            <rFont val="Segoe UI"/>
            <family val="2"/>
          </rPr>
          <t xml:space="preserve">
</t>
        </r>
      </text>
    </comment>
    <comment ref="K22" authorId="0" shapeId="0" xr:uid="{86A6474E-8B92-453D-A352-EAD5A347DB6E}">
      <text>
        <r>
          <rPr>
            <b/>
            <sz val="9"/>
            <color indexed="81"/>
            <rFont val="Segoe UI"/>
            <family val="2"/>
          </rPr>
          <t>Werte nachträglich anhand der Prozentangaben berechnet.</t>
        </r>
      </text>
    </comment>
    <comment ref="G23" authorId="1" shapeId="0" xr:uid="{2F23874C-0FDE-4552-9A76-26EACC98404A}">
      <text>
        <r>
          <rPr>
            <b/>
            <sz val="10"/>
            <color rgb="FF000000"/>
            <rFont val="Tahoma"/>
            <family val="2"/>
          </rPr>
          <t>in Eur 2013</t>
        </r>
        <r>
          <rPr>
            <sz val="10"/>
            <color rgb="FF000000"/>
            <rFont val="Tahoma"/>
            <family val="2"/>
          </rPr>
          <t xml:space="preserve">
</t>
        </r>
      </text>
    </comment>
    <comment ref="J23" authorId="0" shapeId="0" xr:uid="{79A4A89D-A649-4C32-B26E-343A65AAD918}">
      <text>
        <r>
          <rPr>
            <b/>
            <sz val="9"/>
            <color indexed="81"/>
            <rFont val="Segoe UI"/>
            <family val="2"/>
          </rPr>
          <t>In Studie als 1 - 2 % angegeben</t>
        </r>
        <r>
          <rPr>
            <sz val="9"/>
            <color indexed="81"/>
            <rFont val="Segoe UI"/>
            <family val="2"/>
          </rPr>
          <t xml:space="preserve">
</t>
        </r>
      </text>
    </comment>
    <comment ref="K23" authorId="0" shapeId="0" xr:uid="{28F32C14-11F3-46E1-ACEE-9B92D435FE95}">
      <text>
        <r>
          <rPr>
            <b/>
            <sz val="9"/>
            <color indexed="81"/>
            <rFont val="Segoe UI"/>
            <family val="2"/>
          </rPr>
          <t>Werte nachträglich anhand der Prozentangaben berechnet.</t>
        </r>
      </text>
    </comment>
    <comment ref="G24" authorId="1" shapeId="0" xr:uid="{A3DF4B50-D8F4-467B-BF9E-E49B92A85D20}">
      <text>
        <r>
          <rPr>
            <b/>
            <sz val="10"/>
            <color rgb="FF000000"/>
            <rFont val="Tahoma"/>
            <family val="2"/>
          </rPr>
          <t>in Eur 2013</t>
        </r>
        <r>
          <rPr>
            <sz val="10"/>
            <color rgb="FF000000"/>
            <rFont val="Tahoma"/>
            <family val="2"/>
          </rPr>
          <t xml:space="preserve">
</t>
        </r>
      </text>
    </comment>
    <comment ref="J24" authorId="0" shapeId="0" xr:uid="{1735A1F4-3F58-4DBA-A3ED-1DBE148942CE}">
      <text>
        <r>
          <rPr>
            <b/>
            <sz val="9"/>
            <color indexed="81"/>
            <rFont val="Segoe UI"/>
            <family val="2"/>
          </rPr>
          <t>In Studie als 1 - 2 % angegeben</t>
        </r>
        <r>
          <rPr>
            <sz val="9"/>
            <color indexed="81"/>
            <rFont val="Segoe UI"/>
            <family val="2"/>
          </rPr>
          <t xml:space="preserve">
</t>
        </r>
      </text>
    </comment>
    <comment ref="K24" authorId="0" shapeId="0" xr:uid="{4F555FF1-3433-4E06-8101-BD663778766A}">
      <text>
        <r>
          <rPr>
            <b/>
            <sz val="9"/>
            <color indexed="81"/>
            <rFont val="Segoe UI"/>
            <family val="2"/>
          </rPr>
          <t>Werte nachträglich anhand der Prozentangaben berechnet.</t>
        </r>
      </text>
    </comment>
    <comment ref="G25" authorId="1" shapeId="0" xr:uid="{F78FF088-F967-4AE3-A706-F84D293188E0}">
      <text>
        <r>
          <rPr>
            <b/>
            <sz val="10"/>
            <color rgb="FF000000"/>
            <rFont val="Tahoma"/>
            <family val="2"/>
          </rPr>
          <t>in Eur 2013</t>
        </r>
        <r>
          <rPr>
            <sz val="10"/>
            <color rgb="FF000000"/>
            <rFont val="Tahoma"/>
            <family val="2"/>
          </rPr>
          <t xml:space="preserve">
</t>
        </r>
      </text>
    </comment>
    <comment ref="J25" authorId="0" shapeId="0" xr:uid="{AE7B966C-2241-4142-85CC-117FD945F9DC}">
      <text>
        <r>
          <rPr>
            <b/>
            <sz val="9"/>
            <color indexed="81"/>
            <rFont val="Segoe UI"/>
            <family val="2"/>
          </rPr>
          <t>In Studie als 1 - 2 % angegeben</t>
        </r>
        <r>
          <rPr>
            <sz val="9"/>
            <color indexed="81"/>
            <rFont val="Segoe UI"/>
            <family val="2"/>
          </rPr>
          <t xml:space="preserve">
</t>
        </r>
      </text>
    </comment>
    <comment ref="K25" authorId="0" shapeId="0" xr:uid="{FAC57899-9532-4D48-B1A2-295823903A42}">
      <text>
        <r>
          <rPr>
            <b/>
            <sz val="9"/>
            <color indexed="81"/>
            <rFont val="Segoe UI"/>
            <family val="2"/>
          </rPr>
          <t>Werte nachträglich anhand der Prozentangaben berechnet.</t>
        </r>
      </text>
    </comment>
    <comment ref="G26" authorId="1" shapeId="0" xr:uid="{46B1D714-3DCF-42F8-B931-2FD193A18052}">
      <text>
        <r>
          <rPr>
            <b/>
            <sz val="10"/>
            <color rgb="FF000000"/>
            <rFont val="Tahoma"/>
            <family val="2"/>
          </rPr>
          <t>in Eur 2013</t>
        </r>
        <r>
          <rPr>
            <sz val="10"/>
            <color rgb="FF000000"/>
            <rFont val="Tahoma"/>
            <family val="2"/>
          </rPr>
          <t xml:space="preserve">
</t>
        </r>
      </text>
    </comment>
    <comment ref="J26" authorId="0" shapeId="0" xr:uid="{F89EEB51-FC2E-4D08-AFCE-061FEDC98EB4}">
      <text>
        <r>
          <rPr>
            <b/>
            <sz val="9"/>
            <color indexed="81"/>
            <rFont val="Segoe UI"/>
            <family val="2"/>
          </rPr>
          <t>In Studie als 1 - 2 % angegeben</t>
        </r>
        <r>
          <rPr>
            <sz val="9"/>
            <color indexed="81"/>
            <rFont val="Segoe UI"/>
            <family val="2"/>
          </rPr>
          <t xml:space="preserve">
</t>
        </r>
      </text>
    </comment>
    <comment ref="K26" authorId="0" shapeId="0" xr:uid="{D529BB48-D8A4-4F56-84AB-1D3A2778D5D6}">
      <text>
        <r>
          <rPr>
            <b/>
            <sz val="9"/>
            <color indexed="81"/>
            <rFont val="Segoe UI"/>
            <family val="2"/>
          </rPr>
          <t>Werte nachträglich anhand der Prozentangaben berechnet.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Nicklisch, Conrad (F-D)</author>
  </authors>
  <commentList>
    <comment ref="H11" authorId="0" shapeId="0" xr:uid="{B7F12F81-F61B-44EB-8710-D6A68B3148E5}">
      <text>
        <r>
          <rPr>
            <b/>
            <sz val="9"/>
            <color indexed="81"/>
            <rFont val="Segoe UI"/>
            <charset val="1"/>
          </rPr>
          <t>nur bis 2035</t>
        </r>
        <r>
          <rPr>
            <sz val="9"/>
            <color indexed="81"/>
            <rFont val="Segoe UI"/>
            <charset val="1"/>
          </rPr>
          <t xml:space="preserve">
</t>
        </r>
      </text>
    </comment>
    <comment ref="I11" authorId="0" shapeId="0" xr:uid="{F200782A-A5DA-44D1-B1C9-A30EF69DD2D7}">
      <text>
        <r>
          <rPr>
            <b/>
            <sz val="9"/>
            <color indexed="81"/>
            <rFont val="Segoe UI"/>
            <charset val="1"/>
          </rPr>
          <t>nur bis 2030</t>
        </r>
        <r>
          <rPr>
            <sz val="9"/>
            <color indexed="81"/>
            <rFont val="Segoe UI"/>
            <charset val="1"/>
          </rPr>
          <t xml:space="preserve">
</t>
        </r>
      </text>
    </comment>
    <comment ref="K11" authorId="0" shapeId="0" xr:uid="{26C791BC-EA69-4754-8E8E-3204E3AFD36E}">
      <text>
        <r>
          <rPr>
            <b/>
            <sz val="9"/>
            <color indexed="81"/>
            <rFont val="Segoe UI"/>
            <charset val="1"/>
          </rPr>
          <t>Nur bsi 2040</t>
        </r>
        <r>
          <rPr>
            <sz val="9"/>
            <color indexed="81"/>
            <rFont val="Segoe UI"/>
            <charset val="1"/>
          </rPr>
          <t xml:space="preserve">
</t>
        </r>
      </text>
    </comment>
    <comment ref="M11" authorId="0" shapeId="0" xr:uid="{A3481701-2610-4EFD-97D5-794F33D4E28E}">
      <text>
        <r>
          <rPr>
            <b/>
            <sz val="9"/>
            <color indexed="81"/>
            <rFont val="Segoe UI"/>
            <charset val="1"/>
          </rPr>
          <t>nur bis 2040</t>
        </r>
        <r>
          <rPr>
            <sz val="9"/>
            <color indexed="81"/>
            <rFont val="Segoe UI"/>
            <charset val="1"/>
          </rPr>
          <t xml:space="preserve">
</t>
        </r>
      </text>
    </comment>
    <comment ref="I58" authorId="0" shapeId="0" xr:uid="{DF21D057-B49B-4B62-95D7-FF0453042E66}">
      <text>
        <r>
          <rPr>
            <b/>
            <sz val="9"/>
            <color rgb="FF000000"/>
            <rFont val="Segoe UI"/>
            <charset val="1"/>
          </rPr>
          <t>werte nachträglich anhand der Trendlinie ermittelt</t>
        </r>
        <r>
          <rPr>
            <sz val="9"/>
            <color rgb="FF000000"/>
            <rFont val="Segoe UI"/>
            <charset val="1"/>
          </rPr>
          <t xml:space="preserve">
</t>
        </r>
      </text>
    </comment>
  </commentList>
</comments>
</file>

<file path=xl/sharedStrings.xml><?xml version="1.0" encoding="utf-8"?>
<sst xmlns="http://schemas.openxmlformats.org/spreadsheetml/2006/main" count="2663" uniqueCount="548">
  <si>
    <t>Lernrate</t>
  </si>
  <si>
    <t>Volllaststunden</t>
  </si>
  <si>
    <t>WACC</t>
  </si>
  <si>
    <t>Lebensdauer
der Anlage</t>
  </si>
  <si>
    <t>externe
Kosten</t>
  </si>
  <si>
    <t>LCOE</t>
  </si>
  <si>
    <t>niedrig</t>
  </si>
  <si>
    <t>hoch</t>
  </si>
  <si>
    <t>erzeugte
Strommenge</t>
  </si>
  <si>
    <t>Einheit</t>
  </si>
  <si>
    <t>Parameter</t>
  </si>
  <si>
    <t>€/MWh</t>
  </si>
  <si>
    <t>h</t>
  </si>
  <si>
    <t>€/MWh_el</t>
  </si>
  <si>
    <t>FLH based on power curve of 3 MW onshore wind turbine: Enercon E101, hub height 150m</t>
  </si>
  <si>
    <t>techische Annahmen</t>
  </si>
  <si>
    <t>LCOE Formel ohne Strommenge</t>
  </si>
  <si>
    <t>fixe Betriebs- 
&amp; Wartungskosten (Opex_fixed)</t>
  </si>
  <si>
    <t>variable Betriebs-
&amp; Wartungskosten (Opex_variable)</t>
  </si>
  <si>
    <t>in Jahren</t>
  </si>
  <si>
    <t>Stilllegungskosten (decomissioning)</t>
  </si>
  <si>
    <t>in %</t>
  </si>
  <si>
    <t>MWh</t>
  </si>
  <si>
    <t>% der Invest.</t>
  </si>
  <si>
    <t>FLH based on power curve of 3.6 MW offshore wind turbine: Siemens SWT-3.6-120, hub height 100m</t>
  </si>
  <si>
    <t>Based on scale of 5 kW_p</t>
  </si>
  <si>
    <t>Based on scale of 50 MW_p</t>
  </si>
  <si>
    <t>methodische Anmerkungen</t>
  </si>
  <si>
    <t>€/kW</t>
  </si>
  <si>
    <t>berechnet
für Jahr</t>
  </si>
  <si>
    <t>Gebiet</t>
  </si>
  <si>
    <t>Europa</t>
  </si>
  <si>
    <t>Deutschland</t>
  </si>
  <si>
    <t>nein</t>
  </si>
  <si>
    <t>ja</t>
  </si>
  <si>
    <t>Nabenhöhe von ca. 100m (z.B. Enercon E-101) mit Rotordurchmesser von 50 -100 m</t>
  </si>
  <si>
    <t>Prognosen mittels
Lernraten</t>
  </si>
  <si>
    <t xml:space="preserve"> -</t>
  </si>
  <si>
    <t>technische Annahmen</t>
  </si>
  <si>
    <t>Studie</t>
  </si>
  <si>
    <t>Speicher</t>
  </si>
  <si>
    <t>Biomasse</t>
  </si>
  <si>
    <t>Energiereferenzprognose, Schlesinger et al. 2014</t>
  </si>
  <si>
    <t>Volllast-
stunden</t>
  </si>
  <si>
    <t>Euro 2011</t>
  </si>
  <si>
    <t>Lernraten
in %</t>
  </si>
  <si>
    <t>5% (Wind), 15% (PV)</t>
  </si>
  <si>
    <t>LCOE Berechnung mittels Kapitalwertmethode mit der Annahme jährlich steigender Volllastunden durch Technologieverbesserung</t>
  </si>
  <si>
    <t>Herausgeber</t>
  </si>
  <si>
    <t>Jahr</t>
  </si>
  <si>
    <t>Titel</t>
  </si>
  <si>
    <t>Autoren</t>
  </si>
  <si>
    <t>Institution</t>
  </si>
  <si>
    <t>Elsner, Peter et al.</t>
  </si>
  <si>
    <t>Prognoseschritte bis Jahr</t>
  </si>
  <si>
    <t>Annahmen bzgl. Ausbau</t>
  </si>
  <si>
    <t>weitere Annahmen</t>
  </si>
  <si>
    <r>
      <t>Steigerung des Wirkungsgrades bis 2050 auf 24 - 35% prognostiziert; Senkung des spezifischen Fächenbedarfs auf 2,8 - 4,2 m</t>
    </r>
    <r>
      <rPr>
        <vertAlign val="superscript"/>
        <sz val="12"/>
        <color theme="1"/>
        <rFont val="Calibri (Textkörper)"/>
      </rPr>
      <t>2</t>
    </r>
    <r>
      <rPr>
        <sz val="12"/>
        <color theme="1"/>
        <rFont val="Calibri"/>
        <family val="2"/>
        <scheme val="minor"/>
      </rPr>
      <t>/kW</t>
    </r>
  </si>
  <si>
    <t>Brennstoff- bzw.
Biomassekosten</t>
  </si>
  <si>
    <t>45-95%</t>
  </si>
  <si>
    <t>Holzheizkraftwerk; weitere Annahmen im Anhang der Studie</t>
  </si>
  <si>
    <t>Fraunhofer ISE</t>
  </si>
  <si>
    <t>Stromgestehungskosten Erneuerbare Energien</t>
  </si>
  <si>
    <t>Kost, Christoph et al.</t>
  </si>
  <si>
    <t>Current and Prospective Costs of Electricity Generation until 2050</t>
  </si>
  <si>
    <t>DIW</t>
  </si>
  <si>
    <t>Schröder, Andreas et al.</t>
  </si>
  <si>
    <t>Greenpeace</t>
  </si>
  <si>
    <t>Comparing electricity production costs of renewables to fossil and nuclear power plants in G20 countries</t>
  </si>
  <si>
    <t>Ram, Manish et al.</t>
  </si>
  <si>
    <t>Schlesinger, Michael et al.</t>
  </si>
  <si>
    <t>Entwicklung der Energiemärkte - Energiereferenzprognose</t>
  </si>
  <si>
    <t>BMWi</t>
  </si>
  <si>
    <t>k.a.</t>
  </si>
  <si>
    <t>Studien mit Investitionskosten und LCOE</t>
  </si>
  <si>
    <t>Sudien mit Investitionskosten</t>
  </si>
  <si>
    <t>Anmerkungen</t>
  </si>
  <si>
    <t xml:space="preserve">Absenkung der THG Emissionen um 80 - 95% </t>
  </si>
  <si>
    <t>Szenarien</t>
  </si>
  <si>
    <t>Wind Onshore 189 GW, Wind Offshore 54 GW (200 -420 TWh)</t>
  </si>
  <si>
    <t>Annahmen Zubau EE bis 2050</t>
  </si>
  <si>
    <t xml:space="preserve">kein CCS berücksichtigt; Studie basiert auf Transformationspfaden bis 2050, welche mit Simulations- und Optimierungsmodel REMod-D kostenoptimierned modeliert wurden; Laufwasser als konstant angenommen; keine Optimierung von PSW; </t>
  </si>
  <si>
    <t xml:space="preserve">Wind Onshore 189 GW; Wind Offshore 45 GW; PV Dach 275 GW; PV Freifläche 25 GW </t>
  </si>
  <si>
    <t>maximaler Ausbau auf 189 GW</t>
  </si>
  <si>
    <t>wichtige Quellen der Studie</t>
  </si>
  <si>
    <t>Henning, Hans-Martin et al.</t>
  </si>
  <si>
    <t>Euro 2013</t>
  </si>
  <si>
    <t>Währung/ Bezugsjahr</t>
  </si>
  <si>
    <t>Wind</t>
  </si>
  <si>
    <t>PV</t>
  </si>
  <si>
    <t>Current and Future Cost of Photovoltaics</t>
  </si>
  <si>
    <t>Fraunhofer ISE im Auftrag von Agora</t>
  </si>
  <si>
    <t>Mayer, Johannes N. et al.</t>
  </si>
  <si>
    <t>Euro 2014</t>
  </si>
  <si>
    <t>19 -23%</t>
  </si>
  <si>
    <t>sehr detailierte Studie nur auf PV Freiflächen bezogen; auch Effizienzrate betrachtet</t>
  </si>
  <si>
    <t>Baum, Sergej et al.</t>
  </si>
  <si>
    <t>Analysis and Modelling of the Future Electricity Price Development by taking the Levelized Cost of Electricity and large Battery Storages into Account</t>
  </si>
  <si>
    <t>Euro 2017</t>
  </si>
  <si>
    <t>5% (Wind), 20% (PV)</t>
  </si>
  <si>
    <t>Global installierte Kapazität in 2050: 1534 GW (onshore), 766 GW (offshore), 5650 GW (PV); Deutschland in 2050: 70 GW (onshore), 18 GW (offshore), 78 GW (PV)</t>
  </si>
  <si>
    <t>Berechnung der zukünftigen Investitionskosten (Capex) mittels des Lernkurvenmodells</t>
  </si>
  <si>
    <t>LR</t>
  </si>
  <si>
    <t>Progress Ratio</t>
  </si>
  <si>
    <t>PR</t>
  </si>
  <si>
    <t>Kosten der
zum Zeitpunkt t
produzierten Menge</t>
  </si>
  <si>
    <t>zum Zeitpunkt t
produzierten Menge</t>
  </si>
  <si>
    <t>Zeitpunkt t</t>
  </si>
  <si>
    <r>
      <t>x</t>
    </r>
    <r>
      <rPr>
        <vertAlign val="subscript"/>
        <sz val="12"/>
        <color theme="1"/>
        <rFont val="Calibri (Textkörper)"/>
      </rPr>
      <t>t</t>
    </r>
    <r>
      <rPr>
        <sz val="12"/>
        <color theme="1"/>
        <rFont val="Calibri"/>
        <family val="2"/>
        <scheme val="minor"/>
      </rPr>
      <t xml:space="preserve"> in GW</t>
    </r>
  </si>
  <si>
    <t>Eingabefelder</t>
  </si>
  <si>
    <t>Ausgabefelder</t>
  </si>
  <si>
    <r>
      <t>C(x</t>
    </r>
    <r>
      <rPr>
        <vertAlign val="subscript"/>
        <sz val="12"/>
        <color theme="1"/>
        <rFont val="Calibri (Textkörper)"/>
      </rPr>
      <t>t</t>
    </r>
    <r>
      <rPr>
        <sz val="12"/>
        <color theme="1"/>
        <rFont val="Calibri (Textkörper)"/>
      </rPr>
      <t>)</t>
    </r>
    <r>
      <rPr>
        <sz val="12"/>
        <color theme="1"/>
        <rFont val="Calibri"/>
        <family val="2"/>
        <scheme val="minor"/>
      </rPr>
      <t xml:space="preserve"> in Euro/kW</t>
    </r>
  </si>
  <si>
    <t>global installierte Kapazität 487 GW</t>
  </si>
  <si>
    <t>global installierte Kapazität 934 GW</t>
  </si>
  <si>
    <t>global installierte Kapazität 1534 GW</t>
  </si>
  <si>
    <t>maximaler Zubau in Deutschland bis 2050: 54 GW</t>
  </si>
  <si>
    <t>PV keine Unterteilung in Dach und Freiflächen</t>
  </si>
  <si>
    <t>LCOS</t>
  </si>
  <si>
    <t>Beschäftigung durch erneuerbare Energien in Deutschland</t>
  </si>
  <si>
    <t>Lehr, Ulrike et al.</t>
  </si>
  <si>
    <t>Euro 2015</t>
  </si>
  <si>
    <t>DIW (GWS, DLR, Prognos, ZSW)</t>
  </si>
  <si>
    <t>Wasserkraft</t>
  </si>
  <si>
    <t>Gesamt Bruttostromverbrauch
(inkl. fossile Tech. + KKW)</t>
  </si>
  <si>
    <t>TWh</t>
  </si>
  <si>
    <t>Bruttostromerzeugung
aus EE</t>
  </si>
  <si>
    <t>Anteil EE
am BSV</t>
  </si>
  <si>
    <t>Windkraft</t>
  </si>
  <si>
    <t>onshore</t>
  </si>
  <si>
    <t>offshore</t>
  </si>
  <si>
    <t>Dach</t>
  </si>
  <si>
    <t>Freifläche</t>
  </si>
  <si>
    <t>Lauf- und Speicherwasser</t>
  </si>
  <si>
    <t>Szenario</t>
  </si>
  <si>
    <t>Zielszenario</t>
  </si>
  <si>
    <t>Referenz +Trend</t>
  </si>
  <si>
    <t>400 -800</t>
  </si>
  <si>
    <t>70-143</t>
  </si>
  <si>
    <r>
      <t xml:space="preserve">Bruttostromerzeugung </t>
    </r>
    <r>
      <rPr>
        <b/>
        <u/>
        <sz val="14"/>
        <color theme="1"/>
        <rFont val="Calibri (Textkörper)"/>
      </rPr>
      <t>Deutschland</t>
    </r>
    <r>
      <rPr>
        <b/>
        <sz val="14"/>
        <color theme="1"/>
        <rFont val="Calibri"/>
        <family val="2"/>
        <scheme val="minor"/>
      </rPr>
      <t xml:space="preserve"> bis 2050</t>
    </r>
  </si>
  <si>
    <r>
      <t xml:space="preserve">Bruttostromerzeugung </t>
    </r>
    <r>
      <rPr>
        <b/>
        <u/>
        <sz val="14"/>
        <color theme="1"/>
        <rFont val="Calibri (Textkörper)"/>
      </rPr>
      <t>Weltweit</t>
    </r>
    <r>
      <rPr>
        <b/>
        <sz val="14"/>
        <color theme="1"/>
        <rFont val="Calibri"/>
        <family val="2"/>
        <scheme val="minor"/>
      </rPr>
      <t xml:space="preserve"> bis 2050</t>
    </r>
  </si>
  <si>
    <r>
      <t xml:space="preserve">installierte Bruttoleistung EE - </t>
    </r>
    <r>
      <rPr>
        <b/>
        <u/>
        <sz val="14"/>
        <color theme="1"/>
        <rFont val="Calibri (Textkörper)"/>
      </rPr>
      <t>Deutschland</t>
    </r>
    <r>
      <rPr>
        <b/>
        <sz val="14"/>
        <color theme="1"/>
        <rFont val="Calibri"/>
        <family val="2"/>
        <scheme val="minor"/>
      </rPr>
      <t xml:space="preserve"> bis 2050</t>
    </r>
  </si>
  <si>
    <r>
      <t xml:space="preserve">installierte Bruttoleistung EE - </t>
    </r>
    <r>
      <rPr>
        <b/>
        <u/>
        <sz val="14"/>
        <color theme="1"/>
        <rFont val="Calibri (Textkörper)"/>
      </rPr>
      <t>Weltweit</t>
    </r>
    <r>
      <rPr>
        <b/>
        <sz val="14"/>
        <color theme="1"/>
        <rFont val="Calibri"/>
        <family val="2"/>
        <scheme val="minor"/>
      </rPr>
      <t xml:space="preserve"> bis 2050</t>
    </r>
  </si>
  <si>
    <t>GW</t>
  </si>
  <si>
    <t>Gesamt installierte Bruttoleist.
(inkl. fossile Tech. + KKW)</t>
  </si>
  <si>
    <t>Anteil EE</t>
  </si>
  <si>
    <t>installierte Bruttoleist.
aus EE</t>
  </si>
  <si>
    <t>Annahmen der Bruttostromerzeugung EE bis 2050 aus ausgewählten Studien</t>
  </si>
  <si>
    <t>Annahmen der installierten Bruttoleistung EE bis 2050 aus ausgewählten Studien</t>
  </si>
  <si>
    <t>siehe Tabelle</t>
  </si>
  <si>
    <t>2 Ausbaupfade: Referenzprognose mit Trendszenario und Zielszenario</t>
  </si>
  <si>
    <t>Sehr ausführliche Studie, allerdings nicht expilzit nur auf Strommarkt bezogen. Keine näheren Angaben zu Technologischen Annahmen. Nur Capex Entwicklung aufgeführt!</t>
  </si>
  <si>
    <t>Studie basiert auf einer Modellrechnung für 8 ausgewählte Szenarien aus unterschiedlichen Studien. Die Berechnung erfolgt mit 16 verschiedenen Parametersätzen und untersucht die kostengünstigsten Flexibilitätsoptionen. Kostendaten der einzelnen Technologien beruhen auf Expertenschätzungen. Keine Optimierung des Ausbaupfades sondern "grüne Wiese" Ansatz für 2050!</t>
  </si>
  <si>
    <t>200-420</t>
  </si>
  <si>
    <t>34 - 82</t>
  </si>
  <si>
    <t>7 bis 58</t>
  </si>
  <si>
    <t>44 - 51</t>
  </si>
  <si>
    <t xml:space="preserve">ja </t>
  </si>
  <si>
    <t>Wind offshore: Annahmen zu Investitionskosten bzw. Berechnung des LCOE</t>
  </si>
  <si>
    <t>Photovoltaik Freifläche: Annahmen zu Investitionskosten bzw. Berechnung des LCOE</t>
  </si>
  <si>
    <t>Batteriespeicher: Annahmen zu Investitionskosten bzw. Berechnung des LCOE</t>
  </si>
  <si>
    <t>Biomasse: Annahmen zu Investitionskosten bzw. Berechnung des LCOE</t>
  </si>
  <si>
    <t>Ausbauszenario</t>
  </si>
  <si>
    <t>8 Szenarien aus versch. Studien</t>
  </si>
  <si>
    <t>Langfristszenarien und Strategien für den Ausbau der erneuerbaren Energien in Deutschland bei Berücksichtigung der Entwicklung in Europa und global</t>
  </si>
  <si>
    <t>DLR, Fraunhofer IWES, IfnE</t>
  </si>
  <si>
    <t>BMU</t>
  </si>
  <si>
    <t>3 Hauptszenarien mit dem Ziel die THG Emission bis 2050 um mind. 80 % zu reduzieren</t>
  </si>
  <si>
    <t>demografische, strukturelle und ökonomiche Eckdaten aus "Leitstudie 2010" [Nitsch et al. 2011]</t>
  </si>
  <si>
    <t>Deustchland mit Einbeziehung Europas und der Welt</t>
  </si>
  <si>
    <t>Euro 2009</t>
  </si>
  <si>
    <t>Szenario 2011 A</t>
  </si>
  <si>
    <t>Performance Ratio 0,729</t>
  </si>
  <si>
    <t>Performance Ratio 0,756</t>
  </si>
  <si>
    <t>Performance Ratio 0,796</t>
  </si>
  <si>
    <t>Performance Ratio 0,815</t>
  </si>
  <si>
    <t>Performance Ratio 0,842</t>
  </si>
  <si>
    <t>Performance Ratio 0,856</t>
  </si>
  <si>
    <t>Performance Ratio 0,861</t>
  </si>
  <si>
    <t>% der Invest./a</t>
  </si>
  <si>
    <r>
      <t>€/kW</t>
    </r>
    <r>
      <rPr>
        <vertAlign val="subscript"/>
        <sz val="12"/>
        <color theme="1"/>
        <rFont val="Calibri (Textkörper)"/>
      </rPr>
      <t>p</t>
    </r>
  </si>
  <si>
    <r>
      <t>€/kW</t>
    </r>
    <r>
      <rPr>
        <vertAlign val="subscript"/>
        <sz val="12"/>
        <color theme="1"/>
        <rFont val="Calibri (Textkörper)"/>
      </rPr>
      <t>p</t>
    </r>
    <r>
      <rPr>
        <sz val="12"/>
        <color theme="1"/>
        <rFont val="Calibri (Textkörper)"/>
      </rPr>
      <t>*a</t>
    </r>
  </si>
  <si>
    <t>€/kW*a</t>
  </si>
  <si>
    <t>mittlere Anlagenleistung 1255 kW</t>
  </si>
  <si>
    <t>mittlere Anlagenleistung 2000 kW</t>
  </si>
  <si>
    <t>mittlere Anlagenleistung 3000 kW</t>
  </si>
  <si>
    <t>mittlere Anlagenleistung 3500 kW</t>
  </si>
  <si>
    <t>mittlere Anlagenleistung 4000 kW</t>
  </si>
  <si>
    <t>mittlere Anlagenleistung 4250 kW</t>
  </si>
  <si>
    <t>mittlere Anlagenleistung 4500 kW</t>
  </si>
  <si>
    <t>mittel</t>
  </si>
  <si>
    <t>mittlere Anlagenleistung 5400 kW</t>
  </si>
  <si>
    <t>mittlere Anlagenleistung 6200 kW</t>
  </si>
  <si>
    <t>mittlere Anlagenleistung 7500 kW</t>
  </si>
  <si>
    <t>mittlere Anlagenleistung 8500 kW</t>
  </si>
  <si>
    <t>mittlere Anlagenleistung 9000 kW</t>
  </si>
  <si>
    <t>mittlere Anlagenleistung 9500 kW</t>
  </si>
  <si>
    <t>Studie sehr ausführlich und detailiert. Biomasse sehr detailiert und differenziert betrachtet. Capex bei Wind onshore niedrig und flache Lernkurve.</t>
  </si>
  <si>
    <t>mittlere Anlagenleistung 98 - 10204 kW</t>
  </si>
  <si>
    <t>mittlere Anlagenleistung 102 - 10333 kW</t>
  </si>
  <si>
    <t>mittlere Anlagenleistung 108 - 10609 kW</t>
  </si>
  <si>
    <t>mittlere Anlagenleistung 110 - 11107 kW</t>
  </si>
  <si>
    <t>mittlere Anlagenleistung 111 - 11505 kW</t>
  </si>
  <si>
    <t>mittlere Anlagenleistung 111 - 11711 kW</t>
  </si>
  <si>
    <t>mittlere Anlagenleistung 112 - 11822 kW</t>
  </si>
  <si>
    <r>
      <rPr>
        <b/>
        <sz val="12"/>
        <color theme="1"/>
        <rFont val="Calibri"/>
        <family val="2"/>
        <scheme val="minor"/>
      </rPr>
      <t>Energiekonzept der Bundesregierung:
-Mindest-Anteil der EE von 80 % am BSV bis 2050
- Minderung des BSV bis 2050 um 25 % ggü. 2008
- Anteil EE bis 2030 von 65 % des BSV (Koaltionsvertrag März 2018)</t>
    </r>
    <r>
      <rPr>
        <sz val="12"/>
        <color theme="1"/>
        <rFont val="Calibri"/>
        <family val="2"/>
        <scheme val="minor"/>
      </rPr>
      <t xml:space="preserve"> </t>
    </r>
  </si>
  <si>
    <t>2-4 MW WEA, Nabenhöhe auf 120 m referenziert. 3 verschiedene Kategorien für die Windgeschwindigkeit (5,5 m/s, 6,4 m/s, 7,8 m/s) und ebenfalls 3 daraus resultierende Kategorien für Volllaststunden</t>
  </si>
  <si>
    <t>Onshore Wind moderat (GWEC 2013 - angepasst vom ISE), Offshore Wind (ISE), PV Mittelwert-Szenario (ISE)</t>
  </si>
  <si>
    <t>Capex in €/kW</t>
  </si>
  <si>
    <t>Opex_fix in €/kW*a</t>
  </si>
  <si>
    <t>Opex_var in €/kWh</t>
  </si>
  <si>
    <t>Zeitpunkt</t>
  </si>
  <si>
    <t>Barwert</t>
  </si>
  <si>
    <t>Summe</t>
  </si>
  <si>
    <t>Aufzinsungsfaktor:</t>
  </si>
  <si>
    <t>WACC:</t>
  </si>
  <si>
    <t>Nutzungsdauer:</t>
  </si>
  <si>
    <r>
      <t xml:space="preserve">LCOE
</t>
    </r>
    <r>
      <rPr>
        <sz val="12"/>
        <color theme="1"/>
        <rFont val="Calibri"/>
        <family val="2"/>
        <scheme val="minor"/>
      </rPr>
      <t>(Annuitätenmethode)</t>
    </r>
    <r>
      <rPr>
        <b/>
        <sz val="12"/>
        <color theme="1"/>
        <rFont val="Calibri"/>
        <family val="2"/>
        <scheme val="minor"/>
      </rPr>
      <t xml:space="preserve">
in €/kWh </t>
    </r>
  </si>
  <si>
    <r>
      <t xml:space="preserve">LCOE
</t>
    </r>
    <r>
      <rPr>
        <sz val="12"/>
        <color theme="1"/>
        <rFont val="Calibri"/>
        <family val="2"/>
        <scheme val="minor"/>
      </rPr>
      <t>(Kapitalwertmethode)</t>
    </r>
    <r>
      <rPr>
        <b/>
        <sz val="12"/>
        <color theme="1"/>
        <rFont val="Calibri"/>
        <family val="2"/>
        <scheme val="minor"/>
      </rPr>
      <t xml:space="preserve">
in €/kWh </t>
    </r>
  </si>
  <si>
    <t>Barwert FLH
über Nutzungsdauer</t>
  </si>
  <si>
    <t>Kosten
Capex+Opex</t>
  </si>
  <si>
    <t>Berechnung Levelized Cost of Electricity - LCOE</t>
  </si>
  <si>
    <t>Annuitätenfaktor</t>
  </si>
  <si>
    <t>Barwert Kosten
über Nutzungsdauer</t>
  </si>
  <si>
    <t>global installierte Kapazität 568 GW (Szenario GWEC 2013, moderate; angepasst durch ISE)</t>
  </si>
  <si>
    <t>global installierte Kapazität 658 GW (Szenario GWEC 2013, moderate; angepasst durch ISE)</t>
  </si>
  <si>
    <t>global installierte Kapazität 1100 GW (Szenario GWEC 2013, moderate; angepasst durch ISE)</t>
  </si>
  <si>
    <t>global installierte Kapazität 1500 GW (Szenario GWEC 2013, moderate; angepasst durch ISE)</t>
  </si>
  <si>
    <t>global installierte Kapazität 2196 GW (Szenario GWEC 2013, moderate; angepasst durch ISE)</t>
  </si>
  <si>
    <t>€/kWh</t>
  </si>
  <si>
    <t>global installierte Kapazität 23 GW (ISE 2018 nach DW 2017; IRENA 2016)</t>
  </si>
  <si>
    <t>global installierte Kapazität 54 GW (ISE 2018 nach DW 2017; IRENA 2016)</t>
  </si>
  <si>
    <t>global installierte Kapazität 65 GW (ISE 2018 nach DW 2017; IRENA 2016)</t>
  </si>
  <si>
    <t xml:space="preserve"> global installierte Kapazität 126 GW (ISE 2018 nach DW 2017; IRENA 2016)</t>
  </si>
  <si>
    <t>global installierte Kapazität 339 GW (ISE 2018 nach DW 2017; IRENA 2016)</t>
  </si>
  <si>
    <t>3 - 6 MW WEA: Nabenhöhe auf 120 m referenziert. 3 verschiedene Kategorien für die Windgeschwindigkeit (5,5 m/s, 6,4 m/s, 7,8 m/s) und ebenfalls 3 daraus resultierende Kategorien für Volllaststunden, Erhöhung der Volllaststunden bei Neuanlagen um jährlich 0,6 %</t>
  </si>
  <si>
    <t>116 - 171</t>
  </si>
  <si>
    <t>69 - 123</t>
  </si>
  <si>
    <t>keine Lernrate, da keine Reduzierung der spezifischen Investitionskosten (Capex) in der Vergangenheit zu beobachten (S.20)</t>
  </si>
  <si>
    <r>
      <t>Biogasanlage &gt; 500 kW</t>
    </r>
    <r>
      <rPr>
        <vertAlign val="subscript"/>
        <sz val="12"/>
        <color theme="1"/>
        <rFont val="Calibri (Textkörper)"/>
      </rPr>
      <t>el</t>
    </r>
    <r>
      <rPr>
        <sz val="12"/>
        <color theme="1"/>
        <rFont val="Calibri"/>
        <family val="2"/>
        <scheme val="minor"/>
      </rPr>
      <t xml:space="preserve"> mit Schweinegülle und Silomais (40%) - Wirkungsgrad 40 %</t>
    </r>
  </si>
  <si>
    <t>Wirkungsgrad</t>
  </si>
  <si>
    <t>Ausbau der global kummulierten Kapazität nach Szenarien (niedrig, mittel, hoch); Mittel 762 GW</t>
  </si>
  <si>
    <t>Ausbau der global kummulierten Kapazität nach Szenarien (niedrig, mittel, hoch); Mittel 1744 GW</t>
  </si>
  <si>
    <t>Ausbau der global kummulierten Kapazität nach Szenarien (niedrig, mittel, hoch); Mittel 3212 GW</t>
  </si>
  <si>
    <t>Ausbau der global kummulierten Kapazität nach Szenarien (niedrig, mittel, hoch); Mittel 5174 GW</t>
  </si>
  <si>
    <r>
      <t>5 - 15 kW</t>
    </r>
    <r>
      <rPr>
        <vertAlign val="subscript"/>
        <sz val="12"/>
        <color theme="1"/>
        <rFont val="Calibri (Textkörper)"/>
      </rPr>
      <t>p</t>
    </r>
    <r>
      <rPr>
        <sz val="12"/>
        <color theme="1"/>
        <rFont val="Calibri (Textkörper)"/>
      </rPr>
      <t xml:space="preserve"> Anlage mit </t>
    </r>
    <r>
      <rPr>
        <sz val="12"/>
        <color theme="1"/>
        <rFont val="Calibri"/>
        <family val="2"/>
        <scheme val="minor"/>
      </rPr>
      <t>Performance Ratio 0,85</t>
    </r>
  </si>
  <si>
    <t>5 - 15 kWp Anlage mit Performance Ratio 0,85</t>
  </si>
  <si>
    <t>kWh/a</t>
  </si>
  <si>
    <t>niedriger Wert ab 2 MWp, hoher Wert für 100 - 1000 kWp, alle Anlagen mit Performance Ratio 0,85 angenommen</t>
  </si>
  <si>
    <r>
      <t>erzeugte
Strommenge pro 1 kW</t>
    </r>
    <r>
      <rPr>
        <vertAlign val="subscript"/>
        <sz val="12"/>
        <color theme="1"/>
        <rFont val="Calibri (Textkörper)"/>
      </rPr>
      <t>p</t>
    </r>
  </si>
  <si>
    <t>Ausbau der global kummulierten Kapazität nach Szenarien (niedrig, mittel, hoch): Mittel 512 GW; Globalstrahlung 950 - 1300 kWh/m2a angenommen</t>
  </si>
  <si>
    <t>Referenz</t>
  </si>
  <si>
    <t>Szenario A</t>
  </si>
  <si>
    <t>Szenario B</t>
  </si>
  <si>
    <t>Szenario C</t>
  </si>
  <si>
    <t>REmap</t>
  </si>
  <si>
    <t>IEA 2019 - World Energy Outlook</t>
  </si>
  <si>
    <t>Stated Policies</t>
  </si>
  <si>
    <t>Sustainable Development</t>
  </si>
  <si>
    <t>Current Policies</t>
  </si>
  <si>
    <t>Sonstige</t>
  </si>
  <si>
    <t>Geothermie</t>
  </si>
  <si>
    <t>Wasserkraft: Annahmen zu Investitionskosten bzw. Berechnung des LCOE</t>
  </si>
  <si>
    <t>Geothermie: Annahmen zu Investitionskosten bzw. Berechnung des LCOE</t>
  </si>
  <si>
    <t>Wirkungsgrad 10%</t>
  </si>
  <si>
    <t>Berechnungen des DLR basierend auf OECD Europa [R]evolution Szenario von Greenpeace</t>
  </si>
  <si>
    <t>[R]evolution Szenario aus Greenpeace, EREC et al. 2012</t>
  </si>
  <si>
    <t>Gesamt Bruttostromerzeugung
(inkl. fossile Tech. + KKW)</t>
  </si>
  <si>
    <t>Energy [R]evolution 2015</t>
  </si>
  <si>
    <t>Energy Revolution - a sustainable energy outlook 2015</t>
  </si>
  <si>
    <t>Strom- und Wärmeerzeugung; mittlerer elektrischer Wirkungsgrad 10%</t>
  </si>
  <si>
    <t>Agora Energiewende</t>
  </si>
  <si>
    <t>Stromspeicher in der Energiewende</t>
  </si>
  <si>
    <t>Agora</t>
  </si>
  <si>
    <t>Pumpspeicher: Annahmen zu Investitionskosten bzw. Berechnung des LCOS</t>
  </si>
  <si>
    <t>Reiner Lemoine Institut gGmbh</t>
  </si>
  <si>
    <t>Wirkungsgrad 85 %, Verhältnis E/P = 6 h</t>
  </si>
  <si>
    <t>€/kWh*a</t>
  </si>
  <si>
    <t xml:space="preserve">Deutschland </t>
  </si>
  <si>
    <t>Wirkungsgrad 80 %, järhliche fixe Speicherleistung 8,6 GW, jährliche fixe Speicherkapazität 51,6 GWh --&gt; E/P = 6 h</t>
  </si>
  <si>
    <t>Wirkungsgrad 95 %</t>
  </si>
  <si>
    <t>(ja)</t>
  </si>
  <si>
    <t>Interaktion EE-Strom, Wärme und Verkehr</t>
  </si>
  <si>
    <t>Fraunhofer IWES, Fraunhofer IBP, IFEU, SUER</t>
  </si>
  <si>
    <t>Fraunhofer IWES</t>
  </si>
  <si>
    <t>60 % EE-Anteil in Deutschland, 40 % in Gesamteuropa</t>
  </si>
  <si>
    <t>43 % EE-Anteil in Deutschland, 23 % in Gesamteuropa</t>
  </si>
  <si>
    <t>90 % EE-Anteil in Deutschland, 60 % in Gesamteuropa</t>
  </si>
  <si>
    <t>6% - 10%</t>
  </si>
  <si>
    <t>Wirkungsgrad 90 %, Verhältnis E/P = 4 h</t>
  </si>
  <si>
    <t>fixe Betriebs- 
&amp; Wartungskosten
(Opex_fixed)</t>
  </si>
  <si>
    <t>40 - 80</t>
  </si>
  <si>
    <t>in Studie Unterteilung in 2 Kategorien: Batterien für PV-Dachanlagen und Großbatteriespeicher</t>
  </si>
  <si>
    <t>Wirkungsgrad 90 %, Verhältnis E/P = 1-2 h, Leistung 1 - 3 MW, Speicherkap. 0,5 - 1,2 MWh</t>
  </si>
  <si>
    <t>Irena Renewable Energie Statistics 2017; Ren21 Global Staus Report 2017</t>
  </si>
  <si>
    <t>PSW</t>
  </si>
  <si>
    <t>Li-Io Batterie</t>
  </si>
  <si>
    <t>Euro 2018</t>
  </si>
  <si>
    <t>Flexibilitätskonzepte für die Stromversorgung 2050: Technologien -Szenarien - Systemzusammenhänge</t>
  </si>
  <si>
    <t>LCOE Werte können nur aus Graphik entnommen werden. Es existiert dazu keine Datentabelle in der Studie.</t>
  </si>
  <si>
    <t>Nitsch, Joachim et al.</t>
  </si>
  <si>
    <t>Was kostet die Energiewende? - Wege zur Transformation des deutschen Energiesystems bis 2050</t>
  </si>
  <si>
    <t>Energy Revolution - A sustainable world energy outlook 2015</t>
  </si>
  <si>
    <t>Teske, Sven et al.</t>
  </si>
  <si>
    <t>Greenpeace International</t>
  </si>
  <si>
    <t>LR=20 %; Ausbau nach [R]evolution Scenario angenommen (installierte Kapazität 5000-7000 GW zwischen 2040 und 2050)</t>
  </si>
  <si>
    <t>Roadmap Speicher</t>
  </si>
  <si>
    <t>Pape, Carsten et al.</t>
  </si>
  <si>
    <t>Gerhardt, Norman et al.</t>
  </si>
  <si>
    <t>Euro 2010</t>
  </si>
  <si>
    <t>Breyer, Christian et al.</t>
  </si>
  <si>
    <t>Wirkungsgrad 85 %, tech. Lebensdauer Zyklen 2000</t>
  </si>
  <si>
    <t>Wirkungsgrad 90 %, tech. Lebensdauer Zyklen 4000</t>
  </si>
  <si>
    <t>Wirkungsgrad 92 %, tech. Lebensdauer Zyklen 5000</t>
  </si>
  <si>
    <t>Wirkungsgrad 80 %</t>
  </si>
  <si>
    <t>World Energy Outlook</t>
  </si>
  <si>
    <t>IEA</t>
  </si>
  <si>
    <t>OECD</t>
  </si>
  <si>
    <t>2018, 2040</t>
  </si>
  <si>
    <t xml:space="preserve">Vergleich und Optimierung von zentral und dezentral orientierten Ausbaupfaden zu einer Stromversorgung aus Erneuerbaren Energien in Deutschland </t>
  </si>
  <si>
    <t>keine genauen Angaben</t>
  </si>
  <si>
    <t>stated policies scenario</t>
  </si>
  <si>
    <t>Keine Angaben zu Anlagenkonfigurationen. Wahrscheinlich Durchschnittswerte. Keine fixen Opex angegeben.</t>
  </si>
  <si>
    <t>Durchschnittswerte verschiedener Anlagen</t>
  </si>
  <si>
    <t>Wirkungsgrad 90 %</t>
  </si>
  <si>
    <t>50 -80</t>
  </si>
  <si>
    <t>Wirkungsgrad 75 %, Verhältnis E/P = 7 - 8 h</t>
  </si>
  <si>
    <t>Wirkungsgrad 23 %</t>
  </si>
  <si>
    <t>Wirkungsgrad 24,9 %</t>
  </si>
  <si>
    <t>Energy [R]evolution Scenario</t>
  </si>
  <si>
    <t>US-Dollar 2012</t>
  </si>
  <si>
    <t>US-Dollar 2018</t>
  </si>
  <si>
    <t>Wirkungsgrad 14 - 21 % und jährliche Steigerung um 0,5 %</t>
  </si>
  <si>
    <t>20 % (PV), 6 % (Wind)</t>
  </si>
  <si>
    <t>Ausbau Szenario und Energy [R]evolution Scenario</t>
  </si>
  <si>
    <t>Wirkungsgrad 78 %, Verhältnis E/P = 8 h</t>
  </si>
  <si>
    <t>bis 2040 im Stromsektor 100 % Anteil EE angenommen</t>
  </si>
  <si>
    <t>Manish et al. 2018</t>
  </si>
  <si>
    <t>Wirkungsgrad 90 %, generische Batterie</t>
  </si>
  <si>
    <t>Wirkungsgrad 79 %</t>
  </si>
  <si>
    <t>Agora 2015</t>
  </si>
  <si>
    <t>Inflationsbereinigt - Stand 2019</t>
  </si>
  <si>
    <t>2010 - 2018</t>
  </si>
  <si>
    <t>Baum et al. 2018</t>
  </si>
  <si>
    <t>DLR, IWES, IfnE 2012</t>
  </si>
  <si>
    <t xml:space="preserve">Fraunhofer ISE 2015 </t>
  </si>
  <si>
    <t>Greenpeace International 2015</t>
  </si>
  <si>
    <t>DIW 2015 - niedrig</t>
  </si>
  <si>
    <t>DIW 2015 - hoch</t>
  </si>
  <si>
    <t>Fraunhofer ISE 2018 - niedrig</t>
  </si>
  <si>
    <t>Fraunhofer ISE 2018 - hoch</t>
  </si>
  <si>
    <t>Greenpeace 2017 - niedrig</t>
  </si>
  <si>
    <t>Greenpeace 2017 - hoch</t>
  </si>
  <si>
    <t>IEA 2019</t>
  </si>
  <si>
    <t>19 - 23 %</t>
  </si>
  <si>
    <t>sehr ausführliche Studie mit verschiedenen Szenarien und der Betrachtung aller Komponenten einer PV Anlage</t>
  </si>
  <si>
    <t xml:space="preserve">installierte global PV Leistung 4000 - 30000 GW in 2050; IEA Scenario benutzt, hinzugezogen high electrification scenario by Professor Christian Breyer; </t>
  </si>
  <si>
    <t>4000 - 30000 GW (PV)</t>
  </si>
  <si>
    <t xml:space="preserve"> IEA Scenario benutzt, hinzugezogen high electrification scenario by Professor Christian Breyer</t>
  </si>
  <si>
    <t>Inflationsbereinigt (Stand 2019)</t>
  </si>
  <si>
    <t>Steigerung des Wirkungsgrades auf 24 - 35 % bis 2050 erwartet</t>
  </si>
  <si>
    <t>Anlagengröße: 1 MWp, 10 MWp und &gt; 100 MWp; Wirkungsgrad 15 %; Performance Ratio 86 %</t>
  </si>
  <si>
    <t>Greenpeace 2017</t>
  </si>
  <si>
    <t>DIW 2015</t>
  </si>
  <si>
    <t>Fraunhofer ISE 2015</t>
  </si>
  <si>
    <t>Berechnung der LCOE mit der vereinfachten Annuitätenmethode (siehe auch Fraunhofer_ISE2018"Was kostet die Energiewende" Anhang)</t>
  </si>
  <si>
    <t>Fraunhofer ISE 2018</t>
  </si>
  <si>
    <t>Berechnung  der LCOE auf Basis der Kapitalwertmethode (siehe 7. Anhang Fraunhofer_ISE 2018)</t>
  </si>
  <si>
    <t>Reiner Lemoine Institut 2013</t>
  </si>
  <si>
    <t>Reiner Lemoine 2013</t>
  </si>
  <si>
    <t>Szenariorahmen der BnetzA 2019 -2030 2018</t>
  </si>
  <si>
    <t>Agora 2014</t>
  </si>
  <si>
    <t>Fraunhofer IWES 2014</t>
  </si>
  <si>
    <t>Fraunhofer IWES et al. 2015</t>
  </si>
  <si>
    <t>DIW (GWS, DLR, Prognos, ZSW), Lehr et al. 2015</t>
  </si>
  <si>
    <t>IEA 2012; Agora 2015; Reuter, Andreas 2014</t>
  </si>
  <si>
    <t>DLR, Fraunhofer IWES, IfnE 2012 Nitsch et al.; Greenpeace, EREC,GWEC 2012 Teske et al.; Unternehmensbefragungen</t>
  </si>
  <si>
    <t>siehe vom DLR erstellte BMU 2012</t>
  </si>
  <si>
    <t>Deutschland: Ausbauszenario basierend auf DLR 2012 "Langfristszenarien.." und Nullszenario. International bzw. Europa: Current-Policy Szenario (WEO/ IEA)  und [R]evolution Szenario (erstellt vom DLR nach Greenpeace, EREC et al. 2012)</t>
  </si>
  <si>
    <t>keine Differenzierung von PV-Aufdach und PV-Freifläche; Annahmen bzgl. Der spezifischen Investitionen folgen weitgehend den Annahmen in BMU 2012 mit Aktualisierung der Ist-Werte und ggf. dadurch nötig gewordenen Anpassungen zu ihrer zukünftigen Entwicklung!</t>
  </si>
  <si>
    <t>Fuchs et al. 2012; eigene Recherchen und Expertengespräche</t>
  </si>
  <si>
    <t>Ausbau der Kapazität auf 189 GW und Erzeugung von 390 TWh in 2050 (basierend auf BWE 2012)</t>
  </si>
  <si>
    <t>Ausbau der Kapazität in Deutschland auf 54 GW und Erzeugung von 300 TWh in 2050 (basierend auf BWE 2012)</t>
  </si>
  <si>
    <t xml:space="preserve">IEA analysis; IRENA Renewable Costing Alliance; IRENA 2019 </t>
  </si>
  <si>
    <t>Erneuerbare Energien in Deutschland, AGEE-Stat und UBA 2019</t>
  </si>
  <si>
    <t>IRENA  2019</t>
  </si>
  <si>
    <t>IEA 2011b; Arup 2011;</t>
  </si>
  <si>
    <t>keine Unterscheidung zwischen Dach- und Freiflächenanlagen</t>
  </si>
  <si>
    <t>2010-2018</t>
  </si>
  <si>
    <t>Mittelwerte der Investitionskosten Wind onshore</t>
  </si>
  <si>
    <t>2010 -2018</t>
  </si>
  <si>
    <t>Investionsausgaben (Capex) - niedrig</t>
  </si>
  <si>
    <t>Investionsausgaben (Capex) -hoch</t>
  </si>
  <si>
    <t>Investionsausgaben (Capex) - mittel</t>
  </si>
  <si>
    <t>Investionskosten (Capex) - Wind offshore Stützdaten für Box-Plots</t>
  </si>
  <si>
    <t>Minimum</t>
  </si>
  <si>
    <t>Maximum</t>
  </si>
  <si>
    <t>Median</t>
  </si>
  <si>
    <t>Mittelwert</t>
  </si>
  <si>
    <t>Wert</t>
  </si>
  <si>
    <t>fixe Betriebs- und Wartungskosten (Opex_fix) in % der Invest./a</t>
  </si>
  <si>
    <t>WACC (Diskontierungszins)</t>
  </si>
  <si>
    <t>Lebensdauer der Anlage</t>
  </si>
  <si>
    <t>IEA 2019, DIW 2015, Fraunhofer ISE 2018, Greenpeace 2017</t>
  </si>
  <si>
    <t>Lebensdauer der Anlage in Jahren</t>
  </si>
  <si>
    <t>Inflationsbereinigt
(Stand 2019)</t>
  </si>
  <si>
    <t>Investionsausgaben (Capex) - hoch</t>
  </si>
  <si>
    <t>Zeilenbeschriftungen</t>
  </si>
  <si>
    <t>Mittelwert von Investionsausgaben (Capex) - mittel</t>
  </si>
  <si>
    <t>Investitionskosten (Capex) Mittelwerte - PV Dach</t>
  </si>
  <si>
    <t>Mittelwert von Investionsausgaben (Capex) - niedrig</t>
  </si>
  <si>
    <t>Mittelwert von Investionsausgaben (Capex) - hoch</t>
  </si>
  <si>
    <t>Photovoltaik Dach: Annahmen zu Investitionskosten bzw. Berechnung des LCOE</t>
  </si>
  <si>
    <t>Investitionskosten (Capex) Mittelwerte - PV Freifläche</t>
  </si>
  <si>
    <t>Investitionskosten (Capex) Mittelwerte - Biomasse</t>
  </si>
  <si>
    <t>Investionskosten (Capex) - Biomasse Stützdaten für Box-Plots</t>
  </si>
  <si>
    <t>Investitionskosten (Capex) Mittelwerte - Wasserkraft</t>
  </si>
  <si>
    <t>2010 - 2017</t>
  </si>
  <si>
    <t>Investionskosten (Capex) - Wasserkraft Stützdaten für Box-Plots</t>
  </si>
  <si>
    <t>2010 - 2015</t>
  </si>
  <si>
    <t>Investitionskosten (Capex) Mittelwerte - Geothermie</t>
  </si>
  <si>
    <t>Investionskosten (Capex) - Geothermie Stützdaten für Box-Plots</t>
  </si>
  <si>
    <t>Investionsausgaben kapazitätsbezogen - hoch</t>
  </si>
  <si>
    <t>Investionsausgaben kapazitätsbezogen - mittel</t>
  </si>
  <si>
    <t>Investionsausgaben kapazitätsbezogen - niedrig</t>
  </si>
  <si>
    <t>Investionsausgaben leistungsbezogen - hoch</t>
  </si>
  <si>
    <t>Investionsausgaben leistungsbezogen - mittel</t>
  </si>
  <si>
    <t>Investionsausgaben leistungsbezogen - niedrig</t>
  </si>
  <si>
    <t>Mittelwert von Investionsausgaben kapazitätsbezogen - mittel</t>
  </si>
  <si>
    <t>Investitionskosten (Capex) Mittelwerte - Li-Io Batteriespeicher</t>
  </si>
  <si>
    <t>Fraunhofer IWES 2014 - leistungsbezogen</t>
  </si>
  <si>
    <t>Greenpeace 2017 - leistungsbezogen</t>
  </si>
  <si>
    <t>leistungsbezogen</t>
  </si>
  <si>
    <t>kapazitätsbezogen</t>
  </si>
  <si>
    <t>Mittelwert von Investionsausgaben kapazitätsbezogen - niedrig</t>
  </si>
  <si>
    <t>Mittelwert von Investionsausgaben kapazitätsbezogen - hoch</t>
  </si>
  <si>
    <t>Agora 2014 - niedrig</t>
  </si>
  <si>
    <t>Agora 2014 - hoch</t>
  </si>
  <si>
    <t>Investionskosten leistungsbezogen - Pumpspeicher Stützdaten für Box-Plots</t>
  </si>
  <si>
    <t>Fraunhofer IWES 2014 - hoch</t>
  </si>
  <si>
    <t>Fraunhofer IWES 2014 - niedrig</t>
  </si>
  <si>
    <t>2010 - 2050</t>
  </si>
  <si>
    <t>Veränderung in %</t>
  </si>
  <si>
    <t>LR = 5 - 6 %</t>
  </si>
  <si>
    <t>Inhaltsverzeichnis</t>
  </si>
  <si>
    <t>Studienübersicht</t>
  </si>
  <si>
    <t>Wind on shore</t>
  </si>
  <si>
    <t>Wind onshore Diagramme</t>
  </si>
  <si>
    <t>Wind offshore</t>
  </si>
  <si>
    <t>Wind offshore Diagramme</t>
  </si>
  <si>
    <t>PV Dach</t>
  </si>
  <si>
    <t>PV Dach Diagramme</t>
  </si>
  <si>
    <t>PV Freifläche</t>
  </si>
  <si>
    <t>PV Freifläche Diagramme</t>
  </si>
  <si>
    <t>Biomasse Diagramme</t>
  </si>
  <si>
    <t>Wasserkraft Diagramme</t>
  </si>
  <si>
    <t>Geothermie Diagramme</t>
  </si>
  <si>
    <t>Li-Io Batteriespeicher</t>
  </si>
  <si>
    <t>Li-Io Batterie Diagramme</t>
  </si>
  <si>
    <t>PSW Diagramme</t>
  </si>
  <si>
    <t>Bruttostromerzg. EE bis 2050</t>
  </si>
  <si>
    <t>Bruttoleistung EE bis 2050</t>
  </si>
  <si>
    <t>LR Modell Berechnung</t>
  </si>
  <si>
    <t>LCOE Berechnung</t>
  </si>
  <si>
    <t>Investitionskosten (Capex) Mittelwerte - Pumpspeicher</t>
  </si>
  <si>
    <t>Photovoltaik gesamt: Annahmen zu Investitionskosten bzw. Berechnung des LCOE</t>
  </si>
  <si>
    <t>niedriger Wert: Based on scale of 50 MW_p; hoher Wert: Based on scale of 5 kW_p</t>
  </si>
  <si>
    <t>Ausbau der global kummulierten Kapazität nach Szenarien (niedrig, mittel, hoch); Mittel 512 GW</t>
  </si>
  <si>
    <r>
      <t>niedrige Kosten: ab 2 MWp Anlage; hohe Kosten: 5 - 15 kW</t>
    </r>
    <r>
      <rPr>
        <vertAlign val="subscript"/>
        <sz val="12"/>
        <color theme="1"/>
        <rFont val="Calibri (Textkörper)"/>
      </rPr>
      <t>p</t>
    </r>
    <r>
      <rPr>
        <sz val="12"/>
        <color theme="1"/>
        <rFont val="Calibri (Textkörper)"/>
      </rPr>
      <t xml:space="preserve"> Anlage mit </t>
    </r>
    <r>
      <rPr>
        <sz val="12"/>
        <color theme="1"/>
        <rFont val="Calibri"/>
        <family val="2"/>
        <scheme val="minor"/>
      </rPr>
      <t>Performance Ratio 0,85</t>
    </r>
  </si>
  <si>
    <t>niedrige Kosten: ab 2 MWp Anlage; hohe Kosten: 5 - 15 kWp Anlage mit Performance Ratio 0,85</t>
  </si>
  <si>
    <t>Investitionskosten (Capex) Mittelwerte - PV Gesamt</t>
  </si>
  <si>
    <t>Investionskosten (Capex) - PV Gesamt Stützdaten für Box-Plots</t>
  </si>
  <si>
    <t>Investionskosten - PV Dach Stützdaten für Box-Plots (nur differenzierte Studien)</t>
  </si>
  <si>
    <t>Investionskosten - PV Freifläche Stützdaten für Box-Plots (nur differenzierte Studien)</t>
  </si>
  <si>
    <t>Mittelwert LR = 15 %</t>
  </si>
  <si>
    <t>grün markierte Zellen sind Studien mit Differenzierung PV-Dach und -Freifläche</t>
  </si>
  <si>
    <t>Mittelwert LR = 18 %</t>
  </si>
  <si>
    <t>grün markierte Zellen sind Studien mit Differenzierung PV-Freifläche</t>
  </si>
  <si>
    <t>PV Gesamt</t>
  </si>
  <si>
    <t>PV Gesamt Diagramme</t>
  </si>
  <si>
    <t>Investionskosten (Capex) - Wind Onshore Stützdaten für Box-Plots</t>
  </si>
  <si>
    <t>Energy Revolution - a sustainable energy outlook 2015, Greenpeace International</t>
  </si>
  <si>
    <t>Stated Policies Scenario</t>
  </si>
  <si>
    <t>Wind Onshore: Annahmen zu Investitionskosten bzw. Berechnung des LCOE</t>
  </si>
  <si>
    <t>Median (nur Mittelwerte)</t>
  </si>
  <si>
    <t>Median (aller Werte inkl. Spannwerte - siehe Stützdaten Box-Plots)</t>
  </si>
  <si>
    <t>Investitionskosten (Capex) Mittelwerte - Wind Offshore</t>
  </si>
  <si>
    <t>Median (aller Werte inkl. Spannweiten - siehe Stützdaten Box-Plots)</t>
  </si>
  <si>
    <t>Investionskosten kapazitätsbezogen - Li-Io Batteriespeicher Stützdaten für Box-Plots</t>
  </si>
  <si>
    <t>Median und Mittelwerte der spezifischen Investitionskosten aller Technologien</t>
  </si>
  <si>
    <t>Synthese der Kostenpfade</t>
  </si>
  <si>
    <t>DIW 2015; Greenpeace International 2015; Greenpeace 2017; Fraunhofer ISE 2015</t>
  </si>
  <si>
    <t>Agora 2015; Greenpeace 2017</t>
  </si>
  <si>
    <t>Zurück zur Inhaltsübersicht</t>
  </si>
  <si>
    <t>65–119</t>
  </si>
  <si>
    <t>63–114</t>
  </si>
  <si>
    <t>60–111</t>
  </si>
  <si>
    <t>58–105</t>
  </si>
  <si>
    <t>56–99</t>
  </si>
  <si>
    <t>Pumpspeicher
(Median - in €/kW)</t>
  </si>
  <si>
    <t>Pumpspeicher
(Mittelwert - in €/kW)</t>
  </si>
  <si>
    <t>Lithium-Ionen-Batterie
(Mittelwert - in €/kWh)</t>
  </si>
  <si>
    <t>Lithium-Ionen-Batterie
(Median - in €/kWh)</t>
  </si>
  <si>
    <t>Wind Onshore
(Median in €/kW)</t>
  </si>
  <si>
    <t>Wind Offshore
(Median in €/kW)</t>
  </si>
  <si>
    <t>PV Gesamt
(Median in €/kW)</t>
  </si>
  <si>
    <t>PV Dach
(Median in €/kW)</t>
  </si>
  <si>
    <t>PV Freifläche
(Median in €/kW)</t>
  </si>
  <si>
    <t>Biomasse
(Median in €/kW)</t>
  </si>
  <si>
    <t>Wasserkraft
(Median in €/kW)</t>
  </si>
  <si>
    <t>Geothermie
(Median in €/kW)</t>
  </si>
  <si>
    <t>Wind Onshore
(Mittelwert in €/kW)</t>
  </si>
  <si>
    <t>Wind Offshore
(Mittelwert in €/kW)</t>
  </si>
  <si>
    <t>PV Gesamt
(Mittelwert in €/kW)</t>
  </si>
  <si>
    <t>PV Dach
(Mittelwert in €/kW)</t>
  </si>
  <si>
    <t>PV Freifläche
(Mittelwert in €/kW)</t>
  </si>
  <si>
    <t>Biomasse
(Mittelwert in €/kW)</t>
  </si>
  <si>
    <t>Wasserkraft
(Mittelwert in €/kW)</t>
  </si>
  <si>
    <t>Geothermie
(Mittelwert in €/kW)</t>
  </si>
  <si>
    <t>Prognos, EWI, GWS im Auftrag d. BMWi</t>
  </si>
  <si>
    <t>Acatech, Leopoldina, Akademieunion</t>
  </si>
  <si>
    <t>Acatech, Leopoldina, Akademieunion 2015</t>
  </si>
  <si>
    <t>Acatech, Leopoldina, Akademieunion 2015 - niedrig</t>
  </si>
  <si>
    <t>Acatech, Leopoldina, Akademieunion 2015 - hoch</t>
  </si>
  <si>
    <t>Acatech, Leopoldina, Akademieunion 2015 - leistungsbezogen</t>
  </si>
  <si>
    <t>Reiner Lemoine Institut 2013 - niedrig</t>
  </si>
  <si>
    <t>Reiner Lemoine Institut 2013 - hoch</t>
  </si>
  <si>
    <t>Fraunhofer ISE 2018; Greenpeace 2017; Reiner Lemoine Institut 2013</t>
  </si>
  <si>
    <t>Reiner Lemoine Institut 2013; Greenpeace 2017</t>
  </si>
  <si>
    <t>Agora 2015; Fraunhofer ISE 2018; Greenpeace 2017; Reiner Lemoine Institut 2013</t>
  </si>
  <si>
    <t>Baum et al. 2018, Reiner Lemoine Institut 2013</t>
  </si>
  <si>
    <t>DIW 2013</t>
  </si>
  <si>
    <t>DLR, IWES, IfnE 2012; DIW 2013</t>
  </si>
  <si>
    <t>Prognos, EWI, GWS 2014</t>
  </si>
  <si>
    <t>(nur Studien mit dieser Differenzierung)</t>
  </si>
  <si>
    <t>spezifische Investitionskosten (Mittelwerte) - PV Freifläche_x000B_(nur Studien mit dieser Differenzierung)</t>
  </si>
  <si>
    <t>Box-Plots der Investitionskosten - PV Freifläche_x000B_(nur Studien mit dieser Differenzierung)</t>
  </si>
  <si>
    <t>Sterner, MIchael et al.</t>
  </si>
  <si>
    <t>Zur nachträglichen Berechnnung der LCOE:
rote Werte = nachträglich eingefügte Werte
(Durschnittswerte aus der Auswertung)</t>
  </si>
  <si>
    <t>rote LCOE nachträglich berechnet (Formel in Zellen noch  aktiv!!!)</t>
  </si>
  <si>
    <t>Brennstoffkosten in €/MWh</t>
  </si>
  <si>
    <t>Zur nachträglichen Berechnnung der LCOE
mittels der Annuitätenmethode:
rote Werte = nachträglich eingefügte Werte
(Durschnittswerte aus der Auswertung)</t>
  </si>
  <si>
    <r>
      <t>Investionsausgaben</t>
    </r>
    <r>
      <rPr>
        <b/>
        <sz val="12"/>
        <color rgb="FFFF7C80"/>
        <rFont val="Calibri"/>
        <family val="2"/>
        <scheme val="minor"/>
      </rPr>
      <t xml:space="preserve"> leistungsbezogen</t>
    </r>
    <r>
      <rPr>
        <sz val="12"/>
        <color theme="1"/>
        <rFont val="Calibri"/>
        <family val="2"/>
        <scheme val="minor"/>
      </rPr>
      <t xml:space="preserve"> - niedrig</t>
    </r>
  </si>
  <si>
    <r>
      <t xml:space="preserve">Investionsausgaben </t>
    </r>
    <r>
      <rPr>
        <sz val="12"/>
        <color rgb="FFFF7C80"/>
        <rFont val="Calibri"/>
        <family val="2"/>
        <scheme val="minor"/>
      </rPr>
      <t>leistungsbezogen</t>
    </r>
    <r>
      <rPr>
        <sz val="12"/>
        <color theme="1"/>
        <rFont val="Calibri"/>
        <family val="2"/>
        <scheme val="minor"/>
      </rPr>
      <t xml:space="preserve"> - mittel</t>
    </r>
  </si>
  <si>
    <r>
      <t xml:space="preserve">Investionsausgaben </t>
    </r>
    <r>
      <rPr>
        <sz val="12"/>
        <color rgb="FFFF7C80"/>
        <rFont val="Calibri"/>
        <family val="2"/>
        <scheme val="minor"/>
      </rPr>
      <t>leistungsbezogen</t>
    </r>
    <r>
      <rPr>
        <sz val="12"/>
        <color theme="1"/>
        <rFont val="Calibri"/>
        <family val="2"/>
        <scheme val="minor"/>
      </rPr>
      <t xml:space="preserve"> - hoch</t>
    </r>
  </si>
  <si>
    <r>
      <t xml:space="preserve">Investionsausgaben </t>
    </r>
    <r>
      <rPr>
        <sz val="12"/>
        <color rgb="FFFF7C80"/>
        <rFont val="Calibri"/>
        <family val="2"/>
        <scheme val="minor"/>
      </rPr>
      <t>kapazitätsbezogen</t>
    </r>
    <r>
      <rPr>
        <sz val="12"/>
        <color theme="1"/>
        <rFont val="Calibri"/>
        <family val="2"/>
        <scheme val="minor"/>
      </rPr>
      <t xml:space="preserve"> - niedrig</t>
    </r>
  </si>
  <si>
    <r>
      <t xml:space="preserve">Investionsausgaben </t>
    </r>
    <r>
      <rPr>
        <sz val="12"/>
        <color rgb="FFFF7C80"/>
        <rFont val="Calibri"/>
        <family val="2"/>
        <scheme val="minor"/>
      </rPr>
      <t>kapazitätsbezogen</t>
    </r>
    <r>
      <rPr>
        <sz val="12"/>
        <color theme="1"/>
        <rFont val="Calibri"/>
        <family val="2"/>
        <scheme val="minor"/>
      </rPr>
      <t xml:space="preserve"> - mittel</t>
    </r>
  </si>
  <si>
    <r>
      <t xml:space="preserve">Investionsausgaben </t>
    </r>
    <r>
      <rPr>
        <sz val="12"/>
        <color rgb="FFFF7C80"/>
        <rFont val="Calibri"/>
        <family val="2"/>
        <scheme val="minor"/>
      </rPr>
      <t>kapazitätsbezogen</t>
    </r>
    <r>
      <rPr>
        <sz val="12"/>
        <color theme="1"/>
        <rFont val="Calibri"/>
        <family val="2"/>
        <scheme val="minor"/>
      </rPr>
      <t xml:space="preserve"> - hoch</t>
    </r>
  </si>
  <si>
    <t>nur für Zieljahr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</si>
</sst>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
    <numFmt numFmtId="165" formatCode="0.0%"/>
    <numFmt numFmtId="166" formatCode="0.000"/>
    <numFmt numFmtId="167" formatCode="@&quot;; Globalstrahlung 950 - 1300 kWh/m2a angenommen&quot;"/>
    <numFmt numFmtId="168" formatCode="_-* #,##0_-;\-* #,##0_-;_-* &quot;-&quot;??_-;_-@_-"/>
  </numFmts>
  <fonts count="30">
    <font>
      <sz val="12"/>
      <color theme="1"/>
      <name val="Calibri"/>
      <family val="2"/>
      <scheme val="minor"/>
    </font>
    <font>
      <sz val="12"/>
      <color rgb="FF000000"/>
      <name val="Calibri"/>
      <family val="2"/>
      <scheme val="minor"/>
    </font>
    <font>
      <sz val="12"/>
      <color theme="1"/>
      <name val="Calibri"/>
      <family val="2"/>
      <scheme val="minor"/>
    </font>
    <font>
      <b/>
      <sz val="12"/>
      <color theme="1"/>
      <name val="Calibri"/>
      <family val="2"/>
      <scheme val="minor"/>
    </font>
    <font>
      <sz val="10"/>
      <color rgb="FF000000"/>
      <name val="Tahoma"/>
      <family val="2"/>
    </font>
    <font>
      <b/>
      <sz val="10"/>
      <color rgb="FF000000"/>
      <name val="Tahoma"/>
      <family val="2"/>
    </font>
    <font>
      <b/>
      <sz val="12"/>
      <color rgb="FF000000"/>
      <name val="Calibri"/>
      <family val="2"/>
      <scheme val="minor"/>
    </font>
    <font>
      <vertAlign val="superscript"/>
      <sz val="12"/>
      <color theme="1"/>
      <name val="Calibri (Textkörper)"/>
    </font>
    <font>
      <vertAlign val="subscript"/>
      <sz val="12"/>
      <color theme="1"/>
      <name val="Calibri (Textkörper)"/>
    </font>
    <font>
      <sz val="12"/>
      <color theme="1"/>
      <name val="Calibri (Textkörper)"/>
    </font>
    <font>
      <b/>
      <u/>
      <sz val="14"/>
      <color theme="1"/>
      <name val="Calibri"/>
      <family val="2"/>
      <scheme val="minor"/>
    </font>
    <font>
      <b/>
      <sz val="14"/>
      <color theme="1"/>
      <name val="Calibri"/>
      <family val="2"/>
      <scheme val="minor"/>
    </font>
    <font>
      <b/>
      <u/>
      <sz val="14"/>
      <color theme="1"/>
      <name val="Calibri (Textkörper)"/>
    </font>
    <font>
      <sz val="8"/>
      <name val="Calibri"/>
      <family val="2"/>
      <scheme val="minor"/>
    </font>
    <font>
      <sz val="9"/>
      <color indexed="81"/>
      <name val="Segoe UI"/>
      <charset val="1"/>
    </font>
    <font>
      <b/>
      <sz val="9"/>
      <color indexed="81"/>
      <name val="Segoe UI"/>
      <charset val="1"/>
    </font>
    <font>
      <b/>
      <sz val="9"/>
      <color indexed="81"/>
      <name val="Segoe UI"/>
      <family val="2"/>
    </font>
    <font>
      <sz val="9"/>
      <color indexed="81"/>
      <name val="Segoe UI"/>
      <family val="2"/>
    </font>
    <font>
      <b/>
      <u/>
      <sz val="12"/>
      <color theme="1"/>
      <name val="Calibri"/>
      <family val="2"/>
      <scheme val="minor"/>
    </font>
    <font>
      <sz val="12"/>
      <color theme="1"/>
      <name val="Calibri"/>
      <family val="2"/>
    </font>
    <font>
      <u/>
      <sz val="12"/>
      <color theme="10"/>
      <name val="Calibri"/>
      <family val="2"/>
      <scheme val="minor"/>
    </font>
    <font>
      <b/>
      <sz val="9"/>
      <color rgb="FF000000"/>
      <name val="Segoe UI"/>
      <charset val="1"/>
    </font>
    <font>
      <sz val="9"/>
      <color rgb="FF000000"/>
      <name val="Segoe UI"/>
      <charset val="1"/>
    </font>
    <font>
      <u/>
      <sz val="12"/>
      <color theme="1"/>
      <name val="Calibri"/>
      <family val="2"/>
      <scheme val="minor"/>
    </font>
    <font>
      <b/>
      <sz val="9"/>
      <color rgb="FF000000"/>
      <name val="Segoe UI"/>
      <family val="2"/>
    </font>
    <font>
      <sz val="9"/>
      <color rgb="FF000000"/>
      <name val="Segoe UI"/>
      <family val="2"/>
    </font>
    <font>
      <sz val="11"/>
      <color rgb="FF000000"/>
      <name val="Arial"/>
      <family val="2"/>
    </font>
    <font>
      <sz val="14"/>
      <color rgb="FF000000"/>
      <name val="Calibri"/>
      <family val="2"/>
      <scheme val="minor"/>
    </font>
    <font>
      <sz val="12"/>
      <color rgb="FFFF7C80"/>
      <name val="Calibri"/>
      <family val="2"/>
      <scheme val="minor"/>
    </font>
    <font>
      <b/>
      <sz val="12"/>
      <color rgb="FFFF7C80"/>
      <name val="Calibri"/>
      <family val="2"/>
      <scheme val="minor"/>
    </font>
  </fonts>
  <fills count="2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B4C6E7"/>
        <bgColor rgb="FF000000"/>
      </patternFill>
    </fill>
    <fill>
      <patternFill patternType="solid">
        <fgColor theme="0"/>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4" tint="0.39997558519241921"/>
        <bgColor rgb="FF000000"/>
      </patternFill>
    </fill>
    <fill>
      <patternFill patternType="solid">
        <fgColor theme="9"/>
        <bgColor indexed="64"/>
      </patternFill>
    </fill>
    <fill>
      <patternFill patternType="solid">
        <fgColor theme="0" tint="-0.14999847407452621"/>
        <bgColor indexed="64"/>
      </patternFill>
    </fill>
    <fill>
      <patternFill patternType="solid">
        <fgColor theme="4" tint="0.59999389629810485"/>
        <bgColor rgb="FF000000"/>
      </patternFill>
    </fill>
    <fill>
      <patternFill patternType="solid">
        <fgColor theme="2"/>
        <bgColor indexed="64"/>
      </patternFill>
    </fill>
    <fill>
      <patternFill patternType="solid">
        <fgColor theme="9" tint="0.79998168889431442"/>
        <bgColor indexed="64"/>
      </patternFill>
    </fill>
    <fill>
      <patternFill patternType="solid">
        <fgColor theme="4" tint="0.79998168889431442"/>
        <bgColor theme="4" tint="0.79998168889431442"/>
      </patternFill>
    </fill>
    <fill>
      <patternFill patternType="solid">
        <fgColor theme="9" tint="0.59996337778862885"/>
        <bgColor indexed="64"/>
      </patternFill>
    </fill>
    <fill>
      <patternFill patternType="solid">
        <fgColor theme="5" tint="0.79998168889431442"/>
        <bgColor indexed="64"/>
      </patternFill>
    </fill>
    <fill>
      <patternFill patternType="solid">
        <fgColor theme="5" tint="0.79998168889431442"/>
        <bgColor theme="4" tint="0.79998168889431442"/>
      </patternFill>
    </fill>
    <fill>
      <patternFill patternType="solid">
        <fgColor theme="9" tint="0.39997558519241921"/>
        <bgColor theme="4" tint="0.79998168889431442"/>
      </patternFill>
    </fill>
    <fill>
      <patternFill patternType="solid">
        <fgColor theme="4" tint="0.79998168889431442"/>
        <bgColor indexed="64"/>
      </patternFill>
    </fill>
  </fills>
  <borders count="108">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auto="1"/>
      </right>
      <top/>
      <bottom style="medium">
        <color auto="1"/>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auto="1"/>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medium">
        <color indexed="64"/>
      </right>
      <top style="medium">
        <color auto="1"/>
      </top>
      <bottom/>
      <diagonal/>
    </border>
    <border>
      <left style="thin">
        <color indexed="64"/>
      </left>
      <right style="hair">
        <color indexed="64"/>
      </right>
      <top style="thin">
        <color indexed="64"/>
      </top>
      <bottom/>
      <diagonal/>
    </border>
    <border>
      <left style="thin">
        <color indexed="64"/>
      </left>
      <right style="hair">
        <color indexed="64"/>
      </right>
      <top/>
      <bottom style="thin">
        <color indexed="64"/>
      </bottom>
      <diagonal/>
    </border>
    <border>
      <left style="thin">
        <color indexed="64"/>
      </left>
      <right style="hair">
        <color indexed="64"/>
      </right>
      <top/>
      <bottom style="medium">
        <color indexed="64"/>
      </bottom>
      <diagonal/>
    </border>
    <border>
      <left style="thin">
        <color indexed="64"/>
      </left>
      <right style="hair">
        <color indexed="64"/>
      </right>
      <top style="medium">
        <color indexed="64"/>
      </top>
      <bottom/>
      <diagonal/>
    </border>
    <border>
      <left style="thin">
        <color indexed="64"/>
      </left>
      <right style="hair">
        <color indexed="64"/>
      </right>
      <top/>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style="hair">
        <color indexed="64"/>
      </right>
      <top style="medium">
        <color auto="1"/>
      </top>
      <bottom style="medium">
        <color auto="1"/>
      </bottom>
      <diagonal/>
    </border>
    <border>
      <left style="medium">
        <color indexed="64"/>
      </left>
      <right style="medium">
        <color indexed="64"/>
      </right>
      <top style="medium">
        <color auto="1"/>
      </top>
      <bottom style="medium">
        <color auto="1"/>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auto="1"/>
      </right>
      <top/>
      <bottom/>
      <diagonal/>
    </border>
    <border>
      <left style="medium">
        <color indexed="64"/>
      </left>
      <right style="thin">
        <color auto="1"/>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auto="1"/>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n">
        <color auto="1"/>
      </right>
      <top style="thin">
        <color indexed="64"/>
      </top>
      <bottom/>
      <diagonal/>
    </border>
    <border>
      <left style="hair">
        <color indexed="64"/>
      </left>
      <right style="hair">
        <color indexed="64"/>
      </right>
      <top style="medium">
        <color indexed="64"/>
      </top>
      <bottom/>
      <diagonal/>
    </border>
    <border>
      <left style="hair">
        <color indexed="64"/>
      </left>
      <right style="thin">
        <color auto="1"/>
      </right>
      <top style="medium">
        <color indexed="64"/>
      </top>
      <bottom/>
      <diagonal/>
    </border>
    <border>
      <left style="hair">
        <color indexed="64"/>
      </left>
      <right style="hair">
        <color indexed="64"/>
      </right>
      <top/>
      <bottom style="medium">
        <color auto="1"/>
      </bottom>
      <diagonal/>
    </border>
    <border>
      <left style="hair">
        <color indexed="64"/>
      </left>
      <right style="thin">
        <color auto="1"/>
      </right>
      <top/>
      <bottom style="medium">
        <color auto="1"/>
      </bottom>
      <diagonal/>
    </border>
    <border>
      <left style="hair">
        <color indexed="64"/>
      </left>
      <right style="hair">
        <color indexed="64"/>
      </right>
      <top/>
      <bottom/>
      <diagonal/>
    </border>
    <border>
      <left style="hair">
        <color indexed="64"/>
      </left>
      <right style="thin">
        <color auto="1"/>
      </right>
      <top/>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thin">
        <color auto="1"/>
      </right>
      <top style="thin">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thin">
        <color auto="1"/>
      </right>
      <top style="medium">
        <color indexed="64"/>
      </top>
      <bottom style="medium">
        <color indexed="64"/>
      </bottom>
      <diagonal/>
    </border>
    <border>
      <left style="hair">
        <color indexed="64"/>
      </left>
      <right style="medium">
        <color indexed="64"/>
      </right>
      <top style="thin">
        <color indexed="64"/>
      </top>
      <bottom style="thin">
        <color indexed="64"/>
      </bottom>
      <diagonal/>
    </border>
    <border>
      <left style="hair">
        <color indexed="64"/>
      </left>
      <right style="medium">
        <color indexed="64"/>
      </right>
      <top style="medium">
        <color indexed="64"/>
      </top>
      <bottom/>
      <diagonal/>
    </border>
    <border>
      <left style="hair">
        <color indexed="64"/>
      </left>
      <right style="medium">
        <color indexed="64"/>
      </right>
      <top/>
      <bottom/>
      <diagonal/>
    </border>
    <border>
      <left style="hair">
        <color indexed="64"/>
      </left>
      <right style="medium">
        <color indexed="64"/>
      </right>
      <top/>
      <bottom style="medium">
        <color auto="1"/>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thin">
        <color indexed="64"/>
      </top>
      <bottom style="thin">
        <color indexed="64"/>
      </bottom>
      <diagonal/>
    </border>
    <border>
      <left style="medium">
        <color indexed="64"/>
      </left>
      <right style="hair">
        <color indexed="64"/>
      </right>
      <top style="medium">
        <color indexed="64"/>
      </top>
      <bottom/>
      <diagonal/>
    </border>
    <border>
      <left style="medium">
        <color indexed="64"/>
      </left>
      <right style="hair">
        <color indexed="64"/>
      </right>
      <top/>
      <bottom/>
      <diagonal/>
    </border>
    <border>
      <left style="medium">
        <color indexed="64"/>
      </left>
      <right style="hair">
        <color indexed="64"/>
      </right>
      <top/>
      <bottom style="medium">
        <color indexed="64"/>
      </bottom>
      <diagonal/>
    </border>
    <border>
      <left style="medium">
        <color indexed="64"/>
      </left>
      <right style="hair">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right style="hair">
        <color indexed="64"/>
      </right>
      <top style="thin">
        <color indexed="64"/>
      </top>
      <bottom style="thin">
        <color indexed="64"/>
      </bottom>
      <diagonal/>
    </border>
    <border>
      <left/>
      <right style="hair">
        <color indexed="64"/>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theme="1"/>
      </left>
      <right style="medium">
        <color indexed="64"/>
      </right>
      <top style="thin">
        <color theme="1"/>
      </top>
      <bottom style="thin">
        <color theme="1"/>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9" fontId="2" fillId="0" borderId="0" applyFont="0" applyFill="0" applyBorder="0" applyAlignment="0" applyProtection="0"/>
    <xf numFmtId="0" fontId="20" fillId="0" borderId="0" applyNumberFormat="0" applyFill="0" applyBorder="0" applyAlignment="0" applyProtection="0"/>
    <xf numFmtId="43" fontId="2" fillId="0" borderId="0" applyFont="0" applyFill="0" applyBorder="0" applyAlignment="0" applyProtection="0"/>
  </cellStyleXfs>
  <cellXfs count="774">
    <xf numFmtId="0" fontId="0" fillId="0" borderId="0" xfId="0"/>
    <xf numFmtId="0" fontId="1" fillId="0" borderId="0" xfId="0" applyFont="1"/>
    <xf numFmtId="0" fontId="0" fillId="0" borderId="1" xfId="0" applyBorder="1"/>
    <xf numFmtId="0" fontId="0" fillId="0" borderId="0" xfId="0" applyBorder="1"/>
    <xf numFmtId="0" fontId="0" fillId="0" borderId="2" xfId="0" applyBorder="1" applyAlignment="1">
      <alignment wrapText="1"/>
    </xf>
    <xf numFmtId="0" fontId="0" fillId="0" borderId="2" xfId="0" applyBorder="1"/>
    <xf numFmtId="1" fontId="0" fillId="0" borderId="2" xfId="0" applyNumberFormat="1" applyBorder="1"/>
    <xf numFmtId="0" fontId="0" fillId="0" borderId="2" xfId="0" applyBorder="1" applyAlignment="1">
      <alignment horizontal="center"/>
    </xf>
    <xf numFmtId="0" fontId="0" fillId="0" borderId="2" xfId="0" applyBorder="1" applyAlignment="1">
      <alignment horizontal="center" wrapText="1"/>
    </xf>
    <xf numFmtId="165" fontId="0" fillId="0" borderId="2" xfId="0" applyNumberFormat="1" applyBorder="1"/>
    <xf numFmtId="9" fontId="0" fillId="0" borderId="2" xfId="0" applyNumberFormat="1" applyBorder="1"/>
    <xf numFmtId="165" fontId="0" fillId="0" borderId="2" xfId="1" applyNumberFormat="1" applyFont="1" applyBorder="1"/>
    <xf numFmtId="0" fontId="0" fillId="4" borderId="2" xfId="0" applyFill="1" applyBorder="1"/>
    <xf numFmtId="0" fontId="0" fillId="4" borderId="2" xfId="0" applyFill="1" applyBorder="1" applyAlignment="1">
      <alignment wrapText="1"/>
    </xf>
    <xf numFmtId="0" fontId="0" fillId="0" borderId="6" xfId="0" applyBorder="1"/>
    <xf numFmtId="0" fontId="1" fillId="5" borderId="2" xfId="0" applyFont="1" applyFill="1" applyBorder="1" applyAlignment="1">
      <alignment wrapText="1"/>
    </xf>
    <xf numFmtId="1" fontId="0" fillId="0" borderId="0" xfId="0" applyNumberFormat="1"/>
    <xf numFmtId="1" fontId="0" fillId="0" borderId="2" xfId="0" applyNumberFormat="1" applyBorder="1" applyAlignment="1">
      <alignment horizontal="center"/>
    </xf>
    <xf numFmtId="9" fontId="0" fillId="0" borderId="0" xfId="0" applyNumberFormat="1"/>
    <xf numFmtId="9" fontId="0" fillId="0" borderId="2" xfId="0" applyNumberFormat="1" applyBorder="1" applyAlignment="1">
      <alignment horizontal="center"/>
    </xf>
    <xf numFmtId="0" fontId="0" fillId="0" borderId="2" xfId="0" applyBorder="1" applyAlignment="1">
      <alignment horizontal="center" wrapText="1"/>
    </xf>
    <xf numFmtId="0" fontId="0" fillId="0" borderId="2" xfId="0" applyBorder="1" applyAlignment="1">
      <alignment horizontal="center"/>
    </xf>
    <xf numFmtId="0" fontId="3" fillId="0" borderId="0" xfId="0" applyFont="1"/>
    <xf numFmtId="0" fontId="0" fillId="0" borderId="7" xfId="0" applyBorder="1"/>
    <xf numFmtId="0" fontId="0" fillId="0" borderId="9" xfId="0" applyBorder="1"/>
    <xf numFmtId="0" fontId="0" fillId="0" borderId="3" xfId="0" applyBorder="1" applyAlignment="1"/>
    <xf numFmtId="0" fontId="0" fillId="0" borderId="3" xfId="0" applyBorder="1" applyAlignment="1">
      <alignment wrapText="1"/>
    </xf>
    <xf numFmtId="0" fontId="0" fillId="3" borderId="2" xfId="0" applyFill="1" applyBorder="1" applyAlignment="1">
      <alignment wrapText="1"/>
    </xf>
    <xf numFmtId="0" fontId="0" fillId="4" borderId="10" xfId="0" applyFill="1" applyBorder="1"/>
    <xf numFmtId="1" fontId="0" fillId="0" borderId="10" xfId="0" applyNumberFormat="1" applyBorder="1"/>
    <xf numFmtId="0" fontId="0" fillId="0" borderId="10" xfId="0" applyBorder="1"/>
    <xf numFmtId="9" fontId="0" fillId="0" borderId="10" xfId="0" applyNumberFormat="1" applyBorder="1"/>
    <xf numFmtId="1" fontId="0" fillId="0" borderId="6" xfId="0" applyNumberFormat="1" applyBorder="1"/>
    <xf numFmtId="1" fontId="0" fillId="3" borderId="11" xfId="0" applyNumberFormat="1" applyFill="1" applyBorder="1"/>
    <xf numFmtId="1" fontId="0" fillId="3" borderId="6" xfId="0" applyNumberFormat="1" applyFill="1" applyBorder="1"/>
    <xf numFmtId="1" fontId="0" fillId="3" borderId="8" xfId="0" applyNumberFormat="1" applyFill="1" applyBorder="1"/>
    <xf numFmtId="0" fontId="0" fillId="0" borderId="12" xfId="0" applyBorder="1"/>
    <xf numFmtId="0" fontId="0" fillId="0" borderId="14" xfId="0" applyBorder="1"/>
    <xf numFmtId="0" fontId="0" fillId="0" borderId="15" xfId="0" applyBorder="1"/>
    <xf numFmtId="0" fontId="0" fillId="0" borderId="16" xfId="0" applyBorder="1"/>
    <xf numFmtId="0" fontId="0" fillId="4" borderId="17" xfId="0" applyFill="1" applyBorder="1"/>
    <xf numFmtId="1" fontId="0" fillId="0" borderId="17" xfId="0" applyNumberFormat="1" applyBorder="1"/>
    <xf numFmtId="165" fontId="0" fillId="0" borderId="17" xfId="0" applyNumberFormat="1" applyBorder="1"/>
    <xf numFmtId="0" fontId="0" fillId="0" borderId="17" xfId="0" applyBorder="1"/>
    <xf numFmtId="9" fontId="0" fillId="0" borderId="17" xfId="0" applyNumberFormat="1" applyBorder="1" applyAlignment="1">
      <alignment horizontal="center" vertical="center"/>
    </xf>
    <xf numFmtId="9" fontId="0" fillId="0" borderId="17" xfId="0" applyNumberFormat="1" applyBorder="1"/>
    <xf numFmtId="1" fontId="0" fillId="0" borderId="18" xfId="0" applyNumberFormat="1" applyBorder="1"/>
    <xf numFmtId="1" fontId="0" fillId="0" borderId="19" xfId="0" applyNumberFormat="1" applyBorder="1"/>
    <xf numFmtId="1" fontId="0" fillId="0" borderId="20" xfId="0" applyNumberFormat="1" applyBorder="1"/>
    <xf numFmtId="1" fontId="0" fillId="3" borderId="18" xfId="0" applyNumberFormat="1" applyFill="1" applyBorder="1"/>
    <xf numFmtId="1" fontId="0" fillId="3" borderId="19" xfId="0" applyNumberFormat="1" applyFill="1" applyBorder="1"/>
    <xf numFmtId="1" fontId="0" fillId="3" borderId="20" xfId="0" applyNumberFormat="1" applyFill="1" applyBorder="1"/>
    <xf numFmtId="0" fontId="0" fillId="0" borderId="21" xfId="0" applyBorder="1"/>
    <xf numFmtId="0" fontId="0" fillId="0" borderId="22" xfId="0" applyBorder="1"/>
    <xf numFmtId="0" fontId="0" fillId="0" borderId="23" xfId="0" applyBorder="1"/>
    <xf numFmtId="0" fontId="0" fillId="3" borderId="10" xfId="0" applyFill="1" applyBorder="1"/>
    <xf numFmtId="1" fontId="0" fillId="0" borderId="17" xfId="1" applyNumberFormat="1" applyFont="1" applyBorder="1"/>
    <xf numFmtId="0" fontId="0" fillId="0" borderId="2" xfId="0" applyBorder="1" applyAlignment="1"/>
    <xf numFmtId="165" fontId="0" fillId="0" borderId="17" xfId="1" applyNumberFormat="1" applyFont="1" applyBorder="1"/>
    <xf numFmtId="0" fontId="0" fillId="6" borderId="17" xfId="0" applyFill="1" applyBorder="1"/>
    <xf numFmtId="0" fontId="0" fillId="0" borderId="2" xfId="0" applyBorder="1" applyAlignment="1">
      <alignment horizontal="center"/>
    </xf>
    <xf numFmtId="1" fontId="0" fillId="0" borderId="25" xfId="0" applyNumberFormat="1" applyBorder="1"/>
    <xf numFmtId="1" fontId="0" fillId="0" borderId="22" xfId="0" applyNumberFormat="1" applyBorder="1"/>
    <xf numFmtId="1" fontId="0" fillId="0" borderId="26" xfId="0" applyNumberFormat="1" applyBorder="1"/>
    <xf numFmtId="0" fontId="0" fillId="0" borderId="27" xfId="0" applyBorder="1"/>
    <xf numFmtId="0" fontId="0" fillId="0" borderId="3" xfId="0" applyBorder="1"/>
    <xf numFmtId="0" fontId="0" fillId="0" borderId="28" xfId="0" applyBorder="1"/>
    <xf numFmtId="0" fontId="0" fillId="0" borderId="26" xfId="0" applyBorder="1"/>
    <xf numFmtId="0" fontId="0" fillId="0" borderId="29" xfId="0" applyBorder="1"/>
    <xf numFmtId="0" fontId="0" fillId="0" borderId="30" xfId="0" applyBorder="1"/>
    <xf numFmtId="0" fontId="1" fillId="0" borderId="2" xfId="0" applyFont="1" applyBorder="1"/>
    <xf numFmtId="0" fontId="0" fillId="0" borderId="2" xfId="0" applyBorder="1" applyAlignment="1">
      <alignment horizontal="left"/>
    </xf>
    <xf numFmtId="0" fontId="6" fillId="4" borderId="2" xfId="0" applyFont="1" applyFill="1" applyBorder="1"/>
    <xf numFmtId="0" fontId="3" fillId="4" borderId="2" xfId="0" applyFont="1" applyFill="1" applyBorder="1"/>
    <xf numFmtId="0" fontId="3" fillId="4" borderId="2" xfId="0" applyFont="1" applyFill="1" applyBorder="1" applyAlignment="1">
      <alignment wrapText="1"/>
    </xf>
    <xf numFmtId="0" fontId="3" fillId="7" borderId="0" xfId="0" applyFont="1" applyFill="1"/>
    <xf numFmtId="165" fontId="0" fillId="0" borderId="0" xfId="0" applyNumberFormat="1"/>
    <xf numFmtId="165" fontId="0" fillId="0" borderId="2" xfId="0" applyNumberFormat="1" applyBorder="1" applyAlignment="1">
      <alignment horizontal="center"/>
    </xf>
    <xf numFmtId="165" fontId="0" fillId="0" borderId="10" xfId="0" applyNumberFormat="1" applyBorder="1"/>
    <xf numFmtId="0" fontId="1" fillId="0" borderId="22" xfId="0" applyFont="1" applyBorder="1"/>
    <xf numFmtId="0" fontId="1" fillId="0" borderId="23" xfId="0" applyFont="1" applyBorder="1"/>
    <xf numFmtId="9" fontId="0" fillId="0" borderId="0" xfId="1" applyFont="1"/>
    <xf numFmtId="9" fontId="0" fillId="0" borderId="10" xfId="1" applyFont="1" applyBorder="1"/>
    <xf numFmtId="9" fontId="0" fillId="0" borderId="17" xfId="1" applyFont="1" applyBorder="1"/>
    <xf numFmtId="9" fontId="0" fillId="0" borderId="2" xfId="1" applyFont="1" applyBorder="1"/>
    <xf numFmtId="165" fontId="0" fillId="0" borderId="0" xfId="1" applyNumberFormat="1" applyFont="1"/>
    <xf numFmtId="165" fontId="0" fillId="0" borderId="0" xfId="1" applyNumberFormat="1" applyFont="1" applyBorder="1"/>
    <xf numFmtId="165" fontId="0" fillId="0" borderId="3" xfId="1" applyNumberFormat="1" applyFont="1" applyBorder="1" applyAlignment="1">
      <alignment wrapText="1"/>
    </xf>
    <xf numFmtId="165" fontId="0" fillId="0" borderId="2" xfId="1" applyNumberFormat="1" applyFont="1" applyBorder="1" applyAlignment="1"/>
    <xf numFmtId="165" fontId="0" fillId="0" borderId="10" xfId="1" applyNumberFormat="1" applyFont="1" applyBorder="1"/>
    <xf numFmtId="9" fontId="0" fillId="0" borderId="2" xfId="1" applyFont="1" applyBorder="1" applyAlignment="1">
      <alignment horizontal="center"/>
    </xf>
    <xf numFmtId="0" fontId="0" fillId="0" borderId="19" xfId="0" applyBorder="1"/>
    <xf numFmtId="0" fontId="0" fillId="0" borderId="0" xfId="0" applyBorder="1" applyAlignment="1"/>
    <xf numFmtId="0" fontId="0" fillId="0" borderId="0" xfId="0" applyBorder="1" applyAlignment="1">
      <alignment wrapText="1"/>
    </xf>
    <xf numFmtId="9" fontId="0" fillId="0" borderId="17" xfId="1" applyFont="1" applyBorder="1" applyAlignment="1">
      <alignment horizontal="center" vertical="center"/>
    </xf>
    <xf numFmtId="2" fontId="0" fillId="0" borderId="0" xfId="0" applyNumberFormat="1"/>
    <xf numFmtId="0" fontId="0" fillId="0" borderId="31" xfId="0" applyBorder="1"/>
    <xf numFmtId="0" fontId="0" fillId="0" borderId="32" xfId="0" applyBorder="1"/>
    <xf numFmtId="0" fontId="0" fillId="0" borderId="33" xfId="0" applyBorder="1"/>
    <xf numFmtId="2" fontId="0" fillId="0" borderId="33" xfId="0" applyNumberFormat="1" applyBorder="1" applyAlignment="1">
      <alignment wrapText="1"/>
    </xf>
    <xf numFmtId="0" fontId="0" fillId="0" borderId="33" xfId="0" applyBorder="1" applyAlignment="1">
      <alignment wrapText="1"/>
    </xf>
    <xf numFmtId="0" fontId="0" fillId="0" borderId="34" xfId="0" applyBorder="1"/>
    <xf numFmtId="2" fontId="0" fillId="0" borderId="34" xfId="0" applyNumberFormat="1" applyBorder="1"/>
    <xf numFmtId="0" fontId="0" fillId="8" borderId="35" xfId="0" applyFill="1" applyBorder="1"/>
    <xf numFmtId="9" fontId="0" fillId="8" borderId="35" xfId="1" applyFont="1" applyFill="1" applyBorder="1"/>
    <xf numFmtId="0" fontId="0" fillId="8" borderId="36" xfId="0" applyFill="1" applyBorder="1"/>
    <xf numFmtId="0" fontId="0" fillId="0" borderId="36" xfId="0" applyBorder="1"/>
    <xf numFmtId="0" fontId="0" fillId="9" borderId="0" xfId="0" applyFill="1"/>
    <xf numFmtId="0" fontId="0" fillId="8" borderId="0" xfId="0" applyFill="1"/>
    <xf numFmtId="0" fontId="0" fillId="0" borderId="0" xfId="0" applyFill="1"/>
    <xf numFmtId="9" fontId="0" fillId="9" borderId="35" xfId="1" applyFont="1" applyFill="1" applyBorder="1"/>
    <xf numFmtId="0" fontId="0" fillId="0" borderId="2" xfId="0" applyFill="1" applyBorder="1"/>
    <xf numFmtId="1" fontId="0" fillId="3" borderId="38" xfId="0" applyNumberFormat="1" applyFill="1" applyBorder="1"/>
    <xf numFmtId="1" fontId="0" fillId="3" borderId="23" xfId="0" applyNumberFormat="1" applyFill="1" applyBorder="1"/>
    <xf numFmtId="1" fontId="0" fillId="3" borderId="30" xfId="0" applyNumberFormat="1" applyFill="1" applyBorder="1"/>
    <xf numFmtId="0" fontId="0" fillId="0" borderId="39" xfId="0" applyBorder="1"/>
    <xf numFmtId="0" fontId="0" fillId="4" borderId="28" xfId="0" applyFill="1" applyBorder="1"/>
    <xf numFmtId="0" fontId="0" fillId="0" borderId="37" xfId="0" applyBorder="1"/>
    <xf numFmtId="0" fontId="0" fillId="0" borderId="40" xfId="0" applyBorder="1"/>
    <xf numFmtId="165" fontId="0" fillId="0" borderId="2" xfId="1" applyNumberFormat="1" applyFont="1" applyBorder="1" applyAlignment="1">
      <alignment horizontal="center"/>
    </xf>
    <xf numFmtId="165" fontId="0" fillId="0" borderId="28" xfId="1" applyNumberFormat="1" applyFont="1" applyBorder="1"/>
    <xf numFmtId="165" fontId="0" fillId="0" borderId="2" xfId="1" applyNumberFormat="1" applyFont="1" applyBorder="1" applyAlignment="1">
      <alignment wrapText="1"/>
    </xf>
    <xf numFmtId="0" fontId="0" fillId="0" borderId="2" xfId="0" applyBorder="1" applyAlignment="1">
      <alignment horizontal="center" wrapText="1"/>
    </xf>
    <xf numFmtId="0" fontId="0" fillId="0" borderId="0" xfId="0" applyFill="1" applyBorder="1"/>
    <xf numFmtId="0" fontId="0" fillId="0" borderId="29" xfId="0" applyFill="1" applyBorder="1"/>
    <xf numFmtId="0" fontId="0" fillId="4" borderId="7" xfId="0" applyFill="1" applyBorder="1"/>
    <xf numFmtId="1" fontId="0" fillId="0" borderId="7" xfId="0" applyNumberFormat="1" applyFill="1" applyBorder="1"/>
    <xf numFmtId="0" fontId="0" fillId="0" borderId="43" xfId="0" applyBorder="1"/>
    <xf numFmtId="0" fontId="0" fillId="4" borderId="27" xfId="0" applyFill="1" applyBorder="1"/>
    <xf numFmtId="165" fontId="0" fillId="0" borderId="27" xfId="0" applyNumberFormat="1" applyBorder="1"/>
    <xf numFmtId="1" fontId="0" fillId="0" borderId="27" xfId="0" applyNumberFormat="1" applyBorder="1"/>
    <xf numFmtId="0" fontId="0" fillId="0" borderId="25" xfId="0" applyBorder="1"/>
    <xf numFmtId="0" fontId="0" fillId="3" borderId="25" xfId="0" applyFill="1" applyBorder="1"/>
    <xf numFmtId="0" fontId="0" fillId="3" borderId="22" xfId="0" applyFill="1" applyBorder="1"/>
    <xf numFmtId="0" fontId="0" fillId="3" borderId="26" xfId="0" applyFill="1" applyBorder="1"/>
    <xf numFmtId="0" fontId="0" fillId="0" borderId="44" xfId="0" applyBorder="1"/>
    <xf numFmtId="0" fontId="0" fillId="4" borderId="44" xfId="0" applyFill="1" applyBorder="1"/>
    <xf numFmtId="0" fontId="0" fillId="4" borderId="38" xfId="0" applyFill="1" applyBorder="1"/>
    <xf numFmtId="0" fontId="0" fillId="4" borderId="1" xfId="0" applyFill="1" applyBorder="1"/>
    <xf numFmtId="0" fontId="0" fillId="0" borderId="38" xfId="0" applyBorder="1"/>
    <xf numFmtId="0" fontId="0" fillId="0" borderId="8" xfId="0" applyBorder="1"/>
    <xf numFmtId="0" fontId="3" fillId="4" borderId="30" xfId="0" applyFont="1" applyFill="1" applyBorder="1"/>
    <xf numFmtId="0" fontId="0" fillId="0" borderId="46" xfId="0" applyBorder="1"/>
    <xf numFmtId="0" fontId="0" fillId="0" borderId="47" xfId="0" applyBorder="1"/>
    <xf numFmtId="0" fontId="0" fillId="10" borderId="1" xfId="0" applyFill="1" applyBorder="1"/>
    <xf numFmtId="0" fontId="0" fillId="10" borderId="38" xfId="0" applyFill="1" applyBorder="1"/>
    <xf numFmtId="0" fontId="0" fillId="11" borderId="7" xfId="0" applyFill="1" applyBorder="1"/>
    <xf numFmtId="0" fontId="0" fillId="11" borderId="1" xfId="0" applyFill="1" applyBorder="1"/>
    <xf numFmtId="0" fontId="0" fillId="11" borderId="47" xfId="0" applyFill="1" applyBorder="1"/>
    <xf numFmtId="0" fontId="0" fillId="11" borderId="44" xfId="0" applyFill="1" applyBorder="1"/>
    <xf numFmtId="0" fontId="0" fillId="11" borderId="38" xfId="0" applyFill="1" applyBorder="1"/>
    <xf numFmtId="0" fontId="0" fillId="11" borderId="46" xfId="0" applyFill="1" applyBorder="1"/>
    <xf numFmtId="0" fontId="3" fillId="3" borderId="10" xfId="0" applyFont="1" applyFill="1" applyBorder="1"/>
    <xf numFmtId="0" fontId="3" fillId="3" borderId="41" xfId="0" applyFont="1" applyFill="1" applyBorder="1"/>
    <xf numFmtId="0" fontId="3" fillId="3" borderId="45" xfId="0" applyFont="1" applyFill="1" applyBorder="1" applyAlignment="1">
      <alignment wrapText="1"/>
    </xf>
    <xf numFmtId="0" fontId="0" fillId="3" borderId="9" xfId="0" applyFill="1" applyBorder="1"/>
    <xf numFmtId="0" fontId="0" fillId="3" borderId="11" xfId="0" applyFill="1" applyBorder="1"/>
    <xf numFmtId="0" fontId="0" fillId="3" borderId="35" xfId="0" applyFill="1" applyBorder="1"/>
    <xf numFmtId="0" fontId="3" fillId="3" borderId="44" xfId="0" applyFont="1" applyFill="1" applyBorder="1"/>
    <xf numFmtId="0" fontId="3" fillId="3" borderId="42" xfId="0" applyFont="1" applyFill="1" applyBorder="1"/>
    <xf numFmtId="0" fontId="0" fillId="3" borderId="6" xfId="0" applyFill="1" applyBorder="1"/>
    <xf numFmtId="0" fontId="0" fillId="11" borderId="0" xfId="0" applyFill="1" applyBorder="1"/>
    <xf numFmtId="0" fontId="0" fillId="11" borderId="23" xfId="0" applyFill="1" applyBorder="1"/>
    <xf numFmtId="0" fontId="0" fillId="0" borderId="48" xfId="0" applyBorder="1"/>
    <xf numFmtId="0" fontId="0" fillId="0" borderId="49" xfId="0" applyBorder="1"/>
    <xf numFmtId="0" fontId="0" fillId="3" borderId="50" xfId="0" applyFill="1" applyBorder="1"/>
    <xf numFmtId="0" fontId="0" fillId="0" borderId="51" xfId="0" applyBorder="1"/>
    <xf numFmtId="0" fontId="0" fillId="11" borderId="49" xfId="0" applyFill="1" applyBorder="1"/>
    <xf numFmtId="0" fontId="0" fillId="11" borderId="51" xfId="0" applyFill="1" applyBorder="1"/>
    <xf numFmtId="0" fontId="3" fillId="3" borderId="52" xfId="0" applyFont="1" applyFill="1" applyBorder="1"/>
    <xf numFmtId="0" fontId="0" fillId="3" borderId="24" xfId="0" applyFill="1" applyBorder="1"/>
    <xf numFmtId="0" fontId="0" fillId="0" borderId="53" xfId="0" applyBorder="1"/>
    <xf numFmtId="0" fontId="0" fillId="0" borderId="54" xfId="0" applyBorder="1"/>
    <xf numFmtId="0" fontId="0" fillId="0" borderId="55" xfId="0" applyBorder="1"/>
    <xf numFmtId="0" fontId="0" fillId="11" borderId="55" xfId="0" applyFill="1" applyBorder="1"/>
    <xf numFmtId="0" fontId="0" fillId="11" borderId="53" xfId="0" applyFill="1" applyBorder="1"/>
    <xf numFmtId="0" fontId="0" fillId="4" borderId="25" xfId="0" applyFill="1" applyBorder="1"/>
    <xf numFmtId="0" fontId="0" fillId="0" borderId="56" xfId="0" applyBorder="1"/>
    <xf numFmtId="0" fontId="3" fillId="3" borderId="43" xfId="0" applyFont="1" applyFill="1" applyBorder="1"/>
    <xf numFmtId="0" fontId="0" fillId="3" borderId="8" xfId="0" applyFill="1" applyBorder="1"/>
    <xf numFmtId="0" fontId="0" fillId="11" borderId="29" xfId="0" applyFill="1" applyBorder="1"/>
    <xf numFmtId="0" fontId="0" fillId="11" borderId="30" xfId="0" applyFill="1" applyBorder="1"/>
    <xf numFmtId="0" fontId="3" fillId="3" borderId="57" xfId="0" applyFont="1" applyFill="1" applyBorder="1"/>
    <xf numFmtId="0" fontId="0" fillId="3" borderId="58" xfId="0" applyFill="1" applyBorder="1"/>
    <xf numFmtId="0" fontId="0" fillId="0" borderId="59" xfId="0" applyBorder="1"/>
    <xf numFmtId="0" fontId="0" fillId="0" borderId="60" xfId="0" applyBorder="1"/>
    <xf numFmtId="0" fontId="0" fillId="0" borderId="61" xfId="0" applyBorder="1"/>
    <xf numFmtId="0" fontId="0" fillId="11" borderId="61" xfId="0" applyFill="1" applyBorder="1"/>
    <xf numFmtId="0" fontId="0" fillId="11" borderId="59" xfId="0" applyFill="1" applyBorder="1"/>
    <xf numFmtId="9" fontId="3" fillId="3" borderId="45" xfId="1" applyFont="1" applyFill="1" applyBorder="1" applyAlignment="1">
      <alignment wrapText="1"/>
    </xf>
    <xf numFmtId="9" fontId="0" fillId="3" borderId="35" xfId="1" applyFont="1" applyFill="1" applyBorder="1"/>
    <xf numFmtId="9" fontId="0" fillId="0" borderId="46" xfId="1" applyFont="1" applyBorder="1"/>
    <xf numFmtId="9" fontId="0" fillId="0" borderId="56" xfId="1" applyFont="1" applyBorder="1"/>
    <xf numFmtId="9" fontId="0" fillId="0" borderId="47" xfId="1" applyFont="1" applyBorder="1"/>
    <xf numFmtId="9" fontId="0" fillId="11" borderId="47" xfId="1" applyFont="1" applyFill="1" applyBorder="1"/>
    <xf numFmtId="9" fontId="0" fillId="11" borderId="46" xfId="1" applyFont="1" applyFill="1" applyBorder="1"/>
    <xf numFmtId="0" fontId="10" fillId="0" borderId="0" xfId="0" applyFont="1"/>
    <xf numFmtId="0" fontId="11" fillId="0" borderId="10" xfId="0" applyFont="1" applyBorder="1"/>
    <xf numFmtId="0" fontId="0" fillId="0" borderId="0" xfId="0" applyAlignment="1"/>
    <xf numFmtId="1" fontId="0" fillId="0" borderId="0" xfId="1" applyNumberFormat="1" applyFont="1"/>
    <xf numFmtId="1" fontId="0" fillId="0" borderId="2" xfId="1" applyNumberFormat="1" applyFont="1" applyBorder="1" applyAlignment="1">
      <alignment wrapText="1"/>
    </xf>
    <xf numFmtId="1" fontId="0" fillId="0" borderId="2" xfId="1" applyNumberFormat="1" applyFont="1" applyBorder="1" applyAlignment="1"/>
    <xf numFmtId="1" fontId="0" fillId="0" borderId="10" xfId="1" applyNumberFormat="1" applyFont="1" applyBorder="1"/>
    <xf numFmtId="0" fontId="0" fillId="0" borderId="26" xfId="0" applyFill="1" applyBorder="1"/>
    <xf numFmtId="1" fontId="0" fillId="0" borderId="27" xfId="0" applyNumberFormat="1" applyFill="1" applyBorder="1"/>
    <xf numFmtId="0" fontId="0" fillId="0" borderId="30" xfId="0" applyFill="1" applyBorder="1"/>
    <xf numFmtId="1" fontId="0" fillId="0" borderId="44" xfId="0" applyNumberFormat="1" applyFill="1" applyBorder="1"/>
    <xf numFmtId="165" fontId="0" fillId="0" borderId="7" xfId="0" applyNumberFormat="1" applyBorder="1"/>
    <xf numFmtId="1" fontId="0" fillId="0" borderId="7" xfId="0" applyNumberFormat="1" applyBorder="1"/>
    <xf numFmtId="165" fontId="0" fillId="0" borderId="44" xfId="0" applyNumberFormat="1" applyBorder="1"/>
    <xf numFmtId="1" fontId="0" fillId="0" borderId="44" xfId="0" applyNumberFormat="1" applyBorder="1"/>
    <xf numFmtId="0" fontId="10" fillId="0" borderId="0" xfId="0" applyFont="1" applyAlignment="1"/>
    <xf numFmtId="0" fontId="0" fillId="4" borderId="32" xfId="0" applyFill="1" applyBorder="1"/>
    <xf numFmtId="0" fontId="0" fillId="0" borderId="64" xfId="0" applyBorder="1"/>
    <xf numFmtId="0" fontId="0" fillId="0" borderId="62" xfId="0" applyBorder="1"/>
    <xf numFmtId="0" fontId="0" fillId="0" borderId="65" xfId="0" applyBorder="1"/>
    <xf numFmtId="9" fontId="0" fillId="0" borderId="65" xfId="1" applyFont="1" applyBorder="1"/>
    <xf numFmtId="9" fontId="0" fillId="0" borderId="0" xfId="1" applyFont="1" applyBorder="1"/>
    <xf numFmtId="0" fontId="0" fillId="0" borderId="23" xfId="0" applyFill="1" applyBorder="1"/>
    <xf numFmtId="0" fontId="0" fillId="0" borderId="7" xfId="0" applyFill="1" applyBorder="1"/>
    <xf numFmtId="0" fontId="0" fillId="0" borderId="61" xfId="0" applyFill="1" applyBorder="1"/>
    <xf numFmtId="0" fontId="0" fillId="0" borderId="55" xfId="0" applyFill="1" applyBorder="1"/>
    <xf numFmtId="0" fontId="0" fillId="0" borderId="60" xfId="0" applyFill="1" applyBorder="1"/>
    <xf numFmtId="0" fontId="0" fillId="0" borderId="54" xfId="0" applyFill="1" applyBorder="1"/>
    <xf numFmtId="0" fontId="0" fillId="0" borderId="59" xfId="0" applyFill="1" applyBorder="1"/>
    <xf numFmtId="0" fontId="0" fillId="0" borderId="53" xfId="0" applyFill="1" applyBorder="1"/>
    <xf numFmtId="0" fontId="0" fillId="4" borderId="0" xfId="0" applyFill="1" applyBorder="1"/>
    <xf numFmtId="0" fontId="1" fillId="0" borderId="26" xfId="0" applyFont="1" applyBorder="1"/>
    <xf numFmtId="0" fontId="1" fillId="0" borderId="29" xfId="0" applyFont="1" applyBorder="1"/>
    <xf numFmtId="0" fontId="1" fillId="0" borderId="7" xfId="0" applyFont="1" applyBorder="1"/>
    <xf numFmtId="0" fontId="1" fillId="0" borderId="30" xfId="0" applyFont="1" applyBorder="1"/>
    <xf numFmtId="0" fontId="1" fillId="0" borderId="44" xfId="0" applyFont="1" applyBorder="1"/>
    <xf numFmtId="0" fontId="1" fillId="12" borderId="1" xfId="0" applyFont="1" applyFill="1" applyBorder="1"/>
    <xf numFmtId="0" fontId="1" fillId="12" borderId="38" xfId="0" applyFont="1" applyFill="1" applyBorder="1"/>
    <xf numFmtId="1" fontId="3" fillId="3" borderId="57" xfId="0" applyNumberFormat="1" applyFont="1" applyFill="1" applyBorder="1"/>
    <xf numFmtId="1" fontId="3" fillId="3" borderId="42" xfId="0" applyNumberFormat="1" applyFont="1" applyFill="1" applyBorder="1"/>
    <xf numFmtId="1" fontId="3" fillId="3" borderId="43" xfId="0" applyNumberFormat="1" applyFont="1" applyFill="1" applyBorder="1"/>
    <xf numFmtId="1" fontId="3" fillId="3" borderId="41" xfId="0" applyNumberFormat="1" applyFont="1" applyFill="1" applyBorder="1"/>
    <xf numFmtId="1" fontId="3" fillId="3" borderId="52" xfId="0" applyNumberFormat="1" applyFont="1" applyFill="1" applyBorder="1"/>
    <xf numFmtId="1" fontId="3" fillId="3" borderId="45" xfId="0" applyNumberFormat="1" applyFont="1" applyFill="1" applyBorder="1" applyAlignment="1">
      <alignment wrapText="1"/>
    </xf>
    <xf numFmtId="1" fontId="0" fillId="3" borderId="58" xfId="0" applyNumberFormat="1" applyFill="1" applyBorder="1"/>
    <xf numFmtId="1" fontId="0" fillId="3" borderId="9" xfId="0" applyNumberFormat="1" applyFill="1" applyBorder="1"/>
    <xf numFmtId="1" fontId="0" fillId="3" borderId="24" xfId="0" applyNumberFormat="1" applyFill="1" applyBorder="1"/>
    <xf numFmtId="1" fontId="0" fillId="3" borderId="50" xfId="0" applyNumberFormat="1" applyFill="1" applyBorder="1"/>
    <xf numFmtId="1" fontId="0" fillId="3" borderId="35" xfId="0" applyNumberFormat="1" applyFill="1" applyBorder="1"/>
    <xf numFmtId="1" fontId="0" fillId="0" borderId="59" xfId="0" applyNumberFormat="1" applyBorder="1"/>
    <xf numFmtId="1" fontId="0" fillId="0" borderId="23" xfId="0" applyNumberFormat="1" applyBorder="1"/>
    <xf numFmtId="1" fontId="0" fillId="0" borderId="30" xfId="0" applyNumberFormat="1" applyBorder="1"/>
    <xf numFmtId="1" fontId="0" fillId="0" borderId="38" xfId="0" applyNumberFormat="1" applyBorder="1"/>
    <xf numFmtId="1" fontId="0" fillId="0" borderId="53" xfId="0" applyNumberFormat="1" applyBorder="1"/>
    <xf numFmtId="1" fontId="0" fillId="0" borderId="51" xfId="0" applyNumberFormat="1" applyBorder="1"/>
    <xf numFmtId="1" fontId="0" fillId="0" borderId="46" xfId="0" applyNumberFormat="1" applyBorder="1"/>
    <xf numFmtId="1" fontId="0" fillId="0" borderId="60" xfId="0" applyNumberFormat="1" applyBorder="1"/>
    <xf numFmtId="1" fontId="0" fillId="0" borderId="25" xfId="0" applyNumberFormat="1" applyBorder="1" applyAlignment="1"/>
    <xf numFmtId="1" fontId="0" fillId="0" borderId="48" xfId="0" applyNumberFormat="1" applyBorder="1" applyAlignment="1"/>
    <xf numFmtId="1" fontId="0" fillId="0" borderId="48" xfId="0" applyNumberFormat="1" applyBorder="1"/>
    <xf numFmtId="1" fontId="0" fillId="0" borderId="56" xfId="0" applyNumberFormat="1" applyBorder="1"/>
    <xf numFmtId="1" fontId="0" fillId="0" borderId="61" xfId="0" applyNumberFormat="1" applyBorder="1"/>
    <xf numFmtId="1" fontId="0" fillId="0" borderId="0" xfId="0" applyNumberFormat="1" applyBorder="1"/>
    <xf numFmtId="1" fontId="0" fillId="0" borderId="29" xfId="0" applyNumberFormat="1" applyBorder="1"/>
    <xf numFmtId="1" fontId="0" fillId="0" borderId="1" xfId="0" applyNumberFormat="1" applyBorder="1"/>
    <xf numFmtId="1" fontId="0" fillId="0" borderId="55" xfId="0" applyNumberFormat="1" applyBorder="1"/>
    <xf numFmtId="1" fontId="0" fillId="0" borderId="49" xfId="0" applyNumberFormat="1" applyBorder="1"/>
    <xf numFmtId="1" fontId="0" fillId="0" borderId="47" xfId="0" applyNumberFormat="1" applyBorder="1"/>
    <xf numFmtId="1" fontId="0" fillId="0" borderId="0" xfId="0" applyNumberFormat="1" applyFill="1" applyBorder="1"/>
    <xf numFmtId="1" fontId="0" fillId="11" borderId="61" xfId="0" applyNumberFormat="1" applyFill="1" applyBorder="1"/>
    <xf numFmtId="1" fontId="0" fillId="11" borderId="0" xfId="0" applyNumberFormat="1" applyFill="1" applyBorder="1"/>
    <xf numFmtId="1" fontId="0" fillId="11" borderId="29" xfId="0" applyNumberFormat="1" applyFill="1" applyBorder="1"/>
    <xf numFmtId="1" fontId="0" fillId="11" borderId="7" xfId="0" applyNumberFormat="1" applyFill="1" applyBorder="1"/>
    <xf numFmtId="1" fontId="0" fillId="11" borderId="1" xfId="0" applyNumberFormat="1" applyFill="1" applyBorder="1"/>
    <xf numFmtId="1" fontId="0" fillId="11" borderId="55" xfId="0" applyNumberFormat="1" applyFill="1" applyBorder="1"/>
    <xf numFmtId="1" fontId="0" fillId="11" borderId="49" xfId="0" applyNumberFormat="1" applyFill="1" applyBorder="1"/>
    <xf numFmtId="1" fontId="0" fillId="11" borderId="47" xfId="0" applyNumberFormat="1" applyFill="1" applyBorder="1"/>
    <xf numFmtId="1" fontId="0" fillId="11" borderId="59" xfId="0" applyNumberFormat="1" applyFill="1" applyBorder="1"/>
    <xf numFmtId="1" fontId="0" fillId="11" borderId="23" xfId="0" applyNumberFormat="1" applyFill="1" applyBorder="1"/>
    <xf numFmtId="1" fontId="0" fillId="11" borderId="30" xfId="0" applyNumberFormat="1" applyFill="1" applyBorder="1"/>
    <xf numFmtId="1" fontId="0" fillId="11" borderId="44" xfId="0" applyNumberFormat="1" applyFill="1" applyBorder="1"/>
    <xf numFmtId="1" fontId="0" fillId="11" borderId="38" xfId="0" applyNumberFormat="1" applyFill="1" applyBorder="1"/>
    <xf numFmtId="1" fontId="0" fillId="11" borderId="53" xfId="0" applyNumberFormat="1" applyFill="1" applyBorder="1"/>
    <xf numFmtId="1" fontId="0" fillId="11" borderId="51" xfId="0" applyNumberFormat="1" applyFill="1" applyBorder="1"/>
    <xf numFmtId="1" fontId="0" fillId="11" borderId="46" xfId="0" applyNumberFormat="1" applyFill="1" applyBorder="1"/>
    <xf numFmtId="1" fontId="0" fillId="0" borderId="23" xfId="0" applyNumberFormat="1" applyFill="1" applyBorder="1"/>
    <xf numFmtId="1" fontId="0" fillId="0" borderId="54" xfId="0" applyNumberFormat="1" applyBorder="1"/>
    <xf numFmtId="1" fontId="3" fillId="3" borderId="10" xfId="0" applyNumberFormat="1" applyFont="1" applyFill="1" applyBorder="1" applyAlignment="1">
      <alignment wrapText="1"/>
    </xf>
    <xf numFmtId="0" fontId="0" fillId="2" borderId="0" xfId="0" applyFill="1" applyAlignment="1">
      <alignment wrapText="1"/>
    </xf>
    <xf numFmtId="0" fontId="0" fillId="0" borderId="41" xfId="0" applyBorder="1"/>
    <xf numFmtId="0" fontId="0" fillId="0" borderId="42" xfId="0" applyBorder="1"/>
    <xf numFmtId="0" fontId="0" fillId="0" borderId="66" xfId="0" applyBorder="1"/>
    <xf numFmtId="0" fontId="0" fillId="3" borderId="32" xfId="0" applyFill="1" applyBorder="1"/>
    <xf numFmtId="0" fontId="0" fillId="3" borderId="31" xfId="0" applyFill="1" applyBorder="1"/>
    <xf numFmtId="0" fontId="0" fillId="3" borderId="40" xfId="0" applyFill="1" applyBorder="1"/>
    <xf numFmtId="0" fontId="0" fillId="0" borderId="52" xfId="0" applyBorder="1"/>
    <xf numFmtId="165" fontId="0" fillId="0" borderId="27" xfId="1" applyNumberFormat="1" applyFont="1" applyBorder="1"/>
    <xf numFmtId="165" fontId="0" fillId="0" borderId="7" xfId="1" applyNumberFormat="1" applyFont="1" applyBorder="1"/>
    <xf numFmtId="165" fontId="0" fillId="0" borderId="44" xfId="1" applyNumberFormat="1" applyFont="1" applyBorder="1"/>
    <xf numFmtId="0" fontId="0" fillId="0" borderId="2" xfId="0" applyFill="1" applyBorder="1" applyAlignment="1"/>
    <xf numFmtId="0" fontId="3" fillId="0" borderId="2" xfId="0" applyFont="1" applyBorder="1"/>
    <xf numFmtId="0" fontId="3" fillId="0" borderId="65" xfId="0" applyFont="1" applyBorder="1" applyAlignment="1">
      <alignment wrapText="1"/>
    </xf>
    <xf numFmtId="0" fontId="0" fillId="0" borderId="0" xfId="0" applyAlignment="1">
      <alignment wrapText="1"/>
    </xf>
    <xf numFmtId="165" fontId="0" fillId="8" borderId="2" xfId="1" applyNumberFormat="1" applyFont="1" applyFill="1" applyBorder="1"/>
    <xf numFmtId="0" fontId="0" fillId="8" borderId="2" xfId="0" applyFill="1" applyBorder="1"/>
    <xf numFmtId="0" fontId="0" fillId="0" borderId="0" xfId="0" applyFont="1"/>
    <xf numFmtId="0" fontId="0" fillId="13" borderId="65" xfId="0" applyFill="1" applyBorder="1"/>
    <xf numFmtId="2" fontId="0" fillId="13" borderId="0" xfId="0" applyNumberFormat="1" applyFill="1"/>
    <xf numFmtId="0" fontId="3" fillId="0" borderId="2" xfId="0" applyFont="1" applyBorder="1" applyAlignment="1">
      <alignment wrapText="1"/>
    </xf>
    <xf numFmtId="2" fontId="0" fillId="13" borderId="2" xfId="0" applyNumberFormat="1" applyFill="1" applyBorder="1"/>
    <xf numFmtId="166" fontId="0" fillId="13" borderId="2" xfId="1" applyNumberFormat="1" applyFont="1" applyFill="1" applyBorder="1"/>
    <xf numFmtId="0" fontId="0" fillId="13" borderId="2" xfId="0" applyFill="1" applyBorder="1"/>
    <xf numFmtId="1" fontId="0" fillId="8" borderId="35" xfId="0" applyNumberFormat="1" applyFill="1" applyBorder="1"/>
    <xf numFmtId="1" fontId="0" fillId="9" borderId="36" xfId="0" applyNumberFormat="1" applyFill="1" applyBorder="1"/>
    <xf numFmtId="9" fontId="0" fillId="0" borderId="2" xfId="1" applyFont="1" applyBorder="1" applyAlignment="1">
      <alignment wrapText="1"/>
    </xf>
    <xf numFmtId="9" fontId="0" fillId="0" borderId="2" xfId="1" applyFont="1" applyBorder="1" applyAlignment="1">
      <alignment horizontal="center" wrapText="1"/>
    </xf>
    <xf numFmtId="9" fontId="0" fillId="0" borderId="28" xfId="1" applyFont="1" applyBorder="1"/>
    <xf numFmtId="9" fontId="0" fillId="0" borderId="27" xfId="1" applyFont="1" applyBorder="1"/>
    <xf numFmtId="9" fontId="0" fillId="0" borderId="7" xfId="1" applyFont="1" applyBorder="1"/>
    <xf numFmtId="9" fontId="0" fillId="0" borderId="44" xfId="1" applyFont="1" applyBorder="1"/>
    <xf numFmtId="0" fontId="0" fillId="0" borderId="0" xfId="0" applyNumberFormat="1"/>
    <xf numFmtId="0" fontId="1" fillId="14" borderId="7" xfId="0" applyFont="1" applyFill="1" applyBorder="1"/>
    <xf numFmtId="1" fontId="0" fillId="14" borderId="61" xfId="0" applyNumberFormat="1" applyFill="1" applyBorder="1"/>
    <xf numFmtId="1" fontId="0" fillId="14" borderId="0" xfId="0" applyNumberFormat="1" applyFill="1" applyBorder="1"/>
    <xf numFmtId="1" fontId="0" fillId="14" borderId="29" xfId="0" applyNumberFormat="1" applyFill="1" applyBorder="1"/>
    <xf numFmtId="1" fontId="0" fillId="14" borderId="7" xfId="0" applyNumberFormat="1" applyFill="1" applyBorder="1"/>
    <xf numFmtId="0" fontId="1" fillId="14" borderId="0" xfId="0" applyFont="1" applyFill="1"/>
    <xf numFmtId="1" fontId="0" fillId="14" borderId="49" xfId="0" applyNumberFormat="1" applyFill="1" applyBorder="1"/>
    <xf numFmtId="1" fontId="0" fillId="14" borderId="47" xfId="0" applyNumberFormat="1" applyFill="1" applyBorder="1"/>
    <xf numFmtId="9" fontId="0" fillId="14" borderId="47" xfId="1" applyFont="1" applyFill="1" applyBorder="1"/>
    <xf numFmtId="0" fontId="1" fillId="15" borderId="22" xfId="0" applyFont="1" applyFill="1" applyBorder="1"/>
    <xf numFmtId="0" fontId="1" fillId="15" borderId="1" xfId="0" applyFont="1" applyFill="1" applyBorder="1"/>
    <xf numFmtId="0" fontId="1" fillId="15" borderId="38" xfId="0" applyFont="1" applyFill="1" applyBorder="1"/>
    <xf numFmtId="0" fontId="1" fillId="14" borderId="44" xfId="0" applyFont="1" applyFill="1" applyBorder="1"/>
    <xf numFmtId="1" fontId="0" fillId="14" borderId="59" xfId="0" applyNumberFormat="1" applyFill="1" applyBorder="1"/>
    <xf numFmtId="1" fontId="0" fillId="14" borderId="23" xfId="0" applyNumberFormat="1" applyFill="1" applyBorder="1"/>
    <xf numFmtId="1" fontId="0" fillId="14" borderId="30" xfId="0" applyNumberFormat="1" applyFill="1" applyBorder="1"/>
    <xf numFmtId="1" fontId="0" fillId="14" borderId="44" xfId="0" applyNumberFormat="1" applyFill="1" applyBorder="1"/>
    <xf numFmtId="0" fontId="1" fillId="14" borderId="23" xfId="0" applyFont="1" applyFill="1" applyBorder="1"/>
    <xf numFmtId="1" fontId="0" fillId="14" borderId="51" xfId="0" applyNumberFormat="1" applyFill="1" applyBorder="1"/>
    <xf numFmtId="1" fontId="0" fillId="14" borderId="46" xfId="0" applyNumberFormat="1" applyFill="1" applyBorder="1"/>
    <xf numFmtId="9" fontId="0" fillId="14" borderId="46" xfId="1" applyFont="1" applyFill="1" applyBorder="1"/>
    <xf numFmtId="0" fontId="0" fillId="0" borderId="7" xfId="0" applyFill="1" applyBorder="1" applyAlignment="1"/>
    <xf numFmtId="0" fontId="0" fillId="0" borderId="67" xfId="0" applyBorder="1"/>
    <xf numFmtId="0" fontId="0" fillId="0" borderId="68" xfId="0" applyBorder="1"/>
    <xf numFmtId="0" fontId="0" fillId="0" borderId="69" xfId="0" applyBorder="1"/>
    <xf numFmtId="0" fontId="0" fillId="16" borderId="7" xfId="0" applyFill="1" applyBorder="1"/>
    <xf numFmtId="0" fontId="0" fillId="16" borderId="1" xfId="0" applyFill="1" applyBorder="1"/>
    <xf numFmtId="0" fontId="0" fillId="16" borderId="0" xfId="0" applyFill="1" applyBorder="1"/>
    <xf numFmtId="0" fontId="0" fillId="16" borderId="29" xfId="0" applyFill="1" applyBorder="1"/>
    <xf numFmtId="0" fontId="0" fillId="16" borderId="44" xfId="0" applyFill="1" applyBorder="1"/>
    <xf numFmtId="0" fontId="0" fillId="16" borderId="38" xfId="0" applyFill="1" applyBorder="1"/>
    <xf numFmtId="0" fontId="0" fillId="16" borderId="23" xfId="0" applyFill="1" applyBorder="1"/>
    <xf numFmtId="0" fontId="0" fillId="16" borderId="30" xfId="0" applyFill="1" applyBorder="1"/>
    <xf numFmtId="0" fontId="0" fillId="10" borderId="7" xfId="0" applyFill="1" applyBorder="1"/>
    <xf numFmtId="0" fontId="0" fillId="10" borderId="44" xfId="0" applyFill="1" applyBorder="1"/>
    <xf numFmtId="0" fontId="0" fillId="16" borderId="47" xfId="0" applyFill="1" applyBorder="1"/>
    <xf numFmtId="9" fontId="0" fillId="16" borderId="47" xfId="1" applyFont="1" applyFill="1" applyBorder="1"/>
    <xf numFmtId="0" fontId="0" fillId="16" borderId="46" xfId="0" applyFill="1" applyBorder="1"/>
    <xf numFmtId="9" fontId="0" fillId="16" borderId="46" xfId="1" applyFont="1" applyFill="1" applyBorder="1"/>
    <xf numFmtId="0" fontId="3" fillId="3" borderId="42" xfId="0" applyFont="1" applyFill="1" applyBorder="1" applyAlignment="1">
      <alignment wrapText="1"/>
    </xf>
    <xf numFmtId="0" fontId="0" fillId="0" borderId="2" xfId="0" applyBorder="1" applyAlignment="1">
      <alignment horizontal="center" wrapText="1"/>
    </xf>
    <xf numFmtId="0" fontId="0" fillId="0" borderId="2" xfId="0" applyBorder="1" applyAlignment="1">
      <alignment horizontal="center" wrapText="1"/>
    </xf>
    <xf numFmtId="0" fontId="3" fillId="3" borderId="66" xfId="0" applyFont="1" applyFill="1" applyBorder="1"/>
    <xf numFmtId="0" fontId="0" fillId="0" borderId="48" xfId="0" applyFill="1" applyBorder="1"/>
    <xf numFmtId="0" fontId="0" fillId="0" borderId="49" xfId="0" applyFill="1" applyBorder="1"/>
    <xf numFmtId="0" fontId="0" fillId="0" borderId="51" xfId="0" applyFill="1" applyBorder="1"/>
    <xf numFmtId="9" fontId="0" fillId="0" borderId="7" xfId="0" applyNumberFormat="1" applyBorder="1"/>
    <xf numFmtId="1" fontId="0" fillId="0" borderId="7" xfId="1" applyNumberFormat="1" applyFont="1" applyBorder="1"/>
    <xf numFmtId="1" fontId="0" fillId="3" borderId="1" xfId="0" applyNumberFormat="1" applyFill="1" applyBorder="1"/>
    <xf numFmtId="1" fontId="0" fillId="3" borderId="0" xfId="0" applyNumberFormat="1" applyFill="1" applyBorder="1"/>
    <xf numFmtId="1" fontId="0" fillId="3" borderId="29" xfId="0" applyNumberFormat="1" applyFill="1" applyBorder="1"/>
    <xf numFmtId="9" fontId="0" fillId="0" borderId="27" xfId="0" applyNumberFormat="1" applyBorder="1"/>
    <xf numFmtId="1" fontId="0" fillId="0" borderId="27" xfId="1" applyNumberFormat="1" applyFont="1" applyBorder="1"/>
    <xf numFmtId="1" fontId="0" fillId="3" borderId="25" xfId="0" applyNumberFormat="1" applyFill="1" applyBorder="1"/>
    <xf numFmtId="1" fontId="0" fillId="3" borderId="22" xfId="0" applyNumberFormat="1" applyFill="1" applyBorder="1"/>
    <xf numFmtId="1" fontId="0" fillId="3" borderId="26" xfId="0" applyNumberFormat="1" applyFill="1" applyBorder="1"/>
    <xf numFmtId="9" fontId="0" fillId="0" borderId="44" xfId="0" applyNumberFormat="1" applyBorder="1"/>
    <xf numFmtId="1" fontId="0" fillId="0" borderId="44" xfId="1" applyNumberFormat="1" applyFont="1" applyBorder="1"/>
    <xf numFmtId="0" fontId="0" fillId="0" borderId="27" xfId="0" applyBorder="1" applyAlignment="1">
      <alignment horizontal="center"/>
    </xf>
    <xf numFmtId="0" fontId="0" fillId="0" borderId="7" xfId="0" applyBorder="1" applyAlignment="1">
      <alignment horizontal="center"/>
    </xf>
    <xf numFmtId="0" fontId="0" fillId="0" borderId="44" xfId="0" applyBorder="1" applyAlignment="1">
      <alignment horizontal="center"/>
    </xf>
    <xf numFmtId="0" fontId="0" fillId="3" borderId="1" xfId="0" applyFill="1" applyBorder="1"/>
    <xf numFmtId="0" fontId="0" fillId="3" borderId="38" xfId="0" applyFill="1" applyBorder="1"/>
    <xf numFmtId="0" fontId="0" fillId="0" borderId="27" xfId="0" applyFill="1" applyBorder="1"/>
    <xf numFmtId="0" fontId="0" fillId="0" borderId="44" xfId="0" applyFill="1" applyBorder="1"/>
    <xf numFmtId="0" fontId="0" fillId="3" borderId="0" xfId="0" applyFill="1" applyBorder="1"/>
    <xf numFmtId="0" fontId="0" fillId="3" borderId="29" xfId="0" applyFill="1" applyBorder="1"/>
    <xf numFmtId="0" fontId="0" fillId="0" borderId="2" xfId="0" applyNumberFormat="1" applyBorder="1" applyAlignment="1">
      <alignment wrapText="1"/>
    </xf>
    <xf numFmtId="0" fontId="0" fillId="0" borderId="2" xfId="0" applyNumberFormat="1" applyBorder="1" applyAlignment="1">
      <alignment horizontal="center"/>
    </xf>
    <xf numFmtId="0" fontId="0" fillId="0" borderId="10" xfId="0" applyNumberFormat="1" applyBorder="1"/>
    <xf numFmtId="0" fontId="0" fillId="0" borderId="27" xfId="1" applyNumberFormat="1" applyFont="1" applyBorder="1"/>
    <xf numFmtId="0" fontId="0" fillId="0" borderId="7" xfId="1" applyNumberFormat="1" applyFont="1" applyBorder="1"/>
    <xf numFmtId="0" fontId="0" fillId="0" borderId="44" xfId="1" applyNumberFormat="1" applyFont="1" applyBorder="1"/>
    <xf numFmtId="0" fontId="0" fillId="0" borderId="27" xfId="0" applyNumberFormat="1" applyBorder="1"/>
    <xf numFmtId="0" fontId="0" fillId="0" borderId="44" xfId="0" applyNumberFormat="1" applyBorder="1"/>
    <xf numFmtId="0" fontId="0" fillId="3" borderId="23" xfId="0" applyFill="1" applyBorder="1"/>
    <xf numFmtId="0" fontId="0" fillId="3" borderId="30" xfId="0" applyFill="1" applyBorder="1"/>
    <xf numFmtId="0" fontId="0" fillId="0" borderId="67" xfId="0" applyFill="1" applyBorder="1"/>
    <xf numFmtId="0" fontId="0" fillId="0" borderId="68" xfId="0" applyFill="1" applyBorder="1"/>
    <xf numFmtId="0" fontId="0" fillId="0" borderId="69" xfId="0" applyFill="1" applyBorder="1"/>
    <xf numFmtId="0" fontId="0" fillId="0" borderId="45" xfId="0" applyBorder="1"/>
    <xf numFmtId="0" fontId="0" fillId="0" borderId="27" xfId="0" applyBorder="1" applyAlignment="1"/>
    <xf numFmtId="0" fontId="0" fillId="17" borderId="2" xfId="0" applyFill="1" applyBorder="1" applyAlignment="1">
      <alignment wrapText="1"/>
    </xf>
    <xf numFmtId="0" fontId="0" fillId="17" borderId="2" xfId="0" applyFill="1" applyBorder="1"/>
    <xf numFmtId="0" fontId="0" fillId="0" borderId="2" xfId="0" applyFill="1" applyBorder="1" applyAlignment="1">
      <alignment wrapText="1"/>
    </xf>
    <xf numFmtId="0" fontId="0" fillId="0" borderId="7" xfId="0" applyFill="1" applyBorder="1" applyAlignment="1">
      <alignment wrapText="1"/>
    </xf>
    <xf numFmtId="0" fontId="0" fillId="17" borderId="7" xfId="0" applyFill="1" applyBorder="1" applyAlignment="1">
      <alignment wrapText="1"/>
    </xf>
    <xf numFmtId="0" fontId="0" fillId="0" borderId="22" xfId="0" applyFill="1" applyBorder="1"/>
    <xf numFmtId="0" fontId="0" fillId="0" borderId="2" xfId="0" applyFont="1" applyBorder="1"/>
    <xf numFmtId="167" fontId="0" fillId="0" borderId="27" xfId="0" applyNumberFormat="1" applyFill="1" applyBorder="1"/>
    <xf numFmtId="9" fontId="0" fillId="0" borderId="27" xfId="1" applyNumberFormat="1" applyFont="1" applyBorder="1"/>
    <xf numFmtId="9" fontId="0" fillId="0" borderId="7" xfId="1" applyNumberFormat="1" applyFont="1" applyBorder="1"/>
    <xf numFmtId="9" fontId="0" fillId="0" borderId="44" xfId="1" applyNumberFormat="1" applyFont="1" applyBorder="1"/>
    <xf numFmtId="0" fontId="0" fillId="16" borderId="55" xfId="0" applyFill="1" applyBorder="1"/>
    <xf numFmtId="0" fontId="0" fillId="16" borderId="53" xfId="0" applyFill="1" applyBorder="1"/>
    <xf numFmtId="166" fontId="0" fillId="0" borderId="27" xfId="0" applyNumberFormat="1" applyBorder="1"/>
    <xf numFmtId="166" fontId="0" fillId="0" borderId="7" xfId="0" applyNumberFormat="1" applyBorder="1"/>
    <xf numFmtId="166" fontId="0" fillId="0" borderId="44" xfId="0" applyNumberFormat="1" applyBorder="1"/>
    <xf numFmtId="0" fontId="0" fillId="0" borderId="70" xfId="0" applyBorder="1" applyAlignment="1">
      <alignment wrapText="1"/>
    </xf>
    <xf numFmtId="0" fontId="0" fillId="0" borderId="63" xfId="0" applyBorder="1" applyAlignment="1">
      <alignment wrapText="1"/>
    </xf>
    <xf numFmtId="0" fontId="0" fillId="0" borderId="71" xfId="0" applyBorder="1"/>
    <xf numFmtId="0" fontId="0" fillId="0" borderId="72" xfId="0" applyBorder="1"/>
    <xf numFmtId="0" fontId="0" fillId="0" borderId="12" xfId="0" applyFill="1" applyBorder="1"/>
    <xf numFmtId="1" fontId="0" fillId="0" borderId="12" xfId="0" applyNumberFormat="1" applyBorder="1"/>
    <xf numFmtId="1" fontId="0" fillId="0" borderId="14" xfId="0" applyNumberFormat="1" applyBorder="1"/>
    <xf numFmtId="1" fontId="0" fillId="0" borderId="16" xfId="0" applyNumberFormat="1" applyBorder="1"/>
    <xf numFmtId="0" fontId="0" fillId="6" borderId="44" xfId="0" applyFill="1" applyBorder="1"/>
    <xf numFmtId="0" fontId="0" fillId="3" borderId="3" xfId="0" applyFill="1" applyBorder="1" applyAlignment="1">
      <alignment wrapText="1"/>
    </xf>
    <xf numFmtId="10" fontId="0" fillId="0" borderId="0" xfId="0" applyNumberFormat="1"/>
    <xf numFmtId="165" fontId="0" fillId="3" borderId="3" xfId="0" applyNumberFormat="1" applyFill="1" applyBorder="1" applyAlignment="1">
      <alignment wrapText="1"/>
    </xf>
    <xf numFmtId="165" fontId="0" fillId="3" borderId="2" xfId="0" applyNumberFormat="1" applyFill="1" applyBorder="1" applyAlignment="1">
      <alignment horizontal="center"/>
    </xf>
    <xf numFmtId="165" fontId="0" fillId="3" borderId="10" xfId="0" applyNumberFormat="1" applyFill="1" applyBorder="1"/>
    <xf numFmtId="165" fontId="0" fillId="3" borderId="27" xfId="0" applyNumberFormat="1" applyFill="1" applyBorder="1"/>
    <xf numFmtId="165" fontId="0" fillId="3" borderId="7" xfId="0" applyNumberFormat="1" applyFill="1" applyBorder="1"/>
    <xf numFmtId="165" fontId="0" fillId="3" borderId="44" xfId="0" applyNumberFormat="1" applyFill="1" applyBorder="1"/>
    <xf numFmtId="165" fontId="0" fillId="3" borderId="27" xfId="1" applyNumberFormat="1" applyFont="1" applyFill="1" applyBorder="1"/>
    <xf numFmtId="165" fontId="0" fillId="3" borderId="7" xfId="1" applyNumberFormat="1" applyFont="1" applyFill="1" applyBorder="1"/>
    <xf numFmtId="165" fontId="0" fillId="3" borderId="44" xfId="1" applyNumberFormat="1" applyFont="1" applyFill="1" applyBorder="1"/>
    <xf numFmtId="2" fontId="0" fillId="17" borderId="3" xfId="0" applyNumberFormat="1" applyFill="1" applyBorder="1" applyAlignment="1">
      <alignment wrapText="1"/>
    </xf>
    <xf numFmtId="2" fontId="0" fillId="17" borderId="2" xfId="0" applyNumberFormat="1" applyFill="1" applyBorder="1" applyAlignment="1">
      <alignment horizontal="center"/>
    </xf>
    <xf numFmtId="2" fontId="0" fillId="17" borderId="10" xfId="0" applyNumberFormat="1" applyFill="1" applyBorder="1"/>
    <xf numFmtId="1" fontId="0" fillId="17" borderId="17" xfId="0" applyNumberFormat="1" applyFill="1" applyBorder="1"/>
    <xf numFmtId="1" fontId="0" fillId="17" borderId="10" xfId="0" applyNumberFormat="1" applyFill="1" applyBorder="1"/>
    <xf numFmtId="1" fontId="0" fillId="17" borderId="27" xfId="0" applyNumberFormat="1" applyFill="1" applyBorder="1"/>
    <xf numFmtId="1" fontId="0" fillId="17" borderId="7" xfId="0" applyNumberFormat="1" applyFill="1" applyBorder="1"/>
    <xf numFmtId="1" fontId="0" fillId="17" borderId="44" xfId="0" applyNumberFormat="1" applyFill="1" applyBorder="1"/>
    <xf numFmtId="1" fontId="0" fillId="17" borderId="27" xfId="1" applyNumberFormat="1" applyFont="1" applyFill="1" applyBorder="1"/>
    <xf numFmtId="1" fontId="0" fillId="17" borderId="7" xfId="1" applyNumberFormat="1" applyFont="1" applyFill="1" applyBorder="1"/>
    <xf numFmtId="1" fontId="0" fillId="17" borderId="44" xfId="1" applyNumberFormat="1" applyFont="1" applyFill="1" applyBorder="1"/>
    <xf numFmtId="1" fontId="0" fillId="0" borderId="0" xfId="0" applyNumberFormat="1" applyAlignment="1"/>
    <xf numFmtId="0" fontId="0" fillId="3" borderId="2" xfId="0" applyFill="1" applyBorder="1" applyAlignment="1">
      <alignment horizontal="center"/>
    </xf>
    <xf numFmtId="0" fontId="0" fillId="17" borderId="3" xfId="0" applyFill="1" applyBorder="1" applyAlignment="1">
      <alignment wrapText="1"/>
    </xf>
    <xf numFmtId="1" fontId="0" fillId="17" borderId="2" xfId="0" applyNumberFormat="1" applyFill="1" applyBorder="1" applyAlignment="1">
      <alignment horizontal="center"/>
    </xf>
    <xf numFmtId="1" fontId="0" fillId="17" borderId="17" xfId="1" applyNumberFormat="1" applyFont="1" applyFill="1" applyBorder="1"/>
    <xf numFmtId="0" fontId="0" fillId="19" borderId="10" xfId="0" applyFill="1" applyBorder="1"/>
    <xf numFmtId="0" fontId="0" fillId="17" borderId="10" xfId="0" applyFill="1" applyBorder="1"/>
    <xf numFmtId="0" fontId="0" fillId="19" borderId="2" xfId="0" applyFill="1" applyBorder="1" applyAlignment="1">
      <alignment wrapText="1"/>
    </xf>
    <xf numFmtId="0" fontId="0" fillId="19" borderId="2" xfId="0" applyFill="1" applyBorder="1" applyAlignment="1">
      <alignment horizontal="center"/>
    </xf>
    <xf numFmtId="165" fontId="0" fillId="19" borderId="17" xfId="1" applyNumberFormat="1" applyFont="1" applyFill="1" applyBorder="1"/>
    <xf numFmtId="165" fontId="0" fillId="19" borderId="7" xfId="0" applyNumberFormat="1" applyFill="1" applyBorder="1"/>
    <xf numFmtId="165" fontId="0" fillId="19" borderId="44" xfId="0" applyNumberFormat="1" applyFill="1" applyBorder="1"/>
    <xf numFmtId="165" fontId="0" fillId="19" borderId="27" xfId="0" applyNumberFormat="1" applyFill="1" applyBorder="1"/>
    <xf numFmtId="165" fontId="0" fillId="19" borderId="27" xfId="1" applyNumberFormat="1" applyFont="1" applyFill="1" applyBorder="1"/>
    <xf numFmtId="165" fontId="0" fillId="19" borderId="7" xfId="1" applyNumberFormat="1" applyFont="1" applyFill="1" applyBorder="1"/>
    <xf numFmtId="165" fontId="0" fillId="19" borderId="44" xfId="1" applyNumberFormat="1" applyFont="1" applyFill="1" applyBorder="1"/>
    <xf numFmtId="9" fontId="0" fillId="0" borderId="27" xfId="0" applyNumberFormat="1" applyBorder="1" applyAlignment="1">
      <alignment horizontal="center" vertical="center"/>
    </xf>
    <xf numFmtId="9" fontId="0" fillId="0" borderId="7" xfId="0" applyNumberFormat="1" applyBorder="1" applyAlignment="1">
      <alignment horizontal="center" vertical="center"/>
    </xf>
    <xf numFmtId="167" fontId="0" fillId="0" borderId="7" xfId="0" applyNumberFormat="1" applyBorder="1"/>
    <xf numFmtId="9" fontId="0" fillId="0" borderId="44" xfId="0" applyNumberFormat="1" applyBorder="1" applyAlignment="1">
      <alignment horizontal="center" vertical="center"/>
    </xf>
    <xf numFmtId="167" fontId="0" fillId="0" borderId="44" xfId="0" applyNumberFormat="1" applyBorder="1"/>
    <xf numFmtId="164" fontId="0" fillId="19" borderId="7" xfId="1" applyNumberFormat="1" applyFont="1" applyFill="1" applyBorder="1"/>
    <xf numFmtId="164" fontId="0" fillId="19" borderId="44" xfId="1" applyNumberFormat="1" applyFont="1" applyFill="1" applyBorder="1"/>
    <xf numFmtId="164" fontId="0" fillId="0" borderId="44" xfId="1" applyNumberFormat="1" applyFont="1" applyBorder="1"/>
    <xf numFmtId="1" fontId="0" fillId="17" borderId="2" xfId="1" applyNumberFormat="1" applyFont="1" applyFill="1" applyBorder="1" applyAlignment="1">
      <alignment wrapText="1"/>
    </xf>
    <xf numFmtId="1" fontId="0" fillId="17" borderId="2" xfId="1" applyNumberFormat="1" applyFont="1" applyFill="1" applyBorder="1" applyAlignment="1"/>
    <xf numFmtId="165" fontId="0" fillId="17" borderId="10" xfId="0" applyNumberFormat="1" applyFill="1" applyBorder="1"/>
    <xf numFmtId="165" fontId="0" fillId="19" borderId="2" xfId="0" applyNumberFormat="1" applyFill="1" applyBorder="1" applyAlignment="1">
      <alignment wrapText="1"/>
    </xf>
    <xf numFmtId="165" fontId="0" fillId="19" borderId="2" xfId="0" applyNumberFormat="1" applyFill="1" applyBorder="1" applyAlignment="1">
      <alignment horizontal="center"/>
    </xf>
    <xf numFmtId="165" fontId="0" fillId="19" borderId="10" xfId="0" applyNumberFormat="1" applyFill="1" applyBorder="1"/>
    <xf numFmtId="9" fontId="0" fillId="19" borderId="27" xfId="1" applyFont="1" applyFill="1" applyBorder="1"/>
    <xf numFmtId="9" fontId="0" fillId="19" borderId="7" xfId="1" applyFont="1" applyFill="1" applyBorder="1"/>
    <xf numFmtId="9" fontId="0" fillId="19" borderId="44" xfId="1" applyFont="1" applyFill="1" applyBorder="1"/>
    <xf numFmtId="0" fontId="0" fillId="17" borderId="2" xfId="0" applyFill="1" applyBorder="1" applyAlignment="1"/>
    <xf numFmtId="165" fontId="0" fillId="0" borderId="27" xfId="1" applyNumberFormat="1" applyFont="1" applyBorder="1" applyAlignment="1">
      <alignment horizontal="center" vertical="center"/>
    </xf>
    <xf numFmtId="165" fontId="0" fillId="0" borderId="7" xfId="1" applyNumberFormat="1" applyFont="1" applyBorder="1" applyAlignment="1">
      <alignment horizontal="center" vertical="center"/>
    </xf>
    <xf numFmtId="165" fontId="0" fillId="0" borderId="44" xfId="1" applyNumberFormat="1" applyFont="1" applyBorder="1" applyAlignment="1">
      <alignment horizontal="center" vertical="center"/>
    </xf>
    <xf numFmtId="0" fontId="0" fillId="17" borderId="73" xfId="0" applyFill="1" applyBorder="1" applyAlignment="1">
      <alignment wrapText="1"/>
    </xf>
    <xf numFmtId="0" fontId="0" fillId="19" borderId="74" xfId="0" applyFill="1" applyBorder="1" applyAlignment="1">
      <alignment wrapText="1"/>
    </xf>
    <xf numFmtId="0" fontId="0" fillId="17" borderId="75" xfId="0" applyFill="1" applyBorder="1" applyAlignment="1">
      <alignment wrapText="1"/>
    </xf>
    <xf numFmtId="0" fontId="0" fillId="17" borderId="73" xfId="0" applyFill="1" applyBorder="1" applyAlignment="1"/>
    <xf numFmtId="0" fontId="0" fillId="19" borderId="74" xfId="0" applyFill="1" applyBorder="1" applyAlignment="1"/>
    <xf numFmtId="0" fontId="0" fillId="17" borderId="75" xfId="0" applyFill="1" applyBorder="1" applyAlignment="1"/>
    <xf numFmtId="1" fontId="0" fillId="17" borderId="60" xfId="0" applyNumberFormat="1" applyFill="1" applyBorder="1"/>
    <xf numFmtId="1" fontId="0" fillId="19" borderId="78" xfId="0" applyNumberFormat="1" applyFill="1" applyBorder="1"/>
    <xf numFmtId="1" fontId="0" fillId="17" borderId="79" xfId="0" applyNumberFormat="1" applyFill="1" applyBorder="1"/>
    <xf numFmtId="1" fontId="0" fillId="17" borderId="59" xfId="0" applyNumberFormat="1" applyFill="1" applyBorder="1"/>
    <xf numFmtId="1" fontId="0" fillId="19" borderId="80" xfId="0" applyNumberFormat="1" applyFill="1" applyBorder="1"/>
    <xf numFmtId="1" fontId="0" fillId="17" borderId="81" xfId="0" applyNumberFormat="1" applyFill="1" applyBorder="1"/>
    <xf numFmtId="1" fontId="0" fillId="17" borderId="61" xfId="0" applyNumberFormat="1" applyFill="1" applyBorder="1"/>
    <xf numFmtId="1" fontId="0" fillId="19" borderId="82" xfId="0" applyNumberFormat="1" applyFill="1" applyBorder="1"/>
    <xf numFmtId="1" fontId="0" fillId="17" borderId="83" xfId="0" applyNumberFormat="1" applyFill="1" applyBorder="1"/>
    <xf numFmtId="0" fontId="0" fillId="17" borderId="60" xfId="0" applyFill="1" applyBorder="1"/>
    <xf numFmtId="0" fontId="0" fillId="19" borderId="78" xfId="0" applyFill="1" applyBorder="1"/>
    <xf numFmtId="0" fontId="0" fillId="17" borderId="61" xfId="0" applyFill="1" applyBorder="1"/>
    <xf numFmtId="0" fontId="0" fillId="19" borderId="82" xfId="0" applyFill="1" applyBorder="1"/>
    <xf numFmtId="0" fontId="0" fillId="17" borderId="79" xfId="0" applyFill="1" applyBorder="1"/>
    <xf numFmtId="0" fontId="0" fillId="17" borderId="83" xfId="0" applyFill="1" applyBorder="1"/>
    <xf numFmtId="0" fontId="0" fillId="17" borderId="59" xfId="0" applyFill="1" applyBorder="1"/>
    <xf numFmtId="0" fontId="0" fillId="17" borderId="81" xfId="0" applyFill="1" applyBorder="1"/>
    <xf numFmtId="1" fontId="0" fillId="17" borderId="84" xfId="0" applyNumberFormat="1" applyFill="1" applyBorder="1"/>
    <xf numFmtId="1" fontId="0" fillId="19" borderId="85" xfId="0" applyNumberFormat="1" applyFill="1" applyBorder="1"/>
    <xf numFmtId="1" fontId="0" fillId="17" borderId="86" xfId="0" applyNumberFormat="1" applyFill="1" applyBorder="1"/>
    <xf numFmtId="0" fontId="0" fillId="0" borderId="73" xfId="0" applyBorder="1" applyAlignment="1">
      <alignment wrapText="1"/>
    </xf>
    <xf numFmtId="0" fontId="0" fillId="0" borderId="74" xfId="0" applyBorder="1" applyAlignment="1">
      <alignment wrapText="1"/>
    </xf>
    <xf numFmtId="0" fontId="0" fillId="0" borderId="75" xfId="0" applyBorder="1" applyAlignment="1">
      <alignment wrapText="1"/>
    </xf>
    <xf numFmtId="0" fontId="0" fillId="0" borderId="73" xfId="0" applyBorder="1" applyAlignment="1"/>
    <xf numFmtId="0" fontId="0" fillId="0" borderId="74" xfId="0" applyBorder="1" applyAlignment="1"/>
    <xf numFmtId="0" fontId="0" fillId="0" borderId="75" xfId="0" applyBorder="1" applyAlignment="1"/>
    <xf numFmtId="0" fontId="0" fillId="0" borderId="57" xfId="0" applyBorder="1"/>
    <xf numFmtId="0" fontId="0" fillId="0" borderId="76" xfId="0" applyBorder="1"/>
    <xf numFmtId="0" fontId="0" fillId="0" borderId="77" xfId="0" applyBorder="1"/>
    <xf numFmtId="1" fontId="0" fillId="0" borderId="78" xfId="0" applyNumberFormat="1" applyBorder="1"/>
    <xf numFmtId="1" fontId="0" fillId="0" borderId="79" xfId="0" applyNumberFormat="1" applyBorder="1"/>
    <xf numFmtId="1" fontId="0" fillId="0" borderId="80" xfId="0" applyNumberFormat="1" applyBorder="1"/>
    <xf numFmtId="1" fontId="0" fillId="0" borderId="81" xfId="0" applyNumberFormat="1" applyBorder="1"/>
    <xf numFmtId="1" fontId="0" fillId="0" borderId="82" xfId="0" applyNumberFormat="1" applyBorder="1"/>
    <xf numFmtId="1" fontId="0" fillId="0" borderId="83" xfId="0" applyNumberFormat="1" applyBorder="1"/>
    <xf numFmtId="0" fontId="0" fillId="0" borderId="78" xfId="0" applyBorder="1"/>
    <xf numFmtId="1" fontId="0" fillId="0" borderId="79" xfId="0" applyNumberFormat="1" applyFill="1" applyBorder="1"/>
    <xf numFmtId="0" fontId="0" fillId="0" borderId="82" xfId="0" applyBorder="1"/>
    <xf numFmtId="1" fontId="0" fillId="0" borderId="83" xfId="0" applyNumberFormat="1" applyFill="1" applyBorder="1"/>
    <xf numFmtId="1" fontId="0" fillId="0" borderId="61" xfId="0" applyNumberFormat="1" applyFill="1" applyBorder="1"/>
    <xf numFmtId="1" fontId="0" fillId="0" borderId="82" xfId="0" applyNumberFormat="1" applyFill="1" applyBorder="1"/>
    <xf numFmtId="1" fontId="0" fillId="0" borderId="59" xfId="0" applyNumberFormat="1" applyFill="1" applyBorder="1"/>
    <xf numFmtId="1" fontId="0" fillId="0" borderId="80" xfId="0" applyNumberFormat="1" applyFill="1" applyBorder="1"/>
    <xf numFmtId="1" fontId="0" fillId="0" borderId="81" xfId="0" applyNumberFormat="1" applyFill="1" applyBorder="1"/>
    <xf numFmtId="1" fontId="0" fillId="0" borderId="78" xfId="0" applyNumberFormat="1" applyFill="1" applyBorder="1"/>
    <xf numFmtId="0" fontId="0" fillId="0" borderId="79" xfId="0" applyBorder="1"/>
    <xf numFmtId="0" fontId="0" fillId="0" borderId="83" xfId="0" applyBorder="1"/>
    <xf numFmtId="0" fontId="0" fillId="0" borderId="80" xfId="0" applyBorder="1"/>
    <xf numFmtId="0" fontId="0" fillId="0" borderId="81" xfId="0" applyBorder="1"/>
    <xf numFmtId="1" fontId="0" fillId="0" borderId="84" xfId="0" applyNumberFormat="1" applyBorder="1"/>
    <xf numFmtId="1" fontId="0" fillId="0" borderId="85" xfId="0" applyNumberFormat="1" applyBorder="1"/>
    <xf numFmtId="1" fontId="0" fillId="0" borderId="86" xfId="0" applyNumberFormat="1" applyBorder="1"/>
    <xf numFmtId="1" fontId="0" fillId="0" borderId="60" xfId="0" applyNumberFormat="1" applyFill="1" applyBorder="1"/>
    <xf numFmtId="1" fontId="0" fillId="3" borderId="74" xfId="0" applyNumberFormat="1" applyFill="1" applyBorder="1" applyAlignment="1"/>
    <xf numFmtId="1" fontId="0" fillId="3" borderId="85" xfId="0" applyNumberFormat="1" applyFill="1" applyBorder="1"/>
    <xf numFmtId="1" fontId="0" fillId="3" borderId="78" xfId="0" applyNumberFormat="1" applyFill="1" applyBorder="1"/>
    <xf numFmtId="1" fontId="0" fillId="3" borderId="82" xfId="0" applyNumberFormat="1" applyFill="1" applyBorder="1"/>
    <xf numFmtId="1" fontId="0" fillId="3" borderId="80" xfId="0" applyNumberFormat="1" applyFill="1" applyBorder="1"/>
    <xf numFmtId="1" fontId="0" fillId="17" borderId="73" xfId="0" applyNumberFormat="1" applyFill="1" applyBorder="1" applyAlignment="1"/>
    <xf numFmtId="1" fontId="0" fillId="17" borderId="75" xfId="0" applyNumberFormat="1" applyFill="1" applyBorder="1" applyAlignment="1"/>
    <xf numFmtId="0" fontId="0" fillId="3" borderId="74" xfId="0" applyFill="1" applyBorder="1" applyAlignment="1"/>
    <xf numFmtId="2" fontId="0" fillId="17" borderId="60" xfId="0" applyNumberFormat="1" applyFill="1" applyBorder="1"/>
    <xf numFmtId="2" fontId="0" fillId="17" borderId="61" xfId="0" applyNumberFormat="1" applyFill="1" applyBorder="1"/>
    <xf numFmtId="2" fontId="0" fillId="17" borderId="59" xfId="0" applyNumberFormat="1" applyFill="1" applyBorder="1"/>
    <xf numFmtId="1" fontId="0" fillId="0" borderId="64" xfId="0" applyNumberFormat="1" applyFill="1" applyBorder="1"/>
    <xf numFmtId="1" fontId="0" fillId="0" borderId="87" xfId="0" applyNumberFormat="1" applyFill="1" applyBorder="1"/>
    <xf numFmtId="1" fontId="0" fillId="0" borderId="88" xfId="0" applyNumberFormat="1" applyFill="1" applyBorder="1"/>
    <xf numFmtId="0" fontId="0" fillId="0" borderId="83" xfId="0" applyFill="1" applyBorder="1"/>
    <xf numFmtId="165" fontId="0" fillId="19" borderId="3" xfId="1" applyNumberFormat="1" applyFont="1" applyFill="1" applyBorder="1" applyAlignment="1">
      <alignment wrapText="1"/>
    </xf>
    <xf numFmtId="165" fontId="0" fillId="19" borderId="2" xfId="1" applyNumberFormat="1" applyFont="1" applyFill="1" applyBorder="1" applyAlignment="1">
      <alignment horizontal="center"/>
    </xf>
    <xf numFmtId="165" fontId="0" fillId="19" borderId="10" xfId="1" applyNumberFormat="1" applyFont="1" applyFill="1" applyBorder="1"/>
    <xf numFmtId="165" fontId="0" fillId="17" borderId="10" xfId="1" applyNumberFormat="1" applyFont="1" applyFill="1" applyBorder="1"/>
    <xf numFmtId="1" fontId="0" fillId="17" borderId="64" xfId="0" applyNumberFormat="1" applyFill="1" applyBorder="1"/>
    <xf numFmtId="1" fontId="0" fillId="17" borderId="88" xfId="0" applyNumberFormat="1" applyFill="1" applyBorder="1"/>
    <xf numFmtId="1" fontId="0" fillId="19" borderId="87" xfId="0" applyNumberFormat="1" applyFill="1" applyBorder="1"/>
    <xf numFmtId="1" fontId="0" fillId="17" borderId="28" xfId="1" applyNumberFormat="1" applyFont="1" applyFill="1" applyBorder="1"/>
    <xf numFmtId="1" fontId="0" fillId="19" borderId="74" xfId="0" applyNumberFormat="1" applyFill="1" applyBorder="1" applyAlignment="1"/>
    <xf numFmtId="165" fontId="0" fillId="19" borderId="3" xfId="0" applyNumberFormat="1" applyFill="1" applyBorder="1" applyAlignment="1">
      <alignment wrapText="1"/>
    </xf>
    <xf numFmtId="0" fontId="0" fillId="0" borderId="4" xfId="0" applyBorder="1" applyAlignment="1">
      <alignment wrapText="1"/>
    </xf>
    <xf numFmtId="1" fontId="0" fillId="17" borderId="94" xfId="0" applyNumberFormat="1" applyFill="1" applyBorder="1" applyAlignment="1"/>
    <xf numFmtId="1" fontId="0" fillId="17" borderId="89" xfId="0" applyNumberFormat="1" applyFill="1" applyBorder="1" applyAlignment="1"/>
    <xf numFmtId="1" fontId="0" fillId="17" borderId="95" xfId="0" applyNumberFormat="1" applyFill="1" applyBorder="1"/>
    <xf numFmtId="1" fontId="0" fillId="17" borderId="90" xfId="0" applyNumberFormat="1" applyFill="1" applyBorder="1"/>
    <xf numFmtId="1" fontId="0" fillId="17" borderId="96" xfId="0" applyNumberFormat="1" applyFill="1" applyBorder="1"/>
    <xf numFmtId="1" fontId="0" fillId="17" borderId="91" xfId="0" applyNumberFormat="1" applyFill="1" applyBorder="1"/>
    <xf numFmtId="1" fontId="0" fillId="17" borderId="97" xfId="0" applyNumberFormat="1" applyFill="1" applyBorder="1"/>
    <xf numFmtId="1" fontId="0" fillId="17" borderId="92" xfId="0" applyNumberFormat="1" applyFill="1" applyBorder="1"/>
    <xf numFmtId="1" fontId="0" fillId="17" borderId="98" xfId="0" applyNumberFormat="1" applyFill="1" applyBorder="1"/>
    <xf numFmtId="1" fontId="0" fillId="17" borderId="93" xfId="0" applyNumberFormat="1" applyFill="1" applyBorder="1"/>
    <xf numFmtId="165" fontId="0" fillId="19" borderId="5" xfId="1" applyNumberFormat="1" applyFont="1" applyFill="1" applyBorder="1" applyAlignment="1">
      <alignment wrapText="1"/>
    </xf>
    <xf numFmtId="165" fontId="0" fillId="19" borderId="5" xfId="1" applyNumberFormat="1" applyFont="1" applyFill="1" applyBorder="1" applyAlignment="1">
      <alignment horizontal="center"/>
    </xf>
    <xf numFmtId="165" fontId="0" fillId="19" borderId="43" xfId="1" applyNumberFormat="1" applyFont="1" applyFill="1" applyBorder="1"/>
    <xf numFmtId="165" fontId="0" fillId="19" borderId="26" xfId="1" applyNumberFormat="1" applyFont="1" applyFill="1" applyBorder="1"/>
    <xf numFmtId="165" fontId="0" fillId="19" borderId="29" xfId="1" applyNumberFormat="1" applyFont="1" applyFill="1" applyBorder="1"/>
    <xf numFmtId="165" fontId="0" fillId="19" borderId="30" xfId="1" applyNumberFormat="1" applyFont="1" applyFill="1" applyBorder="1"/>
    <xf numFmtId="165" fontId="0" fillId="19" borderId="40" xfId="1" applyNumberFormat="1" applyFont="1" applyFill="1" applyBorder="1"/>
    <xf numFmtId="165" fontId="0" fillId="19" borderId="26" xfId="0" applyNumberFormat="1" applyFill="1" applyBorder="1"/>
    <xf numFmtId="165" fontId="0" fillId="19" borderId="30" xfId="0" applyNumberFormat="1" applyFill="1" applyBorder="1"/>
    <xf numFmtId="0" fontId="0" fillId="17" borderId="43" xfId="0" applyFill="1" applyBorder="1"/>
    <xf numFmtId="0" fontId="0" fillId="17" borderId="26" xfId="0" applyFill="1" applyBorder="1"/>
    <xf numFmtId="0" fontId="0" fillId="17" borderId="29" xfId="0" applyFill="1" applyBorder="1"/>
    <xf numFmtId="0" fontId="0" fillId="17" borderId="30" xfId="0" applyFill="1" applyBorder="1"/>
    <xf numFmtId="0" fontId="0" fillId="17" borderId="26" xfId="0" applyNumberFormat="1" applyFill="1" applyBorder="1"/>
    <xf numFmtId="0" fontId="0" fillId="17" borderId="30" xfId="0" applyNumberFormat="1" applyFill="1" applyBorder="1"/>
    <xf numFmtId="0" fontId="0" fillId="17" borderId="40" xfId="0" applyFill="1" applyBorder="1"/>
    <xf numFmtId="164" fontId="0" fillId="17" borderId="26" xfId="1" applyNumberFormat="1" applyFont="1" applyFill="1" applyBorder="1"/>
    <xf numFmtId="164" fontId="0" fillId="0" borderId="27" xfId="1" applyNumberFormat="1" applyFont="1" applyBorder="1"/>
    <xf numFmtId="164" fontId="0" fillId="17" borderId="30" xfId="1" applyNumberFormat="1" applyFont="1" applyFill="1" applyBorder="1"/>
    <xf numFmtId="165" fontId="0" fillId="19" borderId="5" xfId="0" applyNumberFormat="1" applyFill="1" applyBorder="1" applyAlignment="1">
      <alignment wrapText="1"/>
    </xf>
    <xf numFmtId="165" fontId="0" fillId="19" borderId="5" xfId="0" applyNumberFormat="1" applyFill="1" applyBorder="1" applyAlignment="1">
      <alignment horizontal="center"/>
    </xf>
    <xf numFmtId="165" fontId="0" fillId="19" borderId="43" xfId="0" applyNumberFormat="1" applyFill="1" applyBorder="1"/>
    <xf numFmtId="0" fontId="0" fillId="17" borderId="2" xfId="0" applyNumberFormat="1" applyFill="1" applyBorder="1" applyAlignment="1">
      <alignment wrapText="1"/>
    </xf>
    <xf numFmtId="0" fontId="0" fillId="17" borderId="2" xfId="0" applyNumberFormat="1" applyFill="1" applyBorder="1" applyAlignment="1">
      <alignment horizontal="center"/>
    </xf>
    <xf numFmtId="0" fontId="0" fillId="17" borderId="43" xfId="0" applyNumberFormat="1" applyFill="1" applyBorder="1"/>
    <xf numFmtId="0" fontId="0" fillId="17" borderId="26" xfId="1" applyNumberFormat="1" applyFont="1" applyFill="1" applyBorder="1"/>
    <xf numFmtId="0" fontId="0" fillId="17" borderId="29" xfId="1" applyNumberFormat="1" applyFont="1" applyFill="1" applyBorder="1"/>
    <xf numFmtId="0" fontId="0" fillId="17" borderId="30" xfId="1" applyNumberFormat="1" applyFont="1" applyFill="1" applyBorder="1"/>
    <xf numFmtId="9" fontId="0" fillId="0" borderId="27" xfId="1" applyFont="1" applyBorder="1" applyAlignment="1">
      <alignment horizontal="center" vertical="center"/>
    </xf>
    <xf numFmtId="9" fontId="0" fillId="0" borderId="7" xfId="1" applyFont="1" applyBorder="1" applyAlignment="1">
      <alignment horizontal="center" vertical="center"/>
    </xf>
    <xf numFmtId="9" fontId="0" fillId="0" borderId="44" xfId="1" applyFont="1" applyBorder="1" applyAlignment="1">
      <alignment horizontal="center" vertical="center"/>
    </xf>
    <xf numFmtId="164" fontId="0" fillId="3" borderId="27" xfId="1" applyNumberFormat="1" applyFont="1" applyFill="1" applyBorder="1"/>
    <xf numFmtId="164" fontId="0" fillId="3" borderId="44" xfId="1" applyNumberFormat="1" applyFont="1" applyFill="1" applyBorder="1"/>
    <xf numFmtId="164" fontId="0" fillId="3" borderId="7" xfId="1" applyNumberFormat="1" applyFont="1" applyFill="1" applyBorder="1"/>
    <xf numFmtId="0" fontId="18" fillId="0" borderId="0" xfId="0" applyFont="1"/>
    <xf numFmtId="0" fontId="0" fillId="18" borderId="2" xfId="0" applyFont="1" applyFill="1" applyBorder="1"/>
    <xf numFmtId="0" fontId="0" fillId="0" borderId="2" xfId="0" applyFont="1" applyBorder="1" applyAlignment="1">
      <alignment horizontal="left"/>
    </xf>
    <xf numFmtId="1" fontId="0" fillId="0" borderId="2" xfId="0" applyNumberFormat="1" applyFont="1" applyBorder="1"/>
    <xf numFmtId="0" fontId="0" fillId="18" borderId="99" xfId="0" applyFont="1" applyFill="1" applyBorder="1"/>
    <xf numFmtId="0" fontId="0" fillId="0" borderId="99" xfId="0" applyFont="1" applyBorder="1" applyAlignment="1">
      <alignment horizontal="left"/>
    </xf>
    <xf numFmtId="1" fontId="0" fillId="0" borderId="99" xfId="0" applyNumberFormat="1" applyFont="1" applyBorder="1"/>
    <xf numFmtId="164" fontId="0" fillId="0" borderId="0" xfId="0" applyNumberFormat="1"/>
    <xf numFmtId="1" fontId="0" fillId="0" borderId="2" xfId="1" applyNumberFormat="1" applyFont="1" applyBorder="1"/>
    <xf numFmtId="1" fontId="0" fillId="0" borderId="2" xfId="0" applyNumberFormat="1" applyFill="1" applyBorder="1"/>
    <xf numFmtId="0" fontId="0" fillId="17" borderId="57" xfId="0" applyFill="1" applyBorder="1" applyAlignment="1">
      <alignment wrapText="1"/>
    </xf>
    <xf numFmtId="0" fontId="0" fillId="19" borderId="57" xfId="0" applyFill="1" applyBorder="1" applyAlignment="1">
      <alignment wrapText="1"/>
    </xf>
    <xf numFmtId="0" fontId="0" fillId="17" borderId="73" xfId="0" applyNumberFormat="1" applyFill="1" applyBorder="1" applyAlignment="1">
      <alignment wrapText="1"/>
    </xf>
    <xf numFmtId="0" fontId="0" fillId="3" borderId="74" xfId="0" applyNumberFormat="1" applyFill="1" applyBorder="1" applyAlignment="1">
      <alignment wrapText="1"/>
    </xf>
    <xf numFmtId="0" fontId="0" fillId="17" borderId="75" xfId="0" applyNumberFormat="1" applyFill="1" applyBorder="1" applyAlignment="1">
      <alignment wrapText="1"/>
    </xf>
    <xf numFmtId="0" fontId="19" fillId="18" borderId="99" xfId="0" applyFont="1" applyFill="1" applyBorder="1"/>
    <xf numFmtId="0" fontId="19" fillId="0" borderId="99" xfId="0" applyFont="1" applyBorder="1" applyAlignment="1">
      <alignment horizontal="left"/>
    </xf>
    <xf numFmtId="1" fontId="19" fillId="0" borderId="99" xfId="0" applyNumberFormat="1" applyFont="1" applyBorder="1"/>
    <xf numFmtId="0" fontId="0" fillId="17" borderId="100" xfId="0" applyFill="1" applyBorder="1" applyAlignment="1">
      <alignment wrapText="1"/>
    </xf>
    <xf numFmtId="1" fontId="0" fillId="17" borderId="100" xfId="0" applyNumberFormat="1" applyFill="1" applyBorder="1" applyAlignment="1"/>
    <xf numFmtId="0" fontId="0" fillId="17" borderId="101" xfId="0" applyFill="1" applyBorder="1" applyAlignment="1">
      <alignment wrapText="1"/>
    </xf>
    <xf numFmtId="0" fontId="0" fillId="17" borderId="89" xfId="0" applyFill="1" applyBorder="1" applyAlignment="1">
      <alignment wrapText="1"/>
    </xf>
    <xf numFmtId="0" fontId="0" fillId="17" borderId="21" xfId="0" applyFill="1" applyBorder="1" applyAlignment="1">
      <alignment wrapText="1"/>
    </xf>
    <xf numFmtId="1" fontId="0" fillId="20" borderId="99" xfId="0" applyNumberFormat="1" applyFont="1" applyFill="1" applyBorder="1"/>
    <xf numFmtId="0" fontId="0" fillId="18" borderId="102" xfId="0" applyFont="1" applyFill="1" applyBorder="1"/>
    <xf numFmtId="0" fontId="0" fillId="18" borderId="103" xfId="0" applyFont="1" applyFill="1" applyBorder="1"/>
    <xf numFmtId="1" fontId="0" fillId="0" borderId="103" xfId="0" applyNumberFormat="1" applyFont="1" applyBorder="1"/>
    <xf numFmtId="1" fontId="0" fillId="20" borderId="102" xfId="0" applyNumberFormat="1" applyFont="1" applyFill="1" applyBorder="1"/>
    <xf numFmtId="1" fontId="0" fillId="18" borderId="103" xfId="0" applyNumberFormat="1" applyFont="1" applyFill="1" applyBorder="1"/>
    <xf numFmtId="0" fontId="0" fillId="0" borderId="10" xfId="0" applyFont="1" applyBorder="1" applyAlignment="1">
      <alignment horizontal="left"/>
    </xf>
    <xf numFmtId="1" fontId="0" fillId="0" borderId="10" xfId="0" applyNumberFormat="1" applyFont="1" applyBorder="1"/>
    <xf numFmtId="0" fontId="0" fillId="0" borderId="13" xfId="0" applyFont="1" applyBorder="1" applyAlignment="1">
      <alignment horizontal="left"/>
    </xf>
    <xf numFmtId="1" fontId="0" fillId="0" borderId="13" xfId="0" applyNumberFormat="1" applyFont="1" applyBorder="1"/>
    <xf numFmtId="9" fontId="0" fillId="0" borderId="13" xfId="1" applyFont="1" applyBorder="1"/>
    <xf numFmtId="9" fontId="0" fillId="20" borderId="13" xfId="1" applyFont="1" applyFill="1" applyBorder="1"/>
    <xf numFmtId="0" fontId="0" fillId="21" borderId="102" xfId="0" applyFont="1" applyFill="1" applyBorder="1"/>
    <xf numFmtId="0" fontId="20" fillId="0" borderId="0" xfId="2"/>
    <xf numFmtId="0" fontId="0" fillId="0" borderId="2" xfId="0" applyBorder="1" applyAlignment="1">
      <alignment horizontal="center" wrapText="1"/>
    </xf>
    <xf numFmtId="1" fontId="0" fillId="17" borderId="78" xfId="0" applyNumberFormat="1" applyFill="1" applyBorder="1"/>
    <xf numFmtId="1" fontId="0" fillId="17" borderId="82" xfId="0" applyNumberFormat="1" applyFill="1" applyBorder="1"/>
    <xf numFmtId="1" fontId="0" fillId="17" borderId="80" xfId="0" applyNumberFormat="1" applyFill="1" applyBorder="1"/>
    <xf numFmtId="0" fontId="23" fillId="0" borderId="0" xfId="0" applyFont="1"/>
    <xf numFmtId="1" fontId="0" fillId="17" borderId="2" xfId="0" applyNumberFormat="1" applyFont="1" applyFill="1" applyBorder="1"/>
    <xf numFmtId="9" fontId="0" fillId="17" borderId="13" xfId="1" applyFont="1" applyFill="1" applyBorder="1"/>
    <xf numFmtId="0" fontId="0" fillId="17" borderId="0" xfId="0" applyFont="1" applyFill="1"/>
    <xf numFmtId="1" fontId="0" fillId="17" borderId="10" xfId="0" applyNumberFormat="1" applyFont="1" applyFill="1" applyBorder="1"/>
    <xf numFmtId="1" fontId="0" fillId="17" borderId="13" xfId="0" applyNumberFormat="1" applyFont="1" applyFill="1" applyBorder="1"/>
    <xf numFmtId="0" fontId="0" fillId="18" borderId="99" xfId="0" applyFont="1" applyFill="1" applyBorder="1" applyAlignment="1">
      <alignment wrapText="1"/>
    </xf>
    <xf numFmtId="0" fontId="0" fillId="22" borderId="99" xfId="0" applyFont="1" applyFill="1" applyBorder="1"/>
    <xf numFmtId="1" fontId="0" fillId="0" borderId="99" xfId="0" applyNumberFormat="1" applyBorder="1"/>
    <xf numFmtId="0" fontId="0" fillId="22" borderId="2" xfId="0" applyFont="1" applyFill="1" applyBorder="1"/>
    <xf numFmtId="9" fontId="0" fillId="11" borderId="47" xfId="0" applyNumberFormat="1" applyFill="1" applyBorder="1"/>
    <xf numFmtId="0" fontId="0" fillId="0" borderId="1" xfId="0" applyFill="1" applyBorder="1"/>
    <xf numFmtId="0" fontId="0" fillId="0" borderId="47" xfId="0" applyFill="1" applyBorder="1"/>
    <xf numFmtId="9" fontId="0" fillId="0" borderId="47" xfId="0" applyNumberFormat="1" applyFill="1" applyBorder="1"/>
    <xf numFmtId="1" fontId="0" fillId="22" borderId="103" xfId="0" applyNumberFormat="1" applyFont="1" applyFill="1" applyBorder="1"/>
    <xf numFmtId="0" fontId="18" fillId="0" borderId="0" xfId="0" applyFont="1" applyAlignment="1"/>
    <xf numFmtId="0" fontId="0" fillId="0" borderId="3" xfId="0" applyFont="1" applyBorder="1" applyAlignment="1">
      <alignment horizontal="left"/>
    </xf>
    <xf numFmtId="0" fontId="0" fillId="0" borderId="104" xfId="0" applyFont="1" applyBorder="1" applyAlignment="1">
      <alignment horizontal="left"/>
    </xf>
    <xf numFmtId="1" fontId="0" fillId="0" borderId="105" xfId="0" applyNumberFormat="1" applyFont="1" applyBorder="1"/>
    <xf numFmtId="1" fontId="0" fillId="0" borderId="106" xfId="0" applyNumberFormat="1" applyBorder="1"/>
    <xf numFmtId="9" fontId="0" fillId="0" borderId="39" xfId="1" applyFont="1" applyBorder="1"/>
    <xf numFmtId="9" fontId="0" fillId="0" borderId="37" xfId="1" applyFont="1" applyBorder="1"/>
    <xf numFmtId="0" fontId="0" fillId="23" borderId="67" xfId="0" applyFill="1" applyBorder="1" applyAlignment="1">
      <alignment wrapText="1"/>
    </xf>
    <xf numFmtId="0" fontId="0" fillId="23" borderId="54" xfId="0" applyFill="1" applyBorder="1" applyAlignment="1">
      <alignment wrapText="1"/>
    </xf>
    <xf numFmtId="0" fontId="0" fillId="11" borderId="67" xfId="0" applyFill="1" applyBorder="1"/>
    <xf numFmtId="0" fontId="0" fillId="11" borderId="27" xfId="0" applyFill="1" applyBorder="1"/>
    <xf numFmtId="0" fontId="0" fillId="11" borderId="25" xfId="0" applyFill="1" applyBorder="1"/>
    <xf numFmtId="0" fontId="0" fillId="11" borderId="22" xfId="0" applyFill="1" applyBorder="1"/>
    <xf numFmtId="0" fontId="0" fillId="11" borderId="26" xfId="0" applyFill="1" applyBorder="1"/>
    <xf numFmtId="0" fontId="0" fillId="11" borderId="54" xfId="0" applyFill="1" applyBorder="1"/>
    <xf numFmtId="0" fontId="0" fillId="11" borderId="56" xfId="0" applyFill="1" applyBorder="1"/>
    <xf numFmtId="9" fontId="0" fillId="11" borderId="56" xfId="1" applyFont="1" applyFill="1" applyBorder="1"/>
    <xf numFmtId="0" fontId="0" fillId="11" borderId="68" xfId="0" applyFill="1" applyBorder="1"/>
    <xf numFmtId="0" fontId="0" fillId="11" borderId="69" xfId="0" applyFill="1" applyBorder="1"/>
    <xf numFmtId="9" fontId="0" fillId="11" borderId="46" xfId="0" applyNumberFormat="1" applyFill="1" applyBorder="1"/>
    <xf numFmtId="0" fontId="0" fillId="10" borderId="27" xfId="0" applyFill="1" applyBorder="1"/>
    <xf numFmtId="1" fontId="0" fillId="8" borderId="36" xfId="0" applyNumberFormat="1" applyFill="1" applyBorder="1"/>
    <xf numFmtId="0" fontId="0" fillId="8" borderId="47" xfId="0" applyFill="1" applyBorder="1"/>
    <xf numFmtId="1" fontId="1" fillId="0" borderId="107" xfId="0" applyNumberFormat="1" applyFont="1" applyBorder="1"/>
    <xf numFmtId="9" fontId="0" fillId="0" borderId="13" xfId="1" applyNumberFormat="1" applyFont="1" applyBorder="1"/>
    <xf numFmtId="0" fontId="26" fillId="0" borderId="0" xfId="0" applyFont="1" applyAlignment="1">
      <alignment horizontal="center" vertical="center" readingOrder="1"/>
    </xf>
    <xf numFmtId="0" fontId="26" fillId="0" borderId="0" xfId="0" applyFont="1" applyAlignment="1">
      <alignment vertical="center" readingOrder="1"/>
    </xf>
    <xf numFmtId="0" fontId="27" fillId="0" borderId="0" xfId="0" applyFont="1" applyAlignment="1">
      <alignment horizontal="center" vertical="center" readingOrder="1"/>
    </xf>
    <xf numFmtId="0" fontId="28" fillId="0" borderId="0" xfId="0" applyFont="1"/>
    <xf numFmtId="165" fontId="28" fillId="3" borderId="27" xfId="0" applyNumberFormat="1" applyFont="1" applyFill="1" applyBorder="1"/>
    <xf numFmtId="165" fontId="28" fillId="3" borderId="7" xfId="0" applyNumberFormat="1" applyFont="1" applyFill="1" applyBorder="1"/>
    <xf numFmtId="165" fontId="28" fillId="3" borderId="44" xfId="0" applyNumberFormat="1" applyFont="1" applyFill="1" applyBorder="1"/>
    <xf numFmtId="165" fontId="28" fillId="3" borderId="17" xfId="0" applyNumberFormat="1" applyFont="1" applyFill="1" applyBorder="1"/>
    <xf numFmtId="165" fontId="28" fillId="0" borderId="27" xfId="0" applyNumberFormat="1" applyFont="1" applyBorder="1"/>
    <xf numFmtId="165" fontId="28" fillId="0" borderId="7" xfId="0" applyNumberFormat="1" applyFont="1" applyBorder="1"/>
    <xf numFmtId="165" fontId="28" fillId="0" borderId="44" xfId="0" applyNumberFormat="1" applyFont="1" applyBorder="1"/>
    <xf numFmtId="165" fontId="28" fillId="0" borderId="17" xfId="0" applyNumberFormat="1" applyFont="1" applyBorder="1"/>
    <xf numFmtId="0" fontId="28" fillId="0" borderId="27" xfId="0" applyFont="1" applyBorder="1"/>
    <xf numFmtId="0" fontId="28" fillId="0" borderId="7" xfId="0" applyFont="1" applyBorder="1"/>
    <xf numFmtId="0" fontId="28" fillId="0" borderId="44" xfId="0" applyFont="1" applyBorder="1"/>
    <xf numFmtId="0" fontId="28" fillId="0" borderId="28" xfId="0" applyFont="1" applyBorder="1"/>
    <xf numFmtId="1" fontId="28" fillId="0" borderId="22" xfId="0" applyNumberFormat="1" applyFont="1" applyBorder="1"/>
    <xf numFmtId="1" fontId="28" fillId="0" borderId="0" xfId="0" applyNumberFormat="1" applyFont="1" applyBorder="1"/>
    <xf numFmtId="1" fontId="28" fillId="0" borderId="23" xfId="0" applyNumberFormat="1" applyFont="1" applyBorder="1"/>
    <xf numFmtId="1" fontId="28" fillId="3" borderId="22" xfId="0" applyNumberFormat="1" applyFont="1" applyFill="1" applyBorder="1"/>
    <xf numFmtId="1" fontId="28" fillId="3" borderId="0" xfId="0" applyNumberFormat="1" applyFont="1" applyFill="1" applyBorder="1"/>
    <xf numFmtId="1" fontId="28" fillId="3" borderId="23" xfId="0" applyNumberFormat="1" applyFont="1" applyFill="1" applyBorder="1"/>
    <xf numFmtId="1" fontId="28" fillId="3" borderId="32" xfId="0" applyNumberFormat="1" applyFont="1" applyFill="1" applyBorder="1"/>
    <xf numFmtId="1" fontId="28" fillId="3" borderId="25" xfId="0" applyNumberFormat="1" applyFont="1" applyFill="1" applyBorder="1"/>
    <xf numFmtId="1" fontId="28" fillId="3" borderId="38" xfId="0" applyNumberFormat="1" applyFont="1" applyFill="1" applyBorder="1"/>
    <xf numFmtId="1" fontId="28" fillId="3" borderId="26" xfId="0" applyNumberFormat="1" applyFont="1" applyFill="1" applyBorder="1"/>
    <xf numFmtId="1" fontId="28" fillId="3" borderId="30" xfId="0" applyNumberFormat="1" applyFont="1" applyFill="1" applyBorder="1"/>
    <xf numFmtId="0" fontId="28" fillId="3" borderId="25" xfId="0" applyFont="1" applyFill="1" applyBorder="1"/>
    <xf numFmtId="0" fontId="28" fillId="3" borderId="1" xfId="0" applyFont="1" applyFill="1" applyBorder="1"/>
    <xf numFmtId="1" fontId="28" fillId="3" borderId="29" xfId="0" applyNumberFormat="1" applyFont="1" applyFill="1" applyBorder="1"/>
    <xf numFmtId="1" fontId="28" fillId="3" borderId="1" xfId="0" applyNumberFormat="1" applyFont="1" applyFill="1" applyBorder="1"/>
    <xf numFmtId="0" fontId="28" fillId="0" borderId="0" xfId="0" applyFont="1" applyAlignment="1">
      <alignment wrapText="1"/>
    </xf>
    <xf numFmtId="164" fontId="28" fillId="3" borderId="27" xfId="1" applyNumberFormat="1" applyFont="1" applyFill="1" applyBorder="1"/>
    <xf numFmtId="164" fontId="28" fillId="3" borderId="7" xfId="1" applyNumberFormat="1" applyFont="1" applyFill="1" applyBorder="1"/>
    <xf numFmtId="164" fontId="28" fillId="3" borderId="44" xfId="1" applyNumberFormat="1" applyFont="1" applyFill="1" applyBorder="1"/>
    <xf numFmtId="1" fontId="28" fillId="0" borderId="19" xfId="0" applyNumberFormat="1" applyFont="1" applyBorder="1"/>
    <xf numFmtId="0" fontId="28" fillId="0" borderId="22" xfId="0" applyFont="1" applyBorder="1"/>
    <xf numFmtId="0" fontId="28" fillId="0" borderId="23" xfId="0" applyFont="1" applyBorder="1"/>
    <xf numFmtId="0" fontId="28" fillId="0" borderId="0" xfId="0" applyFont="1" applyBorder="1"/>
    <xf numFmtId="1" fontId="0" fillId="0" borderId="31" xfId="0" applyNumberFormat="1" applyBorder="1"/>
    <xf numFmtId="168" fontId="28" fillId="3" borderId="22" xfId="3" applyNumberFormat="1" applyFont="1" applyFill="1" applyBorder="1"/>
    <xf numFmtId="168" fontId="28" fillId="3" borderId="0" xfId="3" applyNumberFormat="1" applyFont="1" applyFill="1" applyBorder="1"/>
    <xf numFmtId="168" fontId="28" fillId="3" borderId="23" xfId="3" applyNumberFormat="1" applyFont="1" applyFill="1" applyBorder="1"/>
    <xf numFmtId="1" fontId="28" fillId="3" borderId="0" xfId="3" applyNumberFormat="1" applyFont="1" applyFill="1" applyBorder="1"/>
    <xf numFmtId="165" fontId="28" fillId="19" borderId="27" xfId="1" applyNumberFormat="1" applyFont="1" applyFill="1" applyBorder="1"/>
    <xf numFmtId="165" fontId="28" fillId="19" borderId="7" xfId="1" applyNumberFormat="1" applyFont="1" applyFill="1" applyBorder="1"/>
    <xf numFmtId="165" fontId="28" fillId="19" borderId="44" xfId="1" applyNumberFormat="1" applyFont="1" applyFill="1" applyBorder="1"/>
    <xf numFmtId="165" fontId="28" fillId="19" borderId="17" xfId="1" applyNumberFormat="1" applyFont="1" applyFill="1" applyBorder="1"/>
    <xf numFmtId="0" fontId="28" fillId="6" borderId="44" xfId="0" applyFont="1" applyFill="1" applyBorder="1"/>
    <xf numFmtId="1" fontId="28" fillId="19" borderId="22" xfId="0" applyNumberFormat="1" applyFont="1" applyFill="1" applyBorder="1"/>
    <xf numFmtId="1" fontId="28" fillId="19" borderId="0" xfId="0" applyNumberFormat="1" applyFont="1" applyFill="1" applyBorder="1"/>
    <xf numFmtId="1" fontId="28" fillId="19" borderId="23" xfId="0" applyNumberFormat="1" applyFont="1" applyFill="1" applyBorder="1"/>
    <xf numFmtId="1" fontId="0" fillId="19" borderId="25" xfId="0" applyNumberFormat="1" applyFill="1" applyBorder="1"/>
    <xf numFmtId="1" fontId="0" fillId="19" borderId="38" xfId="0" applyNumberFormat="1" applyFill="1" applyBorder="1"/>
    <xf numFmtId="1" fontId="28" fillId="19" borderId="1" xfId="0" applyNumberFormat="1" applyFont="1" applyFill="1" applyBorder="1"/>
    <xf numFmtId="1" fontId="0" fillId="19" borderId="26" xfId="0" applyNumberFormat="1" applyFill="1" applyBorder="1"/>
    <xf numFmtId="1" fontId="0" fillId="19" borderId="30" xfId="0" applyNumberFormat="1" applyFill="1" applyBorder="1"/>
    <xf numFmtId="1" fontId="28" fillId="19" borderId="29" xfId="0" applyNumberFormat="1" applyFont="1" applyFill="1" applyBorder="1"/>
    <xf numFmtId="165" fontId="28" fillId="19" borderId="28" xfId="1" applyNumberFormat="1" applyFont="1" applyFill="1" applyBorder="1"/>
    <xf numFmtId="165" fontId="28" fillId="0" borderId="27" xfId="1" applyNumberFormat="1" applyFont="1" applyBorder="1"/>
    <xf numFmtId="165" fontId="28" fillId="0" borderId="7" xfId="1" applyNumberFormat="1" applyFont="1" applyBorder="1"/>
    <xf numFmtId="165" fontId="28" fillId="0" borderId="44" xfId="1" applyNumberFormat="1" applyFont="1" applyBorder="1"/>
    <xf numFmtId="0" fontId="0" fillId="0" borderId="7" xfId="0" applyNumberFormat="1" applyBorder="1"/>
    <xf numFmtId="0" fontId="28" fillId="0" borderId="27" xfId="0" applyFont="1" applyFill="1" applyBorder="1"/>
    <xf numFmtId="0" fontId="28" fillId="0" borderId="7" xfId="0" applyFont="1" applyFill="1" applyBorder="1"/>
    <xf numFmtId="0" fontId="28" fillId="0" borderId="44" xfId="0" applyFont="1" applyFill="1" applyBorder="1"/>
    <xf numFmtId="0" fontId="28" fillId="0" borderId="31" xfId="0" applyFont="1" applyBorder="1"/>
    <xf numFmtId="1" fontId="0" fillId="0" borderId="28" xfId="0" applyNumberFormat="1" applyBorder="1"/>
    <xf numFmtId="1" fontId="28" fillId="3" borderId="31" xfId="0" applyNumberFormat="1" applyFont="1" applyFill="1" applyBorder="1"/>
    <xf numFmtId="1" fontId="28" fillId="3" borderId="40" xfId="0" applyNumberFormat="1" applyFont="1" applyFill="1" applyBorder="1"/>
    <xf numFmtId="1" fontId="28" fillId="0" borderId="0" xfId="0" applyNumberFormat="1" applyFont="1" applyFill="1" applyBorder="1"/>
    <xf numFmtId="1" fontId="28" fillId="3" borderId="19" xfId="0" applyNumberFormat="1" applyFont="1" applyFill="1" applyBorder="1"/>
    <xf numFmtId="1" fontId="28" fillId="3" borderId="18" xfId="0" applyNumberFormat="1" applyFont="1" applyFill="1" applyBorder="1"/>
    <xf numFmtId="1" fontId="28" fillId="3" borderId="20" xfId="0" applyNumberFormat="1" applyFont="1" applyFill="1" applyBorder="1"/>
    <xf numFmtId="0" fontId="0" fillId="0" borderId="70" xfId="0" applyFill="1" applyBorder="1" applyAlignment="1"/>
    <xf numFmtId="0" fontId="0" fillId="0" borderId="4" xfId="0" applyFill="1" applyBorder="1" applyAlignment="1"/>
    <xf numFmtId="0" fontId="0" fillId="0" borderId="63" xfId="0" applyFill="1" applyBorder="1" applyAlignment="1"/>
    <xf numFmtId="0" fontId="0" fillId="3" borderId="2" xfId="0" applyFill="1" applyBorder="1" applyAlignment="1">
      <alignment horizontal="center" wrapText="1"/>
    </xf>
    <xf numFmtId="0" fontId="0" fillId="3" borderId="3" xfId="0" applyFill="1" applyBorder="1" applyAlignment="1">
      <alignment horizontal="center" wrapText="1"/>
    </xf>
    <xf numFmtId="0" fontId="0" fillId="3" borderId="4" xfId="0" applyFill="1" applyBorder="1" applyAlignment="1">
      <alignment horizontal="center" wrapText="1"/>
    </xf>
    <xf numFmtId="0" fontId="0" fillId="3" borderId="5" xfId="0" applyFill="1" applyBorder="1" applyAlignment="1">
      <alignment horizontal="center" wrapText="1"/>
    </xf>
  </cellXfs>
  <cellStyles count="4">
    <cellStyle name="Komma" xfId="3" builtinId="3"/>
    <cellStyle name="Link" xfId="2" builtinId="8"/>
    <cellStyle name="Prozent" xfId="1" builtinId="5"/>
    <cellStyle name="Standard" xfId="0" builtinId="0"/>
  </cellStyles>
  <dxfs count="0"/>
  <tableStyles count="0" defaultTableStyle="TableStyleMedium2" defaultPivotStyle="PivotStyleLight16"/>
  <colors>
    <mruColors>
      <color rgb="FFFF7C80"/>
      <color rgb="FFFF5050"/>
      <color rgb="FFFF9999"/>
      <color rgb="FF66FFFF"/>
      <color rgb="FFFF99FF"/>
      <color rgb="FFFF0066"/>
      <color rgb="FF990099"/>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23.xml"/><Relationship Id="rId1" Type="http://schemas.microsoft.com/office/2011/relationships/chartStyle" Target="style23.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26.xml"/><Relationship Id="rId1" Type="http://schemas.microsoft.com/office/2011/relationships/chartStyle" Target="style26.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29.xml"/><Relationship Id="rId1" Type="http://schemas.microsoft.com/office/2011/relationships/chartStyle" Target="style29.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30.xml"/><Relationship Id="rId1" Type="http://schemas.microsoft.com/office/2011/relationships/chartStyle" Target="style30.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33.xml"/><Relationship Id="rId1" Type="http://schemas.microsoft.com/office/2011/relationships/chartStyle" Target="style33.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34.xml"/><Relationship Id="rId1" Type="http://schemas.microsoft.com/office/2011/relationships/chartStyle" Target="style3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2.xml"/><Relationship Id="rId1" Type="http://schemas.microsoft.com/office/2011/relationships/chartStyle" Target="style12.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4.xml"/><Relationship Id="rId1" Type="http://schemas.microsoft.com/office/2011/relationships/chartStyle" Target="style14.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6.xml"/><Relationship Id="rId1" Type="http://schemas.microsoft.com/office/2011/relationships/chartStyle" Target="style1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9.xml"/><Relationship Id="rId1" Type="http://schemas.microsoft.com/office/2011/relationships/chartStyle" Target="style19.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20.xml"/><Relationship Id="rId1" Type="http://schemas.microsoft.com/office/2011/relationships/chartStyle" Target="style2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1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1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1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1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1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18.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Ex19.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0.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Ex21.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8.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886481060244574E-2"/>
          <c:y val="6.9752650176678449E-2"/>
          <c:w val="0.83885951293771222"/>
          <c:h val="0.71878504586220004"/>
        </c:manualLayout>
      </c:layout>
      <c:lineChart>
        <c:grouping val="standard"/>
        <c:varyColors val="0"/>
        <c:ser>
          <c:idx val="9"/>
          <c:order val="9"/>
          <c:tx>
            <c:strRef>
              <c:f>'Synthese der Kostenpfade'!$K$3</c:f>
              <c:strCache>
                <c:ptCount val="1"/>
                <c:pt idx="0">
                  <c:v>PV Freifläche
(Median in €/kW)</c:v>
                </c:pt>
              </c:strCache>
            </c:strRef>
          </c:tx>
          <c:spPr>
            <a:ln w="22225" cap="rnd">
              <a:solidFill>
                <a:srgbClr val="ED7D31"/>
              </a:solidFill>
              <a:round/>
            </a:ln>
            <a:effectLst/>
          </c:spPr>
          <c:marker>
            <c:symbol val="circle"/>
            <c:size val="6"/>
            <c:spPr>
              <a:solidFill>
                <a:srgbClr val="ED7D31"/>
              </a:solidFill>
              <a:ln w="9525">
                <a:solidFill>
                  <a:srgbClr val="ED7D31"/>
                </a:solidFill>
                <a:round/>
              </a:ln>
              <a:effectLst/>
            </c:spPr>
          </c:marker>
          <c:dLbls>
            <c:dLbl>
              <c:idx val="0"/>
              <c:layout>
                <c:manualLayout>
                  <c:x val="-4.8762016798121748E-2"/>
                  <c:y val="4.711425206124852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178-4996-A202-DC2E00B80891}"/>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178-4996-A202-DC2E00B8089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'Synthese der Kostenpfade'!$A$4:$A$11</c:f>
              <c:strCache>
                <c:ptCount val="8"/>
                <c:pt idx="0">
                  <c:v>2010-2018</c:v>
                </c:pt>
                <c:pt idx="1">
                  <c:v>2020</c:v>
                </c:pt>
                <c:pt idx="2">
                  <c:v>2025</c:v>
                </c:pt>
                <c:pt idx="3">
                  <c:v>2030</c:v>
                </c:pt>
                <c:pt idx="4">
                  <c:v>2035</c:v>
                </c:pt>
                <c:pt idx="5">
                  <c:v>2040</c:v>
                </c:pt>
                <c:pt idx="6">
                  <c:v>2045</c:v>
                </c:pt>
                <c:pt idx="7">
                  <c:v>2050</c:v>
                </c:pt>
              </c:strCache>
            </c:strRef>
          </c:cat>
          <c:val>
            <c:numRef>
              <c:f>'Synthese der Kostenpfade'!$K$4:$K$11</c:f>
              <c:numCache>
                <c:formatCode>0</c:formatCode>
                <c:ptCount val="8"/>
                <c:pt idx="0">
                  <c:v>1017.625</c:v>
                </c:pt>
                <c:pt idx="1">
                  <c:v>832.34280000000001</c:v>
                </c:pt>
                <c:pt idx="2">
                  <c:v>721.57211577049748</c:v>
                </c:pt>
                <c:pt idx="3">
                  <c:v>622.17132385619425</c:v>
                </c:pt>
                <c:pt idx="4">
                  <c:v>533.96925309438791</c:v>
                </c:pt>
                <c:pt idx="5">
                  <c:v>509.68989999999997</c:v>
                </c:pt>
                <c:pt idx="7">
                  <c:v>426.375</c:v>
                </c:pt>
              </c:numCache>
            </c:numRef>
          </c:val>
          <c:smooth val="0"/>
          <c:extLst>
            <c:ext xmlns:c16="http://schemas.microsoft.com/office/drawing/2014/chart" uri="{C3380CC4-5D6E-409C-BE32-E72D297353CC}">
              <c16:uniqueId val="{00000016-9178-4996-A202-DC2E00B80891}"/>
            </c:ext>
          </c:extLst>
        </c:ser>
        <c:ser>
          <c:idx val="1"/>
          <c:order val="1"/>
          <c:tx>
            <c:strRef>
              <c:f>'Synthese der Kostenpfade'!$C$3</c:f>
              <c:strCache>
                <c:ptCount val="1"/>
                <c:pt idx="0">
                  <c:v>Wind Onshore
(Median in €/kW)</c:v>
                </c:pt>
              </c:strCache>
            </c:strRef>
          </c:tx>
          <c:spPr>
            <a:ln w="22225" cap="rnd">
              <a:solidFill>
                <a:srgbClr val="70AD47"/>
              </a:solidFill>
              <a:round/>
            </a:ln>
            <a:effectLst/>
          </c:spPr>
          <c:marker>
            <c:symbol val="x"/>
            <c:size val="6"/>
            <c:spPr>
              <a:noFill/>
              <a:ln w="9525">
                <a:solidFill>
                  <a:srgbClr val="70AD47"/>
                </a:solidFill>
                <a:round/>
              </a:ln>
              <a:effectLst/>
            </c:spPr>
          </c:marker>
          <c:dLbls>
            <c:dLbl>
              <c:idx val="0"/>
              <c:layout>
                <c:manualLayout>
                  <c:x val="-4.8763502388917947E-2"/>
                  <c:y val="-2.12014134275618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178-4996-A202-DC2E00B80891}"/>
                </c:ext>
              </c:extLst>
            </c:dLbl>
            <c:dLbl>
              <c:idx val="7"/>
              <c:layout>
                <c:manualLayout>
                  <c:x val="-2.7894005852689557E-3"/>
                  <c:y val="-1.8845700824499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178-4996-A202-DC2E00B8089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'Synthese der Kostenpfade'!$A$4:$A$11</c:f>
              <c:strCache>
                <c:ptCount val="8"/>
                <c:pt idx="0">
                  <c:v>2010-2018</c:v>
                </c:pt>
                <c:pt idx="1">
                  <c:v>2020</c:v>
                </c:pt>
                <c:pt idx="2">
                  <c:v>2025</c:v>
                </c:pt>
                <c:pt idx="3">
                  <c:v>2030</c:v>
                </c:pt>
                <c:pt idx="4">
                  <c:v>2035</c:v>
                </c:pt>
                <c:pt idx="5">
                  <c:v>2040</c:v>
                </c:pt>
                <c:pt idx="6">
                  <c:v>2045</c:v>
                </c:pt>
                <c:pt idx="7">
                  <c:v>2050</c:v>
                </c:pt>
              </c:strCache>
            </c:strRef>
          </c:cat>
          <c:val>
            <c:numRef>
              <c:f>'Synthese der Kostenpfade'!$C$4:$C$11</c:f>
              <c:numCache>
                <c:formatCode>0</c:formatCode>
                <c:ptCount val="8"/>
                <c:pt idx="0">
                  <c:v>1495.7649999999999</c:v>
                </c:pt>
                <c:pt idx="1">
                  <c:v>1395.51</c:v>
                </c:pt>
                <c:pt idx="2">
                  <c:v>1362.23</c:v>
                </c:pt>
                <c:pt idx="3">
                  <c:v>1330.521935537837</c:v>
                </c:pt>
                <c:pt idx="4">
                  <c:v>1301.4896690451974</c:v>
                </c:pt>
                <c:pt idx="5">
                  <c:v>1256.29</c:v>
                </c:pt>
                <c:pt idx="7">
                  <c:v>1210.19</c:v>
                </c:pt>
              </c:numCache>
            </c:numRef>
          </c:val>
          <c:smooth val="0"/>
          <c:extLst>
            <c:ext xmlns:c16="http://schemas.microsoft.com/office/drawing/2014/chart" uri="{C3380CC4-5D6E-409C-BE32-E72D297353CC}">
              <c16:uniqueId val="{00000001-2F58-446A-B087-D00659F764CD}"/>
            </c:ext>
          </c:extLst>
        </c:ser>
        <c:ser>
          <c:idx val="3"/>
          <c:order val="3"/>
          <c:tx>
            <c:strRef>
              <c:f>'Synthese der Kostenpfade'!$E$3</c:f>
              <c:strCache>
                <c:ptCount val="1"/>
                <c:pt idx="0">
                  <c:v>Wind Offshore
(Median in €/kW)</c:v>
                </c:pt>
              </c:strCache>
            </c:strRef>
          </c:tx>
          <c:spPr>
            <a:ln w="22225" cap="rnd">
              <a:solidFill>
                <a:srgbClr val="70AD47">
                  <a:lumMod val="75000"/>
                </a:srgbClr>
              </a:solidFill>
              <a:round/>
            </a:ln>
            <a:effectLst/>
          </c:spPr>
          <c:marker>
            <c:symbol val="x"/>
            <c:size val="6"/>
            <c:spPr>
              <a:noFill/>
              <a:ln w="9525">
                <a:solidFill>
                  <a:srgbClr val="70AD47">
                    <a:lumMod val="75000"/>
                  </a:srgbClr>
                </a:solidFill>
                <a:round/>
              </a:ln>
              <a:effectLst/>
            </c:spPr>
          </c:marker>
          <c:dLbls>
            <c:dLbl>
              <c:idx val="0"/>
              <c:layout>
                <c:manualLayout>
                  <c:x val="-4.8763502388917947E-2"/>
                  <c:y val="-2.35571260306242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178-4996-A202-DC2E00B80891}"/>
                </c:ext>
              </c:extLst>
            </c:dLbl>
            <c:dLbl>
              <c:idx val="7"/>
              <c:layout>
                <c:manualLayout>
                  <c:x val="0"/>
                  <c:y val="3.06242638398115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178-4996-A202-DC2E00B8089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'Synthese der Kostenpfade'!$A$4:$A$11</c:f>
              <c:strCache>
                <c:ptCount val="8"/>
                <c:pt idx="0">
                  <c:v>2010-2018</c:v>
                </c:pt>
                <c:pt idx="1">
                  <c:v>2020</c:v>
                </c:pt>
                <c:pt idx="2">
                  <c:v>2025</c:v>
                </c:pt>
                <c:pt idx="3">
                  <c:v>2030</c:v>
                </c:pt>
                <c:pt idx="4">
                  <c:v>2035</c:v>
                </c:pt>
                <c:pt idx="5">
                  <c:v>2040</c:v>
                </c:pt>
                <c:pt idx="6">
                  <c:v>2045</c:v>
                </c:pt>
                <c:pt idx="7">
                  <c:v>2050</c:v>
                </c:pt>
              </c:strCache>
            </c:strRef>
          </c:cat>
          <c:val>
            <c:numRef>
              <c:f>'Synthese der Kostenpfade'!$E$4:$E$11</c:f>
              <c:numCache>
                <c:formatCode>0</c:formatCode>
                <c:ptCount val="8"/>
                <c:pt idx="0">
                  <c:v>4081.6255999999998</c:v>
                </c:pt>
                <c:pt idx="1">
                  <c:v>3430.1959999999999</c:v>
                </c:pt>
                <c:pt idx="2">
                  <c:v>3005.4639506710409</c:v>
                </c:pt>
                <c:pt idx="3">
                  <c:v>2821.29</c:v>
                </c:pt>
                <c:pt idx="4">
                  <c:v>2697.45</c:v>
                </c:pt>
                <c:pt idx="5">
                  <c:v>2578.11</c:v>
                </c:pt>
                <c:pt idx="7">
                  <c:v>2356.33</c:v>
                </c:pt>
              </c:numCache>
            </c:numRef>
          </c:val>
          <c:smooth val="0"/>
          <c:extLst>
            <c:ext xmlns:c16="http://schemas.microsoft.com/office/drawing/2014/chart" uri="{C3380CC4-5D6E-409C-BE32-E72D297353CC}">
              <c16:uniqueId val="{00000003-2F58-446A-B087-D00659F764CD}"/>
            </c:ext>
          </c:extLst>
        </c:ser>
        <c:ser>
          <c:idx val="5"/>
          <c:order val="5"/>
          <c:tx>
            <c:strRef>
              <c:f>'Synthese der Kostenpfade'!$G$3</c:f>
              <c:strCache>
                <c:ptCount val="1"/>
                <c:pt idx="0">
                  <c:v>PV Gesamt
(Median in €/kW)</c:v>
                </c:pt>
              </c:strCache>
            </c:strRef>
          </c:tx>
          <c:spPr>
            <a:ln w="22225" cap="rnd">
              <a:solidFill>
                <a:srgbClr val="FFC000"/>
              </a:solidFill>
              <a:round/>
            </a:ln>
            <a:effectLst/>
          </c:spPr>
          <c:marker>
            <c:symbol val="circle"/>
            <c:size val="6"/>
            <c:spPr>
              <a:solidFill>
                <a:srgbClr val="FFC000"/>
              </a:solidFill>
              <a:ln w="9525">
                <a:solidFill>
                  <a:srgbClr val="FFC000"/>
                </a:solidFill>
                <a:round/>
              </a:ln>
              <a:effectLst/>
            </c:spPr>
          </c:marker>
          <c:dLbls>
            <c:dLbl>
              <c:idx val="0"/>
              <c:layout>
                <c:manualLayout>
                  <c:x val="-4.8762016798121754E-2"/>
                  <c:y val="-8.6375130966072036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178-4996-A202-DC2E00B80891}"/>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178-4996-A202-DC2E00B8089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'Synthese der Kostenpfade'!$A$4:$A$11</c:f>
              <c:strCache>
                <c:ptCount val="8"/>
                <c:pt idx="0">
                  <c:v>2010-2018</c:v>
                </c:pt>
                <c:pt idx="1">
                  <c:v>2020</c:v>
                </c:pt>
                <c:pt idx="2">
                  <c:v>2025</c:v>
                </c:pt>
                <c:pt idx="3">
                  <c:v>2030</c:v>
                </c:pt>
                <c:pt idx="4">
                  <c:v>2035</c:v>
                </c:pt>
                <c:pt idx="5">
                  <c:v>2040</c:v>
                </c:pt>
                <c:pt idx="6">
                  <c:v>2045</c:v>
                </c:pt>
                <c:pt idx="7">
                  <c:v>2050</c:v>
                </c:pt>
              </c:strCache>
            </c:strRef>
          </c:cat>
          <c:val>
            <c:numRef>
              <c:f>'Synthese der Kostenpfade'!$G$4:$G$11</c:f>
              <c:numCache>
                <c:formatCode>0</c:formatCode>
                <c:ptCount val="8"/>
                <c:pt idx="0">
                  <c:v>1424.64</c:v>
                </c:pt>
                <c:pt idx="1">
                  <c:v>1156.5713999999998</c:v>
                </c:pt>
                <c:pt idx="2">
                  <c:v>980.74737849565884</c:v>
                </c:pt>
                <c:pt idx="3">
                  <c:v>900.24112339867202</c:v>
                </c:pt>
                <c:pt idx="5">
                  <c:v>753.91534999999999</c:v>
                </c:pt>
                <c:pt idx="7">
                  <c:v>650.4008</c:v>
                </c:pt>
              </c:numCache>
            </c:numRef>
          </c:val>
          <c:smooth val="0"/>
          <c:extLst>
            <c:ext xmlns:c16="http://schemas.microsoft.com/office/drawing/2014/chart" uri="{C3380CC4-5D6E-409C-BE32-E72D297353CC}">
              <c16:uniqueId val="{00000005-2F58-446A-B087-D00659F764CD}"/>
            </c:ext>
          </c:extLst>
        </c:ser>
        <c:ser>
          <c:idx val="11"/>
          <c:order val="11"/>
          <c:tx>
            <c:strRef>
              <c:f>'Synthese der Kostenpfade'!$M$3</c:f>
              <c:strCache>
                <c:ptCount val="1"/>
                <c:pt idx="0">
                  <c:v>Biomasse
(Median in €/kW)</c:v>
                </c:pt>
              </c:strCache>
            </c:strRef>
          </c:tx>
          <c:spPr>
            <a:ln w="22225" cap="rnd">
              <a:solidFill>
                <a:sysClr val="windowText" lastClr="000000">
                  <a:lumMod val="50000"/>
                  <a:lumOff val="50000"/>
                </a:sysClr>
              </a:solidFill>
              <a:round/>
            </a:ln>
            <a:effectLst/>
          </c:spPr>
          <c:marker>
            <c:symbol val="diamond"/>
            <c:size val="6"/>
            <c:spPr>
              <a:solidFill>
                <a:sysClr val="windowText" lastClr="000000">
                  <a:lumMod val="50000"/>
                  <a:lumOff val="50000"/>
                </a:sysClr>
              </a:solidFill>
              <a:ln w="9525">
                <a:solidFill>
                  <a:sysClr val="windowText" lastClr="000000">
                    <a:lumMod val="50000"/>
                    <a:lumOff val="50000"/>
                  </a:sysClr>
                </a:solidFill>
                <a:round/>
              </a:ln>
              <a:effectLst/>
            </c:spPr>
          </c:marker>
          <c:dLbls>
            <c:dLbl>
              <c:idx val="0"/>
              <c:layout>
                <c:manualLayout>
                  <c:x val="-5.0179272115729465E-2"/>
                  <c:y val="-1.87351363688234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178-4996-A202-DC2E00B80891}"/>
                </c:ext>
              </c:extLst>
            </c:dLbl>
            <c:dLbl>
              <c:idx val="7"/>
              <c:layout>
                <c:manualLayout>
                  <c:x val="0"/>
                  <c:y val="-9.422850412249748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178-4996-A202-DC2E00B8089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'Synthese der Kostenpfade'!$A$4:$A$11</c:f>
              <c:strCache>
                <c:ptCount val="8"/>
                <c:pt idx="0">
                  <c:v>2010-2018</c:v>
                </c:pt>
                <c:pt idx="1">
                  <c:v>2020</c:v>
                </c:pt>
                <c:pt idx="2">
                  <c:v>2025</c:v>
                </c:pt>
                <c:pt idx="3">
                  <c:v>2030</c:v>
                </c:pt>
                <c:pt idx="4">
                  <c:v>2035</c:v>
                </c:pt>
                <c:pt idx="5">
                  <c:v>2040</c:v>
                </c:pt>
                <c:pt idx="6">
                  <c:v>2045</c:v>
                </c:pt>
                <c:pt idx="7">
                  <c:v>2050</c:v>
                </c:pt>
              </c:strCache>
            </c:strRef>
          </c:cat>
          <c:val>
            <c:numRef>
              <c:f>'Synthese der Kostenpfade'!$M$4:$M$11</c:f>
              <c:numCache>
                <c:formatCode>0</c:formatCode>
                <c:ptCount val="8"/>
                <c:pt idx="0">
                  <c:v>2722.3072999999995</c:v>
                </c:pt>
                <c:pt idx="1">
                  <c:v>2658.1412999999998</c:v>
                </c:pt>
                <c:pt idx="2">
                  <c:v>2564.5724</c:v>
                </c:pt>
                <c:pt idx="3">
                  <c:v>2577.10185</c:v>
                </c:pt>
                <c:pt idx="5">
                  <c:v>2501.1224499999998</c:v>
                </c:pt>
                <c:pt idx="7">
                  <c:v>2429.0893999999998</c:v>
                </c:pt>
              </c:numCache>
            </c:numRef>
          </c:val>
          <c:smooth val="0"/>
          <c:extLst>
            <c:ext xmlns:c16="http://schemas.microsoft.com/office/drawing/2014/chart" uri="{C3380CC4-5D6E-409C-BE32-E72D297353CC}">
              <c16:uniqueId val="{00000018-9178-4996-A202-DC2E00B80891}"/>
            </c:ext>
          </c:extLst>
        </c:ser>
        <c:ser>
          <c:idx val="13"/>
          <c:order val="13"/>
          <c:tx>
            <c:strRef>
              <c:f>'Synthese der Kostenpfade'!$O$3</c:f>
              <c:strCache>
                <c:ptCount val="1"/>
                <c:pt idx="0">
                  <c:v>Wasserkraft
(Median in €/kW)</c:v>
                </c:pt>
              </c:strCache>
            </c:strRef>
          </c:tx>
          <c:spPr>
            <a:ln w="22225" cap="rnd">
              <a:solidFill>
                <a:srgbClr val="5B9BD5"/>
              </a:solidFill>
              <a:round/>
            </a:ln>
            <a:effectLst/>
          </c:spPr>
          <c:marker>
            <c:symbol val="triangle"/>
            <c:size val="6"/>
            <c:spPr>
              <a:solidFill>
                <a:srgbClr val="5B9BD5"/>
              </a:solidFill>
              <a:ln w="9525">
                <a:solidFill>
                  <a:srgbClr val="5B9BD5"/>
                </a:solidFill>
                <a:round/>
              </a:ln>
              <a:effectLst/>
            </c:spPr>
          </c:marker>
          <c:dLbls>
            <c:dLbl>
              <c:idx val="0"/>
              <c:layout>
                <c:manualLayout>
                  <c:x val="-5.0156717090756232E-2"/>
                  <c:y val="9.16464947181951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178-4996-A202-DC2E00B80891}"/>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178-4996-A202-DC2E00B8089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'Synthese der Kostenpfade'!$A$4:$A$11</c:f>
              <c:strCache>
                <c:ptCount val="8"/>
                <c:pt idx="0">
                  <c:v>2010-2018</c:v>
                </c:pt>
                <c:pt idx="1">
                  <c:v>2020</c:v>
                </c:pt>
                <c:pt idx="2">
                  <c:v>2025</c:v>
                </c:pt>
                <c:pt idx="3">
                  <c:v>2030</c:v>
                </c:pt>
                <c:pt idx="4">
                  <c:v>2035</c:v>
                </c:pt>
                <c:pt idx="5">
                  <c:v>2040</c:v>
                </c:pt>
                <c:pt idx="6">
                  <c:v>2045</c:v>
                </c:pt>
                <c:pt idx="7">
                  <c:v>2050</c:v>
                </c:pt>
              </c:strCache>
            </c:strRef>
          </c:cat>
          <c:val>
            <c:numRef>
              <c:f>'Synthese der Kostenpfade'!$O$4:$O$11</c:f>
              <c:numCache>
                <c:formatCode>0</c:formatCode>
                <c:ptCount val="8"/>
                <c:pt idx="0">
                  <c:v>2691.6781249999999</c:v>
                </c:pt>
                <c:pt idx="1">
                  <c:v>2823.75</c:v>
                </c:pt>
                <c:pt idx="2">
                  <c:v>2757.7200000000003</c:v>
                </c:pt>
                <c:pt idx="3">
                  <c:v>3049.6499999999996</c:v>
                </c:pt>
                <c:pt idx="5">
                  <c:v>3162.6</c:v>
                </c:pt>
                <c:pt idx="7">
                  <c:v>3275.5499999999997</c:v>
                </c:pt>
              </c:numCache>
            </c:numRef>
          </c:val>
          <c:smooth val="0"/>
          <c:extLst>
            <c:ext xmlns:c16="http://schemas.microsoft.com/office/drawing/2014/chart" uri="{C3380CC4-5D6E-409C-BE32-E72D297353CC}">
              <c16:uniqueId val="{0000001A-9178-4996-A202-DC2E00B80891}"/>
            </c:ext>
          </c:extLst>
        </c:ser>
        <c:ser>
          <c:idx val="19"/>
          <c:order val="19"/>
          <c:tx>
            <c:strRef>
              <c:f>'Synthese der Kostenpfade'!$U$3</c:f>
              <c:strCache>
                <c:ptCount val="1"/>
                <c:pt idx="0">
                  <c:v>Pumpspeicher
(Median - in €/kW)</c:v>
                </c:pt>
              </c:strCache>
            </c:strRef>
          </c:tx>
          <c:spPr>
            <a:ln w="22225" cap="rnd">
              <a:solidFill>
                <a:srgbClr val="C00000"/>
              </a:solidFill>
              <a:round/>
            </a:ln>
            <a:effectLst/>
          </c:spPr>
          <c:marker>
            <c:symbol val="none"/>
          </c:marker>
          <c:dLbls>
            <c:dLbl>
              <c:idx val="0"/>
              <c:layout>
                <c:manualLayout>
                  <c:x val="-4.7419809949572247E-2"/>
                  <c:y val="-4.711425206124939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50-4316-8000-2ED634C954FA}"/>
                </c:ext>
              </c:extLst>
            </c:dLbl>
            <c:dLbl>
              <c:idx val="7"/>
              <c:layout>
                <c:manualLayout>
                  <c:x val="-2.7894005852689557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450-4316-8000-2ED634C954FA}"/>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'Synthese der Kostenpfade'!$A$4:$A$11</c:f>
              <c:strCache>
                <c:ptCount val="8"/>
                <c:pt idx="0">
                  <c:v>2010-2018</c:v>
                </c:pt>
                <c:pt idx="1">
                  <c:v>2020</c:v>
                </c:pt>
                <c:pt idx="2">
                  <c:v>2025</c:v>
                </c:pt>
                <c:pt idx="3">
                  <c:v>2030</c:v>
                </c:pt>
                <c:pt idx="4">
                  <c:v>2035</c:v>
                </c:pt>
                <c:pt idx="5">
                  <c:v>2040</c:v>
                </c:pt>
                <c:pt idx="6">
                  <c:v>2045</c:v>
                </c:pt>
                <c:pt idx="7">
                  <c:v>2050</c:v>
                </c:pt>
              </c:strCache>
            </c:strRef>
          </c:cat>
          <c:val>
            <c:numRef>
              <c:f>'Synthese der Kostenpfade'!$U$4:$U$11</c:f>
              <c:numCache>
                <c:formatCode>0</c:formatCode>
                <c:ptCount val="8"/>
                <c:pt idx="0">
                  <c:v>1159.19</c:v>
                </c:pt>
                <c:pt idx="1">
                  <c:v>1159.19</c:v>
                </c:pt>
                <c:pt idx="3">
                  <c:v>1159.19</c:v>
                </c:pt>
                <c:pt idx="5">
                  <c:v>1159.19</c:v>
                </c:pt>
                <c:pt idx="7">
                  <c:v>1159.19</c:v>
                </c:pt>
              </c:numCache>
            </c:numRef>
          </c:val>
          <c:smooth val="0"/>
          <c:extLst>
            <c:ext xmlns:c16="http://schemas.microsoft.com/office/drawing/2014/chart" uri="{C3380CC4-5D6E-409C-BE32-E72D297353CC}">
              <c16:uniqueId val="{00000001-1450-4316-8000-2ED634C954FA}"/>
            </c:ext>
          </c:extLst>
        </c:ser>
        <c:dLbls>
          <c:showLegendKey val="0"/>
          <c:showVal val="0"/>
          <c:showCatName val="0"/>
          <c:showSerName val="0"/>
          <c:showPercent val="0"/>
          <c:showBubbleSize val="0"/>
        </c:dLbls>
        <c:marker val="1"/>
        <c:smooth val="0"/>
        <c:axId val="90175464"/>
        <c:axId val="90180056"/>
        <c:extLst>
          <c:ext xmlns:c15="http://schemas.microsoft.com/office/drawing/2012/chart" uri="{02D57815-91ED-43cb-92C2-25804820EDAC}">
            <c15:filteredLineSeries>
              <c15:ser>
                <c:idx val="0"/>
                <c:order val="0"/>
                <c:tx>
                  <c:strRef>
                    <c:extLst>
                      <c:ext uri="{02D57815-91ED-43cb-92C2-25804820EDAC}">
                        <c15:formulaRef>
                          <c15:sqref>'Synthese der Kostenpfade'!$B$3</c15:sqref>
                        </c15:formulaRef>
                      </c:ext>
                    </c:extLst>
                    <c:strCache>
                      <c:ptCount val="1"/>
                      <c:pt idx="0">
                        <c:v>Wind Onshore
(Mittelwert in €/kW)</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extLst>
                      <c:ex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c:ext uri="{02D57815-91ED-43cb-92C2-25804820EDAC}">
                        <c15:formulaRef>
                          <c15:sqref>'Synthese der Kostenpfade'!$B$4:$B$11</c15:sqref>
                        </c15:formulaRef>
                      </c:ext>
                    </c:extLst>
                    <c:numCache>
                      <c:formatCode>0</c:formatCode>
                      <c:ptCount val="8"/>
                      <c:pt idx="0">
                        <c:v>1473.1570000000002</c:v>
                      </c:pt>
                      <c:pt idx="1">
                        <c:v>1384.4689145203699</c:v>
                      </c:pt>
                      <c:pt idx="2">
                        <c:v>1388.1490895194906</c:v>
                      </c:pt>
                      <c:pt idx="3">
                        <c:v>1302.9064776116074</c:v>
                      </c:pt>
                      <c:pt idx="4">
                        <c:v>1342.8628357943007</c:v>
                      </c:pt>
                      <c:pt idx="5">
                        <c:v>1275.8207142857141</c:v>
                      </c:pt>
                      <c:pt idx="6">
                        <c:v>1239.52</c:v>
                      </c:pt>
                      <c:pt idx="7">
                        <c:v>1207.8756250000001</c:v>
                      </c:pt>
                    </c:numCache>
                  </c:numRef>
                </c:val>
                <c:smooth val="0"/>
                <c:extLst>
                  <c:ext xmlns:c16="http://schemas.microsoft.com/office/drawing/2014/chart" uri="{C3380CC4-5D6E-409C-BE32-E72D297353CC}">
                    <c16:uniqueId val="{00000000-2F58-446A-B087-D00659F764C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'Synthese der Kostenpfade'!$D$3</c15:sqref>
                        </c15:formulaRef>
                      </c:ext>
                    </c:extLst>
                    <c:strCache>
                      <c:ptCount val="1"/>
                      <c:pt idx="0">
                        <c:v>Wind Offshore
(Mittelwert in €/kW)</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extLst xmlns:c15="http://schemas.microsoft.com/office/drawing/2012/chart">
                      <c:ext xmlns:c15="http://schemas.microsoft.com/office/drawing/2012/char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'Synthese der Kostenpfade'!$D$4:$D$11</c15:sqref>
                        </c15:formulaRef>
                      </c:ext>
                    </c:extLst>
                    <c:numCache>
                      <c:formatCode>0</c:formatCode>
                      <c:ptCount val="8"/>
                      <c:pt idx="0">
                        <c:v>3943.5307400000006</c:v>
                      </c:pt>
                      <c:pt idx="1">
                        <c:v>3235.8008347270506</c:v>
                      </c:pt>
                      <c:pt idx="2">
                        <c:v>3089.0964479782979</c:v>
                      </c:pt>
                      <c:pt idx="3">
                        <c:v>2964.1014544254972</c:v>
                      </c:pt>
                      <c:pt idx="4">
                        <c:v>2841.2595020472522</c:v>
                      </c:pt>
                      <c:pt idx="5">
                        <c:v>2461.9221142857141</c:v>
                      </c:pt>
                      <c:pt idx="6">
                        <c:v>2464.41</c:v>
                      </c:pt>
                      <c:pt idx="7">
                        <c:v>2546.4199374999998</c:v>
                      </c:pt>
                    </c:numCache>
                  </c:numRef>
                </c:val>
                <c:smooth val="0"/>
                <c:extLst xmlns:c15="http://schemas.microsoft.com/office/drawing/2012/chart">
                  <c:ext xmlns:c16="http://schemas.microsoft.com/office/drawing/2014/chart" uri="{C3380CC4-5D6E-409C-BE32-E72D297353CC}">
                    <c16:uniqueId val="{00000002-2F58-446A-B087-D00659F764C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'Synthese der Kostenpfade'!$F$3</c15:sqref>
                        </c15:formulaRef>
                      </c:ext>
                    </c:extLst>
                    <c:strCache>
                      <c:ptCount val="1"/>
                      <c:pt idx="0">
                        <c:v>PV Gesamt
(Mittelwert in €/kW)</c:v>
                      </c:pt>
                    </c:strCache>
                  </c:strRef>
                </c:tx>
                <c:spPr>
                  <a:ln w="22225" cap="rnd">
                    <a:solidFill>
                      <a:schemeClr val="accent5"/>
                    </a:solidFill>
                    <a:round/>
                  </a:ln>
                  <a:effectLst/>
                </c:spPr>
                <c:marker>
                  <c:symbol val="star"/>
                  <c:size val="6"/>
                  <c:spPr>
                    <a:noFill/>
                    <a:ln w="9525">
                      <a:solidFill>
                        <a:schemeClr val="accent5"/>
                      </a:solidFill>
                      <a:round/>
                    </a:ln>
                    <a:effectLst/>
                  </c:spPr>
                </c:marker>
                <c:cat>
                  <c:strRef>
                    <c:extLst xmlns:c15="http://schemas.microsoft.com/office/drawing/2012/chart">
                      <c:ext xmlns:c15="http://schemas.microsoft.com/office/drawing/2012/char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'Synthese der Kostenpfade'!$F$4:$F$11</c15:sqref>
                        </c15:formulaRef>
                      </c:ext>
                    </c:extLst>
                    <c:numCache>
                      <c:formatCode>0</c:formatCode>
                      <c:ptCount val="8"/>
                      <c:pt idx="0">
                        <c:v>1471.4603272727275</c:v>
                      </c:pt>
                      <c:pt idx="1">
                        <c:v>1134.2176714285713</c:v>
                      </c:pt>
                      <c:pt idx="2">
                        <c:v>894.24834999999996</c:v>
                      </c:pt>
                      <c:pt idx="3">
                        <c:v>885.15424444444443</c:v>
                      </c:pt>
                      <c:pt idx="4">
                        <c:v>672.27266666666662</c:v>
                      </c:pt>
                      <c:pt idx="5">
                        <c:v>776.61228571428569</c:v>
                      </c:pt>
                      <c:pt idx="6">
                        <c:v>504.35839999999996</c:v>
                      </c:pt>
                      <c:pt idx="7">
                        <c:v>688.93667499999992</c:v>
                      </c:pt>
                    </c:numCache>
                  </c:numRef>
                </c:val>
                <c:smooth val="0"/>
                <c:extLst xmlns:c15="http://schemas.microsoft.com/office/drawing/2012/chart">
                  <c:ext xmlns:c16="http://schemas.microsoft.com/office/drawing/2014/chart" uri="{C3380CC4-5D6E-409C-BE32-E72D297353CC}">
                    <c16:uniqueId val="{00000004-2F58-446A-B087-D00659F764C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'Synthese der Kostenpfade'!$H$3</c15:sqref>
                        </c15:formulaRef>
                      </c:ext>
                    </c:extLst>
                    <c:strCache>
                      <c:ptCount val="1"/>
                      <c:pt idx="0">
                        <c:v>PV Dach
(Mittelwert in €/kW)</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cat>
                  <c:strRef>
                    <c:extLst xmlns:c15="http://schemas.microsoft.com/office/drawing/2012/chart">
                      <c:ext xmlns:c15="http://schemas.microsoft.com/office/drawing/2012/char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'Synthese der Kostenpfade'!$H$4:$H$11</c15:sqref>
                        </c15:formulaRef>
                      </c:ext>
                    </c:extLst>
                    <c:numCache>
                      <c:formatCode>0</c:formatCode>
                      <c:ptCount val="8"/>
                      <c:pt idx="0">
                        <c:v>1462.1929342105261</c:v>
                      </c:pt>
                      <c:pt idx="1">
                        <c:v>1263.5667409978244</c:v>
                      </c:pt>
                      <c:pt idx="2">
                        <c:v>1077.2070336677643</c:v>
                      </c:pt>
                      <c:pt idx="3">
                        <c:v>972.63551313810513</c:v>
                      </c:pt>
                      <c:pt idx="4">
                        <c:v>829.25758902270422</c:v>
                      </c:pt>
                      <c:pt idx="5">
                        <c:v>866.66599999999994</c:v>
                      </c:pt>
                      <c:pt idx="7">
                        <c:v>709.9529</c:v>
                      </c:pt>
                    </c:numCache>
                  </c:numRef>
                </c:val>
                <c:smooth val="0"/>
                <c:extLst xmlns:c15="http://schemas.microsoft.com/office/drawing/2012/chart">
                  <c:ext xmlns:c16="http://schemas.microsoft.com/office/drawing/2014/chart" uri="{C3380CC4-5D6E-409C-BE32-E72D297353CC}">
                    <c16:uniqueId val="{00000006-2F58-446A-B087-D00659F764CD}"/>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'Synthese der Kostenpfade'!$I$3</c15:sqref>
                        </c15:formulaRef>
                      </c:ext>
                    </c:extLst>
                    <c:strCache>
                      <c:ptCount val="1"/>
                      <c:pt idx="0">
                        <c:v>PV Dach
(Median in €/kW)</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cat>
                  <c:strRef>
                    <c:extLst xmlns:c15="http://schemas.microsoft.com/office/drawing/2012/chart">
                      <c:ext xmlns:c15="http://schemas.microsoft.com/office/drawing/2012/char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'Synthese der Kostenpfade'!$I$4:$I$11</c15:sqref>
                        </c15:formulaRef>
                      </c:ext>
                    </c:extLst>
                    <c:numCache>
                      <c:formatCode>0</c:formatCode>
                      <c:ptCount val="8"/>
                      <c:pt idx="0">
                        <c:v>1414.1185</c:v>
                      </c:pt>
                      <c:pt idx="1">
                        <c:v>1240.0700431503315</c:v>
                      </c:pt>
                      <c:pt idx="2">
                        <c:v>1059.8237620786963</c:v>
                      </c:pt>
                      <c:pt idx="3">
                        <c:v>940.42237339867199</c:v>
                      </c:pt>
                      <c:pt idx="5">
                        <c:v>866.66599999999994</c:v>
                      </c:pt>
                      <c:pt idx="7">
                        <c:v>744.16645979791406</c:v>
                      </c:pt>
                    </c:numCache>
                  </c:numRef>
                </c:val>
                <c:smooth val="0"/>
                <c:extLst xmlns:c15="http://schemas.microsoft.com/office/drawing/2012/chart">
                  <c:ext xmlns:c16="http://schemas.microsoft.com/office/drawing/2014/chart" uri="{C3380CC4-5D6E-409C-BE32-E72D297353CC}">
                    <c16:uniqueId val="{00000007-2F58-446A-B087-D00659F764CD}"/>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'Synthese der Kostenpfade'!$J$3</c15:sqref>
                        </c15:formulaRef>
                      </c:ext>
                    </c:extLst>
                    <c:strCache>
                      <c:ptCount val="1"/>
                      <c:pt idx="0">
                        <c:v>PV Freifläche
(Mittelwert in €/kW)</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cat>
                  <c:strRef>
                    <c:extLst xmlns:c15="http://schemas.microsoft.com/office/drawing/2012/chart">
                      <c:ext xmlns:c15="http://schemas.microsoft.com/office/drawing/2012/char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'Synthese der Kostenpfade'!$J$4:$J$11</c15:sqref>
                        </c15:formulaRef>
                      </c:ext>
                    </c:extLst>
                    <c:numCache>
                      <c:formatCode>0</c:formatCode>
                      <c:ptCount val="8"/>
                      <c:pt idx="0">
                        <c:v>1071.7865999999999</c:v>
                      </c:pt>
                      <c:pt idx="1">
                        <c:v>928.02224748039259</c:v>
                      </c:pt>
                      <c:pt idx="2">
                        <c:v>791.42942130819893</c:v>
                      </c:pt>
                      <c:pt idx="3">
                        <c:v>676.98025963398209</c:v>
                      </c:pt>
                      <c:pt idx="4">
                        <c:v>579.91737498367354</c:v>
                      </c:pt>
                      <c:pt idx="5">
                        <c:v>632.02859999999998</c:v>
                      </c:pt>
                      <c:pt idx="6">
                        <c:v>504.77020000000005</c:v>
                      </c:pt>
                      <c:pt idx="7">
                        <c:v>529.91086666666672</c:v>
                      </c:pt>
                    </c:numCache>
                  </c:numRef>
                </c:val>
                <c:smooth val="0"/>
                <c:extLst xmlns:c15="http://schemas.microsoft.com/office/drawing/2012/chart">
                  <c:ext xmlns:c16="http://schemas.microsoft.com/office/drawing/2014/chart" uri="{C3380CC4-5D6E-409C-BE32-E72D297353CC}">
                    <c16:uniqueId val="{00000015-9178-4996-A202-DC2E00B80891}"/>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'Synthese der Kostenpfade'!$L$3</c15:sqref>
                        </c15:formulaRef>
                      </c:ext>
                    </c:extLst>
                    <c:strCache>
                      <c:ptCount val="1"/>
                      <c:pt idx="0">
                        <c:v>Biomasse
(Mittelwert in €/kW)</c:v>
                      </c:pt>
                    </c:strCache>
                  </c:strRef>
                </c:tx>
                <c:spPr>
                  <a:ln w="22225" cap="rnd">
                    <a:solidFill>
                      <a:schemeClr val="accent5">
                        <a:lumMod val="60000"/>
                      </a:schemeClr>
                    </a:solidFill>
                    <a:round/>
                  </a:ln>
                  <a:effectLst/>
                </c:spPr>
                <c:marker>
                  <c:symbol val="square"/>
                  <c:size val="6"/>
                  <c:spPr>
                    <a:solidFill>
                      <a:schemeClr val="accent5">
                        <a:lumMod val="60000"/>
                      </a:schemeClr>
                    </a:solidFill>
                    <a:ln w="9525">
                      <a:solidFill>
                        <a:schemeClr val="accent5">
                          <a:lumMod val="60000"/>
                        </a:schemeClr>
                      </a:solidFill>
                      <a:round/>
                    </a:ln>
                    <a:effectLst/>
                  </c:spPr>
                </c:marker>
                <c:cat>
                  <c:strRef>
                    <c:extLst xmlns:c15="http://schemas.microsoft.com/office/drawing/2012/chart">
                      <c:ext xmlns:c15="http://schemas.microsoft.com/office/drawing/2012/char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'Synthese der Kostenpfade'!$L$4:$L$11</c15:sqref>
                        </c15:formulaRef>
                      </c:ext>
                    </c:extLst>
                    <c:numCache>
                      <c:formatCode>0</c:formatCode>
                      <c:ptCount val="8"/>
                      <c:pt idx="0">
                        <c:v>2540.487413392857</c:v>
                      </c:pt>
                      <c:pt idx="1">
                        <c:v>2468.167099428571</c:v>
                      </c:pt>
                      <c:pt idx="2">
                        <c:v>2502.4076874999996</c:v>
                      </c:pt>
                      <c:pt idx="3">
                        <c:v>2585.3085432499997</c:v>
                      </c:pt>
                      <c:pt idx="4">
                        <c:v>2191.6642666666667</c:v>
                      </c:pt>
                      <c:pt idx="5">
                        <c:v>2258.0131623333332</c:v>
                      </c:pt>
                      <c:pt idx="6">
                        <c:v>2266.2354</c:v>
                      </c:pt>
                      <c:pt idx="7">
                        <c:v>2625.3135536785712</c:v>
                      </c:pt>
                    </c:numCache>
                  </c:numRef>
                </c:val>
                <c:smooth val="0"/>
                <c:extLst xmlns:c15="http://schemas.microsoft.com/office/drawing/2012/chart">
                  <c:ext xmlns:c16="http://schemas.microsoft.com/office/drawing/2014/chart" uri="{C3380CC4-5D6E-409C-BE32-E72D297353CC}">
                    <c16:uniqueId val="{00000017-9178-4996-A202-DC2E00B80891}"/>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'Synthese der Kostenpfade'!$N$3</c15:sqref>
                        </c15:formulaRef>
                      </c:ext>
                    </c:extLst>
                    <c:strCache>
                      <c:ptCount val="1"/>
                      <c:pt idx="0">
                        <c:v>Wasserkraft
(Mittelwert in €/kW)</c:v>
                      </c:pt>
                    </c:strCache>
                  </c:strRef>
                </c:tx>
                <c:spPr>
                  <a:ln w="22225" cap="rnd">
                    <a:solidFill>
                      <a:schemeClr val="accent1">
                        <a:lumMod val="80000"/>
                        <a:lumOff val="20000"/>
                      </a:schemeClr>
                    </a:solidFill>
                    <a:round/>
                  </a:ln>
                  <a:effectLst/>
                </c:spPr>
                <c:marker>
                  <c:symbol val="x"/>
                  <c:size val="6"/>
                  <c:spPr>
                    <a:noFill/>
                    <a:ln w="9525">
                      <a:solidFill>
                        <a:schemeClr val="accent1">
                          <a:lumMod val="80000"/>
                          <a:lumOff val="20000"/>
                        </a:schemeClr>
                      </a:solidFill>
                      <a:round/>
                    </a:ln>
                    <a:effectLst/>
                  </c:spPr>
                </c:marker>
                <c:cat>
                  <c:strRef>
                    <c:extLst xmlns:c15="http://schemas.microsoft.com/office/drawing/2012/chart">
                      <c:ext xmlns:c15="http://schemas.microsoft.com/office/drawing/2012/char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'Synthese der Kostenpfade'!$N$4:$N$11</c15:sqref>
                        </c15:formulaRef>
                      </c:ext>
                    </c:extLst>
                    <c:numCache>
                      <c:formatCode>0</c:formatCode>
                      <c:ptCount val="8"/>
                      <c:pt idx="0">
                        <c:v>2758.6787285714286</c:v>
                      </c:pt>
                      <c:pt idx="1">
                        <c:v>3016.0297562500004</c:v>
                      </c:pt>
                      <c:pt idx="2">
                        <c:v>3377.44</c:v>
                      </c:pt>
                      <c:pt idx="3">
                        <c:v>3252.8909458333333</c:v>
                      </c:pt>
                      <c:pt idx="4">
                        <c:v>3377.44</c:v>
                      </c:pt>
                      <c:pt idx="5">
                        <c:v>3315.9902300000003</c:v>
                      </c:pt>
                      <c:pt idx="6">
                        <c:v>3377.44</c:v>
                      </c:pt>
                      <c:pt idx="7">
                        <c:v>3452.8267812500003</c:v>
                      </c:pt>
                    </c:numCache>
                  </c:numRef>
                </c:val>
                <c:smooth val="0"/>
                <c:extLst xmlns:c15="http://schemas.microsoft.com/office/drawing/2012/chart">
                  <c:ext xmlns:c16="http://schemas.microsoft.com/office/drawing/2014/chart" uri="{C3380CC4-5D6E-409C-BE32-E72D297353CC}">
                    <c16:uniqueId val="{00000019-9178-4996-A202-DC2E00B80891}"/>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'Synthese der Kostenpfade'!$P$3</c15:sqref>
                        </c15:formulaRef>
                      </c:ext>
                    </c:extLst>
                    <c:strCache>
                      <c:ptCount val="1"/>
                      <c:pt idx="0">
                        <c:v>Geothermie
(Mittelwert in €/kW)</c:v>
                      </c:pt>
                    </c:strCache>
                  </c:strRef>
                </c:tx>
                <c:spPr>
                  <a:ln w="22225" cap="rnd">
                    <a:solidFill>
                      <a:schemeClr val="accent3">
                        <a:lumMod val="80000"/>
                        <a:lumOff val="20000"/>
                      </a:schemeClr>
                    </a:solidFill>
                    <a:round/>
                  </a:ln>
                  <a:effectLst/>
                </c:spPr>
                <c:marker>
                  <c:symbol val="circle"/>
                  <c:size val="6"/>
                  <c:spPr>
                    <a:solidFill>
                      <a:schemeClr val="accent3">
                        <a:lumMod val="80000"/>
                        <a:lumOff val="20000"/>
                      </a:schemeClr>
                    </a:solidFill>
                    <a:ln w="9525">
                      <a:solidFill>
                        <a:schemeClr val="accent3">
                          <a:lumMod val="80000"/>
                          <a:lumOff val="20000"/>
                        </a:schemeClr>
                      </a:solidFill>
                      <a:round/>
                    </a:ln>
                    <a:effectLst/>
                  </c:spPr>
                </c:marker>
                <c:cat>
                  <c:strRef>
                    <c:extLst xmlns:c15="http://schemas.microsoft.com/office/drawing/2012/chart">
                      <c:ext xmlns:c15="http://schemas.microsoft.com/office/drawing/2012/char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'Synthese der Kostenpfade'!$P$4:$P$11</c15:sqref>
                        </c15:formulaRef>
                      </c:ext>
                    </c:extLst>
                    <c:numCache>
                      <c:formatCode>0</c:formatCode>
                      <c:ptCount val="8"/>
                      <c:pt idx="0">
                        <c:v>11137.95960625</c:v>
                      </c:pt>
                      <c:pt idx="1">
                        <c:v>8388.0760487499992</c:v>
                      </c:pt>
                      <c:pt idx="2">
                        <c:v>7583.6698999999999</c:v>
                      </c:pt>
                      <c:pt idx="3">
                        <c:v>7294.7924524999999</c:v>
                      </c:pt>
                      <c:pt idx="4">
                        <c:v>3620.5727999999999</c:v>
                      </c:pt>
                      <c:pt idx="5">
                        <c:v>6781.7669012499991</c:v>
                      </c:pt>
                      <c:pt idx="6">
                        <c:v>3253.5619999999999</c:v>
                      </c:pt>
                      <c:pt idx="7">
                        <c:v>6998.4796916666673</c:v>
                      </c:pt>
                    </c:numCache>
                  </c:numRef>
                </c:val>
                <c:smooth val="0"/>
                <c:extLst xmlns:c15="http://schemas.microsoft.com/office/drawing/2012/chart">
                  <c:ext xmlns:c16="http://schemas.microsoft.com/office/drawing/2014/chart" uri="{C3380CC4-5D6E-409C-BE32-E72D297353CC}">
                    <c16:uniqueId val="{0000001B-9178-4996-A202-DC2E00B80891}"/>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'Synthese der Kostenpfade'!$Q$3</c15:sqref>
                        </c15:formulaRef>
                      </c:ext>
                    </c:extLst>
                    <c:strCache>
                      <c:ptCount val="1"/>
                      <c:pt idx="0">
                        <c:v>Geothermie
(Median in €/kW)</c:v>
                      </c:pt>
                    </c:strCache>
                  </c:strRef>
                </c:tx>
                <c:spPr>
                  <a:ln w="22225" cap="rnd">
                    <a:solidFill>
                      <a:schemeClr val="accent4">
                        <a:lumMod val="80000"/>
                        <a:lumOff val="20000"/>
                      </a:schemeClr>
                    </a:solidFill>
                    <a:round/>
                  </a:ln>
                  <a:effectLst/>
                </c:spPr>
                <c:marker>
                  <c:symbol val="plus"/>
                  <c:size val="6"/>
                  <c:spPr>
                    <a:noFill/>
                    <a:ln w="9525">
                      <a:solidFill>
                        <a:schemeClr val="accent4">
                          <a:lumMod val="80000"/>
                          <a:lumOff val="20000"/>
                        </a:schemeClr>
                      </a:solidFill>
                      <a:round/>
                    </a:ln>
                    <a:effectLst/>
                  </c:spPr>
                </c:marker>
                <c:cat>
                  <c:strRef>
                    <c:extLst xmlns:c15="http://schemas.microsoft.com/office/drawing/2012/chart">
                      <c:ext xmlns:c15="http://schemas.microsoft.com/office/drawing/2012/char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'Synthese der Kostenpfade'!$Q$4:$Q$11</c15:sqref>
                        </c15:formulaRef>
                      </c:ext>
                    </c:extLst>
                    <c:numCache>
                      <c:formatCode>0</c:formatCode>
                      <c:ptCount val="8"/>
                      <c:pt idx="0">
                        <c:v>11620.345312500001</c:v>
                      </c:pt>
                      <c:pt idx="1">
                        <c:v>8670.0655999999999</c:v>
                      </c:pt>
                      <c:pt idx="3">
                        <c:v>7830.5346</c:v>
                      </c:pt>
                      <c:pt idx="5">
                        <c:v>7193.7993999999999</c:v>
                      </c:pt>
                      <c:pt idx="7">
                        <c:v>6709.7061999999996</c:v>
                      </c:pt>
                    </c:numCache>
                  </c:numRef>
                </c:val>
                <c:smooth val="0"/>
                <c:extLst xmlns:c15="http://schemas.microsoft.com/office/drawing/2012/chart">
                  <c:ext xmlns:c16="http://schemas.microsoft.com/office/drawing/2014/chart" uri="{C3380CC4-5D6E-409C-BE32-E72D297353CC}">
                    <c16:uniqueId val="{0000001C-9178-4996-A202-DC2E00B80891}"/>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'Synthese der Kostenpfade'!$R$3</c15:sqref>
                        </c15:formulaRef>
                      </c:ext>
                    </c:extLst>
                    <c:strCache>
                      <c:ptCount val="1"/>
                      <c:pt idx="0">
                        <c:v>Lithium-Ionen-Batterie
(Mittelwert - in €/kWh)</c:v>
                      </c:pt>
                    </c:strCache>
                  </c:strRef>
                </c:tx>
                <c:spPr>
                  <a:ln w="22225" cap="rnd">
                    <a:solidFill>
                      <a:schemeClr val="accent5">
                        <a:lumMod val="80000"/>
                        <a:lumOff val="20000"/>
                      </a:schemeClr>
                    </a:solidFill>
                    <a:round/>
                  </a:ln>
                  <a:effectLst/>
                </c:spPr>
                <c:marker>
                  <c:symbol val="dot"/>
                  <c:size val="6"/>
                  <c:spPr>
                    <a:solidFill>
                      <a:schemeClr val="accent5">
                        <a:lumMod val="80000"/>
                        <a:lumOff val="20000"/>
                      </a:schemeClr>
                    </a:solidFill>
                    <a:ln w="9525">
                      <a:solidFill>
                        <a:schemeClr val="accent5">
                          <a:lumMod val="80000"/>
                          <a:lumOff val="20000"/>
                        </a:schemeClr>
                      </a:solidFill>
                      <a:round/>
                    </a:ln>
                    <a:effectLst/>
                  </c:spPr>
                </c:marker>
                <c:cat>
                  <c:strRef>
                    <c:extLst xmlns:c15="http://schemas.microsoft.com/office/drawing/2012/chart">
                      <c:ext xmlns:c15="http://schemas.microsoft.com/office/drawing/2012/char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'Synthese der Kostenpfade'!$R$4:$R$11</c15:sqref>
                        </c15:formulaRef>
                      </c:ext>
                    </c:extLst>
                    <c:numCache>
                      <c:formatCode>0</c:formatCode>
                      <c:ptCount val="8"/>
                      <c:pt idx="0">
                        <c:v>989.28722142857146</c:v>
                      </c:pt>
                      <c:pt idx="1">
                        <c:v>446.25399999999991</c:v>
                      </c:pt>
                      <c:pt idx="3">
                        <c:v>364.88826</c:v>
                      </c:pt>
                      <c:pt idx="5">
                        <c:v>261.78224999999998</c:v>
                      </c:pt>
                      <c:pt idx="7">
                        <c:v>251.02781666666667</c:v>
                      </c:pt>
                    </c:numCache>
                  </c:numRef>
                </c:val>
                <c:smooth val="0"/>
                <c:extLst xmlns:c15="http://schemas.microsoft.com/office/drawing/2012/chart">
                  <c:ext xmlns:c16="http://schemas.microsoft.com/office/drawing/2014/chart" uri="{C3380CC4-5D6E-409C-BE32-E72D297353CC}">
                    <c16:uniqueId val="{00000000-FC9E-4934-8028-2F440CFDEF66}"/>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'Synthese der Kostenpfade'!$T$3</c15:sqref>
                        </c15:formulaRef>
                      </c:ext>
                    </c:extLst>
                    <c:strCache>
                      <c:ptCount val="1"/>
                      <c:pt idx="0">
                        <c:v>Pumpspeicher
(Mittelwert - in €/kW)</c:v>
                      </c:pt>
                    </c:strCache>
                  </c:strRef>
                </c:tx>
                <c:spPr>
                  <a:ln w="22225" cap="rnd">
                    <a:solidFill>
                      <a:schemeClr val="accent1">
                        <a:lumMod val="80000"/>
                      </a:schemeClr>
                    </a:solidFill>
                    <a:round/>
                  </a:ln>
                  <a:effectLst/>
                </c:spPr>
                <c:marker>
                  <c:symbol val="diamond"/>
                  <c:size val="6"/>
                  <c:spPr>
                    <a:solidFill>
                      <a:schemeClr val="accent1">
                        <a:lumMod val="80000"/>
                      </a:schemeClr>
                    </a:solidFill>
                    <a:ln w="9525">
                      <a:solidFill>
                        <a:schemeClr val="accent1">
                          <a:lumMod val="80000"/>
                        </a:schemeClr>
                      </a:solidFill>
                      <a:round/>
                    </a:ln>
                    <a:effectLst/>
                  </c:spPr>
                </c:marker>
                <c:cat>
                  <c:strRef>
                    <c:extLst xmlns:c15="http://schemas.microsoft.com/office/drawing/2012/chart">
                      <c:ext xmlns:c15="http://schemas.microsoft.com/office/drawing/2012/char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'Synthese der Kostenpfade'!$T$4:$T$11</c15:sqref>
                        </c15:formulaRef>
                      </c:ext>
                    </c:extLst>
                    <c:numCache>
                      <c:formatCode>0</c:formatCode>
                      <c:ptCount val="8"/>
                      <c:pt idx="0">
                        <c:v>1259.2689999999998</c:v>
                      </c:pt>
                      <c:pt idx="1">
                        <c:v>1259.2689999999998</c:v>
                      </c:pt>
                      <c:pt idx="3">
                        <c:v>1259.2689999999998</c:v>
                      </c:pt>
                      <c:pt idx="5">
                        <c:v>1259.2689999999998</c:v>
                      </c:pt>
                      <c:pt idx="7">
                        <c:v>1197.1791666666668</c:v>
                      </c:pt>
                    </c:numCache>
                  </c:numRef>
                </c:val>
                <c:smooth val="0"/>
                <c:extLst xmlns:c15="http://schemas.microsoft.com/office/drawing/2012/chart">
                  <c:ext xmlns:c16="http://schemas.microsoft.com/office/drawing/2014/chart" uri="{C3380CC4-5D6E-409C-BE32-E72D297353CC}">
                    <c16:uniqueId val="{00000000-1450-4316-8000-2ED634C954FA}"/>
                  </c:ext>
                </c:extLst>
              </c15:ser>
            </c15:filteredLineSeries>
          </c:ext>
        </c:extLst>
      </c:lineChart>
      <c:lineChart>
        <c:grouping val="standard"/>
        <c:varyColors val="0"/>
        <c:ser>
          <c:idx val="17"/>
          <c:order val="17"/>
          <c:tx>
            <c:strRef>
              <c:f>'Synthese der Kostenpfade'!$S$3</c:f>
              <c:strCache>
                <c:ptCount val="1"/>
                <c:pt idx="0">
                  <c:v>Lithium-Ionen-Batterie
(Median - in €/kWh)</c:v>
                </c:pt>
              </c:strCache>
            </c:strRef>
          </c:tx>
          <c:spPr>
            <a:ln w="22225" cap="rnd">
              <a:solidFill>
                <a:srgbClr val="7030A0"/>
              </a:solidFill>
              <a:round/>
            </a:ln>
            <a:effectLst/>
          </c:spPr>
          <c:marker>
            <c:symbol val="square"/>
            <c:size val="6"/>
            <c:spPr>
              <a:solidFill>
                <a:srgbClr val="7030A0"/>
              </a:solidFill>
              <a:ln w="9525">
                <a:solidFill>
                  <a:srgbClr val="7030A0"/>
                </a:solidFill>
                <a:round/>
              </a:ln>
              <a:effectLst/>
            </c:spPr>
          </c:marker>
          <c:dLbls>
            <c:dLbl>
              <c:idx val="0"/>
              <c:layout>
                <c:manualLayout>
                  <c:x val="-4.6025109656937797E-2"/>
                  <c:y val="2.12014134275618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C9E-4934-8028-2F440CFDEF66}"/>
                </c:ext>
              </c:extLst>
            </c:dLbl>
            <c:dLbl>
              <c:idx val="7"/>
              <c:layout>
                <c:manualLayout>
                  <c:x val="-1.02276839949079E-16"/>
                  <c:y val="2.355712603062512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C9E-4934-8028-2F440CFDEF66}"/>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'Synthese der Kostenpfade'!$A$4:$A$11</c:f>
              <c:strCache>
                <c:ptCount val="8"/>
                <c:pt idx="0">
                  <c:v>2010-2018</c:v>
                </c:pt>
                <c:pt idx="1">
                  <c:v>2020</c:v>
                </c:pt>
                <c:pt idx="2">
                  <c:v>2025</c:v>
                </c:pt>
                <c:pt idx="3">
                  <c:v>2030</c:v>
                </c:pt>
                <c:pt idx="4">
                  <c:v>2035</c:v>
                </c:pt>
                <c:pt idx="5">
                  <c:v>2040</c:v>
                </c:pt>
                <c:pt idx="6">
                  <c:v>2045</c:v>
                </c:pt>
                <c:pt idx="7">
                  <c:v>2050</c:v>
                </c:pt>
              </c:strCache>
            </c:strRef>
          </c:cat>
          <c:val>
            <c:numRef>
              <c:f>'Synthese der Kostenpfade'!$S$4:$S$11</c:f>
              <c:numCache>
                <c:formatCode>0</c:formatCode>
                <c:ptCount val="8"/>
                <c:pt idx="0">
                  <c:v>863.03340000000003</c:v>
                </c:pt>
                <c:pt idx="1">
                  <c:v>491.24250000000001</c:v>
                </c:pt>
                <c:pt idx="3">
                  <c:v>353.84000000000003</c:v>
                </c:pt>
                <c:pt idx="5">
                  <c:v>268.97027428007266</c:v>
                </c:pt>
                <c:pt idx="7">
                  <c:v>226.60899999999998</c:v>
                </c:pt>
              </c:numCache>
            </c:numRef>
          </c:val>
          <c:smooth val="0"/>
          <c:extLst>
            <c:ext xmlns:c16="http://schemas.microsoft.com/office/drawing/2014/chart" uri="{C3380CC4-5D6E-409C-BE32-E72D297353CC}">
              <c16:uniqueId val="{00000001-FC9E-4934-8028-2F440CFDEF66}"/>
            </c:ext>
          </c:extLst>
        </c:ser>
        <c:dLbls>
          <c:showLegendKey val="0"/>
          <c:showVal val="0"/>
          <c:showCatName val="0"/>
          <c:showSerName val="0"/>
          <c:showPercent val="0"/>
          <c:showBubbleSize val="0"/>
        </c:dLbls>
        <c:marker val="1"/>
        <c:smooth val="0"/>
        <c:axId val="570699392"/>
        <c:axId val="570697424"/>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de-DE"/>
          </a:p>
        </c:txPr>
        <c:crossAx val="90180056"/>
        <c:crosses val="autoZero"/>
        <c:auto val="1"/>
        <c:lblAlgn val="ctr"/>
        <c:lblOffset val="100"/>
        <c:noMultiLvlLbl val="0"/>
      </c:catAx>
      <c:valAx>
        <c:axId val="90180056"/>
        <c:scaling>
          <c:orientation val="minMax"/>
          <c:max val="4100"/>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Investitionskosten in €</a:t>
                </a:r>
                <a:r>
                  <a:rPr lang="de-DE" baseline="-25000"/>
                  <a:t>2019</a:t>
                </a:r>
                <a:r>
                  <a:rPr lang="de-DE"/>
                  <a:t> /kW</a:t>
                </a:r>
              </a:p>
            </c:rich>
          </c:tx>
          <c:layout>
            <c:manualLayout>
              <c:xMode val="edge"/>
              <c:yMode val="edge"/>
              <c:x val="1.1075128331645236E-2"/>
              <c:y val="0.299533865687283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crossAx val="90175464"/>
        <c:crosses val="autoZero"/>
        <c:crossBetween val="between"/>
      </c:valAx>
      <c:valAx>
        <c:axId val="570697424"/>
        <c:scaling>
          <c:orientation val="minMax"/>
          <c:max val="4100"/>
          <c:min val="100"/>
        </c:scaling>
        <c:delete val="0"/>
        <c:axPos val="r"/>
        <c:title>
          <c:tx>
            <c:rich>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Investitionskosten in €</a:t>
                </a:r>
                <a:r>
                  <a:rPr lang="de-DE" baseline="-25000"/>
                  <a:t>2019</a:t>
                </a:r>
                <a:r>
                  <a:rPr lang="de-DE"/>
                  <a:t> /kWh</a:t>
                </a:r>
              </a:p>
            </c:rich>
          </c:tx>
          <c:layout>
            <c:manualLayout>
              <c:xMode val="edge"/>
              <c:yMode val="edge"/>
              <c:x val="0.96690167549629091"/>
              <c:y val="0.2795043729074501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crossAx val="570699392"/>
        <c:crosses val="max"/>
        <c:crossBetween val="between"/>
      </c:valAx>
      <c:catAx>
        <c:axId val="570699392"/>
        <c:scaling>
          <c:orientation val="minMax"/>
        </c:scaling>
        <c:delete val="1"/>
        <c:axPos val="b"/>
        <c:numFmt formatCode="General" sourceLinked="1"/>
        <c:majorTickMark val="out"/>
        <c:minorTickMark val="none"/>
        <c:tickLblPos val="nextTo"/>
        <c:crossAx val="570697424"/>
        <c:crosses val="autoZero"/>
        <c:auto val="1"/>
        <c:lblAlgn val="ctr"/>
        <c:lblOffset val="100"/>
        <c:noMultiLvlLbl val="0"/>
      </c:catAx>
      <c:spPr>
        <a:noFill/>
        <a:ln>
          <a:noFill/>
        </a:ln>
        <a:effectLst/>
      </c:spPr>
    </c:plotArea>
    <c:legend>
      <c:legendPos val="b"/>
      <c:layout>
        <c:manualLayout>
          <c:xMode val="edge"/>
          <c:yMode val="edge"/>
          <c:x val="6.7545115534446407E-2"/>
          <c:y val="0.86490322101963402"/>
          <c:w val="0.84398915472266944"/>
          <c:h val="0.1209625033619914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de-DE"/>
    </a:p>
  </c:txPr>
  <c:printSettings>
    <c:headerFooter/>
    <c:pageMargins b="0.78740157480314965" l="0.70866141732283472" r="0.70866141732283472" t="0.78740157480314965" header="0.31496062992125984" footer="0.31496062992125984"/>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u="none" strike="noStrike" cap="none" normalizeH="0" baseline="0">
                <a:solidFill>
                  <a:sysClr val="windowText" lastClr="000000"/>
                </a:solidFill>
                <a:effectLst/>
              </a:rPr>
              <a:t>Spezifische Investitionskosten (Mittelwerte) - Wasserkraft</a:t>
            </a:r>
            <a:r>
              <a:rPr lang="de-DE" sz="1100" b="1" i="0" u="none" strike="noStrike" cap="none" normalizeH="0" baseline="0">
                <a:solidFill>
                  <a:sysClr val="windowText" lastClr="000000"/>
                </a:solidFill>
              </a:rPr>
              <a:t> </a:t>
            </a:r>
            <a:endParaRPr lang="de-DE" sz="1100" cap="none" baseline="0">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endParaRPr lang="de-DE"/>
        </a:p>
      </c:txPr>
    </c:title>
    <c:autoTitleDeleted val="0"/>
    <c:plotArea>
      <c:layout/>
      <c:lineChart>
        <c:grouping val="standard"/>
        <c:varyColors val="0"/>
        <c:ser>
          <c:idx val="0"/>
          <c:order val="0"/>
          <c:tx>
            <c:strRef>
              <c:f>'Wasserkraft Diagramme'!$B$2</c:f>
              <c:strCache>
                <c:ptCount val="1"/>
                <c:pt idx="0">
                  <c:v>Baum et al. 2018</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dLbl>
              <c:idx val="0"/>
              <c:layout>
                <c:manualLayout>
                  <c:x val="-3.0303030303030318E-2"/>
                  <c:y val="-3.71106615716386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661-4DB7-91B0-0D6E236C110E}"/>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661-4DB7-91B0-0D6E236C110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'Wasserkraft Diagramme'!$A$3:$A$10</c:f>
              <c:strCache>
                <c:ptCount val="8"/>
                <c:pt idx="0">
                  <c:v>2010 - 2017</c:v>
                </c:pt>
                <c:pt idx="1">
                  <c:v>2020</c:v>
                </c:pt>
                <c:pt idx="2">
                  <c:v>2025</c:v>
                </c:pt>
                <c:pt idx="3">
                  <c:v>2030</c:v>
                </c:pt>
                <c:pt idx="4">
                  <c:v>2035</c:v>
                </c:pt>
                <c:pt idx="5">
                  <c:v>2040</c:v>
                </c:pt>
                <c:pt idx="6">
                  <c:v>2045</c:v>
                </c:pt>
                <c:pt idx="7">
                  <c:v>2050</c:v>
                </c:pt>
              </c:strCache>
            </c:strRef>
          </c:cat>
          <c:val>
            <c:numRef>
              <c:f>'Wasserkraft Diagramme'!$B$3:$B$10</c:f>
              <c:numCache>
                <c:formatCode>0</c:formatCode>
                <c:ptCount val="8"/>
                <c:pt idx="0">
                  <c:v>3759.52</c:v>
                </c:pt>
                <c:pt idx="3">
                  <c:v>3759.52</c:v>
                </c:pt>
                <c:pt idx="7">
                  <c:v>3759.52</c:v>
                </c:pt>
              </c:numCache>
            </c:numRef>
          </c:val>
          <c:smooth val="0"/>
          <c:extLst>
            <c:ext xmlns:c16="http://schemas.microsoft.com/office/drawing/2014/chart" uri="{C3380CC4-5D6E-409C-BE32-E72D297353CC}">
              <c16:uniqueId val="{00000000-2F58-446A-B087-D00659F764CD}"/>
            </c:ext>
          </c:extLst>
        </c:ser>
        <c:ser>
          <c:idx val="1"/>
          <c:order val="1"/>
          <c:tx>
            <c:strRef>
              <c:f>'Wasserkraft Diagramme'!$C$2</c:f>
              <c:strCache>
                <c:ptCount val="1"/>
                <c:pt idx="0">
                  <c:v>DIW 2015</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661-4DB7-91B0-0D6E236C110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'Wasserkraft Diagramme'!$A$3:$A$10</c:f>
              <c:strCache>
                <c:ptCount val="8"/>
                <c:pt idx="0">
                  <c:v>2010 - 2017</c:v>
                </c:pt>
                <c:pt idx="1">
                  <c:v>2020</c:v>
                </c:pt>
                <c:pt idx="2">
                  <c:v>2025</c:v>
                </c:pt>
                <c:pt idx="3">
                  <c:v>2030</c:v>
                </c:pt>
                <c:pt idx="4">
                  <c:v>2035</c:v>
                </c:pt>
                <c:pt idx="5">
                  <c:v>2040</c:v>
                </c:pt>
                <c:pt idx="6">
                  <c:v>2045</c:v>
                </c:pt>
                <c:pt idx="7">
                  <c:v>2050</c:v>
                </c:pt>
              </c:strCache>
            </c:strRef>
          </c:cat>
          <c:val>
            <c:numRef>
              <c:f>'Wasserkraft Diagramme'!$C$3:$C$10</c:f>
              <c:numCache>
                <c:formatCode>0</c:formatCode>
                <c:ptCount val="8"/>
                <c:pt idx="0">
                  <c:v>3162.5</c:v>
                </c:pt>
                <c:pt idx="1">
                  <c:v>3390.8330000000001</c:v>
                </c:pt>
                <c:pt idx="3">
                  <c:v>3675.4013000000004</c:v>
                </c:pt>
                <c:pt idx="5">
                  <c:v>4056.4611500000001</c:v>
                </c:pt>
                <c:pt idx="7">
                  <c:v>4437.5210000000006</c:v>
                </c:pt>
              </c:numCache>
            </c:numRef>
          </c:val>
          <c:smooth val="0"/>
          <c:extLst>
            <c:ext xmlns:c16="http://schemas.microsoft.com/office/drawing/2014/chart" uri="{C3380CC4-5D6E-409C-BE32-E72D297353CC}">
              <c16:uniqueId val="{00000001-2F58-446A-B087-D00659F764CD}"/>
            </c:ext>
          </c:extLst>
        </c:ser>
        <c:ser>
          <c:idx val="2"/>
          <c:order val="2"/>
          <c:tx>
            <c:strRef>
              <c:f>'Wasserkraft Diagramme'!$D$2</c:f>
              <c:strCache>
                <c:ptCount val="1"/>
                <c:pt idx="0">
                  <c:v>DIW 2013</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661-4DB7-91B0-0D6E236C110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'Wasserkraft Diagramme'!$A$3:$A$10</c:f>
              <c:strCache>
                <c:ptCount val="8"/>
                <c:pt idx="0">
                  <c:v>2010 - 2017</c:v>
                </c:pt>
                <c:pt idx="1">
                  <c:v>2020</c:v>
                </c:pt>
                <c:pt idx="2">
                  <c:v>2025</c:v>
                </c:pt>
                <c:pt idx="3">
                  <c:v>2030</c:v>
                </c:pt>
                <c:pt idx="4">
                  <c:v>2035</c:v>
                </c:pt>
                <c:pt idx="5">
                  <c:v>2040</c:v>
                </c:pt>
                <c:pt idx="6">
                  <c:v>2045</c:v>
                </c:pt>
                <c:pt idx="7">
                  <c:v>2050</c:v>
                </c:pt>
              </c:strCache>
            </c:strRef>
          </c:cat>
          <c:val>
            <c:numRef>
              <c:f>'Wasserkraft Diagramme'!$D$3:$D$10</c:f>
              <c:numCache>
                <c:formatCode>0</c:formatCode>
                <c:ptCount val="8"/>
                <c:pt idx="0">
                  <c:v>3377.44</c:v>
                </c:pt>
                <c:pt idx="1">
                  <c:v>3377.44</c:v>
                </c:pt>
                <c:pt idx="2">
                  <c:v>3377.44</c:v>
                </c:pt>
                <c:pt idx="3">
                  <c:v>3377.44</c:v>
                </c:pt>
                <c:pt idx="4">
                  <c:v>3377.44</c:v>
                </c:pt>
                <c:pt idx="5">
                  <c:v>3377.44</c:v>
                </c:pt>
                <c:pt idx="6">
                  <c:v>3377.44</c:v>
                </c:pt>
                <c:pt idx="7">
                  <c:v>3377.44</c:v>
                </c:pt>
              </c:numCache>
            </c:numRef>
          </c:val>
          <c:smooth val="0"/>
          <c:extLst>
            <c:ext xmlns:c16="http://schemas.microsoft.com/office/drawing/2014/chart" uri="{C3380CC4-5D6E-409C-BE32-E72D297353CC}">
              <c16:uniqueId val="{00000002-2F58-446A-B087-D00659F764CD}"/>
            </c:ext>
          </c:extLst>
        </c:ser>
        <c:ser>
          <c:idx val="3"/>
          <c:order val="3"/>
          <c:tx>
            <c:strRef>
              <c:f>'Wasserkraft Diagramme'!$E$2</c:f>
              <c:strCache>
                <c:ptCount val="1"/>
                <c:pt idx="0">
                  <c:v>DLR, IWES, IfnE 2012</c:v>
                </c:pt>
              </c:strCache>
            </c:strRef>
          </c:tx>
          <c:spPr>
            <a:ln w="22225" cap="rnd">
              <a:solidFill>
                <a:schemeClr val="accent4"/>
              </a:solidFill>
              <a:round/>
            </a:ln>
            <a:effectLst/>
          </c:spPr>
          <c:marker>
            <c:symbol val="x"/>
            <c:size val="6"/>
            <c:spPr>
              <a:noFill/>
              <a:ln w="9525">
                <a:solidFill>
                  <a:schemeClr val="accent4"/>
                </a:solidFill>
                <a:round/>
              </a:ln>
              <a:effectLst/>
            </c:spPr>
          </c:marker>
          <c:dLbls>
            <c:dLbl>
              <c:idx val="7"/>
              <c:layout>
                <c:manualLayout>
                  <c:x val="1.5151515151512929E-3"/>
                  <c:y val="1.5904569244987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661-4DB7-91B0-0D6E236C110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'Wasserkraft Diagramme'!$A$3:$A$10</c:f>
              <c:strCache>
                <c:ptCount val="8"/>
                <c:pt idx="0">
                  <c:v>2010 - 2017</c:v>
                </c:pt>
                <c:pt idx="1">
                  <c:v>2020</c:v>
                </c:pt>
                <c:pt idx="2">
                  <c:v>2025</c:v>
                </c:pt>
                <c:pt idx="3">
                  <c:v>2030</c:v>
                </c:pt>
                <c:pt idx="4">
                  <c:v>2035</c:v>
                </c:pt>
                <c:pt idx="5">
                  <c:v>2040</c:v>
                </c:pt>
                <c:pt idx="6">
                  <c:v>2045</c:v>
                </c:pt>
                <c:pt idx="7">
                  <c:v>2050</c:v>
                </c:pt>
              </c:strCache>
            </c:strRef>
          </c:cat>
          <c:val>
            <c:numRef>
              <c:f>'Wasserkraft Diagramme'!$E$3:$E$10</c:f>
              <c:numCache>
                <c:formatCode>0</c:formatCode>
                <c:ptCount val="8"/>
                <c:pt idx="0">
                  <c:v>3106.125</c:v>
                </c:pt>
                <c:pt idx="1">
                  <c:v>3388.5</c:v>
                </c:pt>
                <c:pt idx="3">
                  <c:v>3670.8749999999995</c:v>
                </c:pt>
                <c:pt idx="5">
                  <c:v>4009.7249999999995</c:v>
                </c:pt>
                <c:pt idx="7">
                  <c:v>4348.5749999999998</c:v>
                </c:pt>
              </c:numCache>
            </c:numRef>
          </c:val>
          <c:smooth val="0"/>
          <c:extLst>
            <c:ext xmlns:c16="http://schemas.microsoft.com/office/drawing/2014/chart" uri="{C3380CC4-5D6E-409C-BE32-E72D297353CC}">
              <c16:uniqueId val="{00000003-2F58-446A-B087-D00659F764CD}"/>
            </c:ext>
          </c:extLst>
        </c:ser>
        <c:ser>
          <c:idx val="4"/>
          <c:order val="4"/>
          <c:tx>
            <c:strRef>
              <c:f>'Wasserkraft Diagramme'!$F$2</c:f>
              <c:strCache>
                <c:ptCount val="1"/>
                <c:pt idx="0">
                  <c:v>Fraunhofer ISE 2015 </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0"/>
              <c:layout>
                <c:manualLayout>
                  <c:x val="-2.5757575757575771E-2"/>
                  <c:y val="-3.18091384899759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661-4DB7-91B0-0D6E236C110E}"/>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661-4DB7-91B0-0D6E236C110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'Wasserkraft Diagramme'!$A$3:$A$10</c:f>
              <c:strCache>
                <c:ptCount val="8"/>
                <c:pt idx="0">
                  <c:v>2010 - 2017</c:v>
                </c:pt>
                <c:pt idx="1">
                  <c:v>2020</c:v>
                </c:pt>
                <c:pt idx="2">
                  <c:v>2025</c:v>
                </c:pt>
                <c:pt idx="3">
                  <c:v>2030</c:v>
                </c:pt>
                <c:pt idx="4">
                  <c:v>2035</c:v>
                </c:pt>
                <c:pt idx="5">
                  <c:v>2040</c:v>
                </c:pt>
                <c:pt idx="6">
                  <c:v>2045</c:v>
                </c:pt>
                <c:pt idx="7">
                  <c:v>2050</c:v>
                </c:pt>
              </c:strCache>
            </c:strRef>
          </c:cat>
          <c:val>
            <c:numRef>
              <c:f>'Wasserkraft Diagramme'!$F$3:$F$10</c:f>
              <c:numCache>
                <c:formatCode>0</c:formatCode>
                <c:ptCount val="8"/>
                <c:pt idx="0">
                  <c:v>1710.3999999999999</c:v>
                </c:pt>
                <c:pt idx="7">
                  <c:v>1710.3999999999999</c:v>
                </c:pt>
              </c:numCache>
            </c:numRef>
          </c:val>
          <c:smooth val="0"/>
          <c:extLst>
            <c:ext xmlns:c16="http://schemas.microsoft.com/office/drawing/2014/chart" uri="{C3380CC4-5D6E-409C-BE32-E72D297353CC}">
              <c16:uniqueId val="{00000004-2F58-446A-B087-D00659F764CD}"/>
            </c:ext>
          </c:extLst>
        </c:ser>
        <c:ser>
          <c:idx val="5"/>
          <c:order val="5"/>
          <c:tx>
            <c:strRef>
              <c:f>'Wasserkraft Diagramme'!$G$2</c:f>
              <c:strCache>
                <c:ptCount val="1"/>
                <c:pt idx="0">
                  <c:v>Greenpeace International 2015</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661-4DB7-91B0-0D6E236C110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'Wasserkraft Diagramme'!$A$3:$A$10</c:f>
              <c:strCache>
                <c:ptCount val="8"/>
                <c:pt idx="0">
                  <c:v>2010 - 2017</c:v>
                </c:pt>
                <c:pt idx="1">
                  <c:v>2020</c:v>
                </c:pt>
                <c:pt idx="2">
                  <c:v>2025</c:v>
                </c:pt>
                <c:pt idx="3">
                  <c:v>2030</c:v>
                </c:pt>
                <c:pt idx="4">
                  <c:v>2035</c:v>
                </c:pt>
                <c:pt idx="5">
                  <c:v>2040</c:v>
                </c:pt>
                <c:pt idx="6">
                  <c:v>2045</c:v>
                </c:pt>
                <c:pt idx="7">
                  <c:v>2050</c:v>
                </c:pt>
              </c:strCache>
            </c:strRef>
          </c:cat>
          <c:val>
            <c:numRef>
              <c:f>'Wasserkraft Diagramme'!$G$3:$G$10</c:f>
              <c:numCache>
                <c:formatCode>0</c:formatCode>
                <c:ptCount val="8"/>
                <c:pt idx="0">
                  <c:v>2691.6781249999999</c:v>
                </c:pt>
                <c:pt idx="1">
                  <c:v>2785.3757812500003</c:v>
                </c:pt>
                <c:pt idx="3">
                  <c:v>2896.109375</c:v>
                </c:pt>
                <c:pt idx="5">
                  <c:v>2998.3250000000003</c:v>
                </c:pt>
                <c:pt idx="7">
                  <c:v>3083.5046875000003</c:v>
                </c:pt>
              </c:numCache>
            </c:numRef>
          </c:val>
          <c:smooth val="0"/>
          <c:extLst>
            <c:ext xmlns:c16="http://schemas.microsoft.com/office/drawing/2014/chart" uri="{C3380CC4-5D6E-409C-BE32-E72D297353CC}">
              <c16:uniqueId val="{00000005-2F58-446A-B087-D00659F764CD}"/>
            </c:ext>
          </c:extLst>
        </c:ser>
        <c:ser>
          <c:idx val="6"/>
          <c:order val="6"/>
          <c:tx>
            <c:strRef>
              <c:f>'Wasserkraft Diagramme'!#REF!</c:f>
              <c:strCache>
                <c:ptCount val="1"/>
                <c:pt idx="0">
                  <c:v>#REF!</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cat>
            <c:strRef>
              <c:f>'Wasserkraft Diagramme'!$A$3:$A$10</c:f>
              <c:strCache>
                <c:ptCount val="8"/>
                <c:pt idx="0">
                  <c:v>2010 - 2017</c:v>
                </c:pt>
                <c:pt idx="1">
                  <c:v>2020</c:v>
                </c:pt>
                <c:pt idx="2">
                  <c:v>2025</c:v>
                </c:pt>
                <c:pt idx="3">
                  <c:v>2030</c:v>
                </c:pt>
                <c:pt idx="4">
                  <c:v>2035</c:v>
                </c:pt>
                <c:pt idx="5">
                  <c:v>2040</c:v>
                </c:pt>
                <c:pt idx="6">
                  <c:v>2045</c:v>
                </c:pt>
                <c:pt idx="7">
                  <c:v>2050</c:v>
                </c:pt>
              </c:strCache>
            </c:strRef>
          </c:cat>
          <c:val>
            <c:numRef>
              <c:f>'Wasserkraft Diagramme'!#REF!</c:f>
              <c:numCache>
                <c:formatCode>General</c:formatCode>
                <c:ptCount val="1"/>
                <c:pt idx="0">
                  <c:v>1</c:v>
                </c:pt>
              </c:numCache>
            </c:numRef>
          </c:val>
          <c:smooth val="0"/>
          <c:extLst>
            <c:ext xmlns:c16="http://schemas.microsoft.com/office/drawing/2014/chart" uri="{C3380CC4-5D6E-409C-BE32-E72D297353CC}">
              <c16:uniqueId val="{00000006-2F58-446A-B087-D00659F764CD}"/>
            </c:ext>
          </c:extLst>
        </c:ser>
        <c:ser>
          <c:idx val="7"/>
          <c:order val="7"/>
          <c:tx>
            <c:strRef>
              <c:f>'Wasserkraft Diagramme'!$H$2</c:f>
              <c:strCache>
                <c:ptCount val="1"/>
                <c:pt idx="0">
                  <c:v>Reiner Lemoine Institut 2013</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trendline>
            <c:name>Trendlinie Reiner Lemoine Institut 2013</c:name>
            <c:spPr>
              <a:ln w="19050" cap="rnd">
                <a:solidFill>
                  <a:schemeClr val="accent2">
                    <a:lumMod val="60000"/>
                  </a:schemeClr>
                </a:solidFill>
                <a:prstDash val="sysDash"/>
              </a:ln>
              <a:effectLst/>
            </c:spPr>
            <c:trendlineType val="linear"/>
            <c:dispRSqr val="0"/>
            <c:dispEq val="0"/>
          </c:trendline>
          <c:cat>
            <c:strRef>
              <c:f>'Wasserkraft Diagramme'!$A$3:$A$10</c:f>
              <c:strCache>
                <c:ptCount val="8"/>
                <c:pt idx="0">
                  <c:v>2010 - 2017</c:v>
                </c:pt>
                <c:pt idx="1">
                  <c:v>2020</c:v>
                </c:pt>
                <c:pt idx="2">
                  <c:v>2025</c:v>
                </c:pt>
                <c:pt idx="3">
                  <c:v>2030</c:v>
                </c:pt>
                <c:pt idx="4">
                  <c:v>2035</c:v>
                </c:pt>
                <c:pt idx="5">
                  <c:v>2040</c:v>
                </c:pt>
                <c:pt idx="6">
                  <c:v>2045</c:v>
                </c:pt>
                <c:pt idx="7">
                  <c:v>2050</c:v>
                </c:pt>
              </c:strCache>
            </c:strRef>
          </c:cat>
          <c:val>
            <c:numRef>
              <c:f>'Wasserkraft Diagramme'!$H$3:$H$10</c:f>
              <c:numCache>
                <c:formatCode>0</c:formatCode>
                <c:ptCount val="8"/>
                <c:pt idx="0">
                  <c:v>2138</c:v>
                </c:pt>
                <c:pt idx="1">
                  <c:v>2138</c:v>
                </c:pt>
                <c:pt idx="3">
                  <c:v>2138</c:v>
                </c:pt>
                <c:pt idx="5">
                  <c:v>2138</c:v>
                </c:pt>
              </c:numCache>
            </c:numRef>
          </c:val>
          <c:smooth val="0"/>
          <c:extLst>
            <c:ext xmlns:c16="http://schemas.microsoft.com/office/drawing/2014/chart" uri="{C3380CC4-5D6E-409C-BE32-E72D297353CC}">
              <c16:uniqueId val="{00000007-2F58-446A-B087-D00659F764CD}"/>
            </c:ext>
          </c:extLst>
        </c:ser>
        <c:dLbls>
          <c:showLegendKey val="0"/>
          <c:showVal val="0"/>
          <c:showCatName val="0"/>
          <c:showSerName val="0"/>
          <c:showPercent val="0"/>
          <c:showBubbleSize val="0"/>
        </c:dLbls>
        <c:marker val="1"/>
        <c:smooth val="0"/>
        <c:axId val="90175464"/>
        <c:axId val="90180056"/>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de-DE"/>
          </a:p>
        </c:txPr>
        <c:crossAx val="90180056"/>
        <c:crosses val="autoZero"/>
        <c:auto val="1"/>
        <c:lblAlgn val="ctr"/>
        <c:lblOffset val="100"/>
        <c:noMultiLvlLbl val="0"/>
      </c:catAx>
      <c:valAx>
        <c:axId val="90180056"/>
        <c:scaling>
          <c:orientation val="minMax"/>
          <c:max val="4500"/>
          <c:min val="1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a:effectLst/>
                </a:endParaRPr>
              </a:p>
            </c:rich>
          </c:tx>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crossAx val="90175464"/>
        <c:crosses val="autoZero"/>
        <c:crossBetween val="between"/>
      </c:valAx>
      <c:spPr>
        <a:noFill/>
        <a:ln>
          <a:noFill/>
        </a:ln>
        <a:effectLst/>
      </c:spPr>
    </c:plotArea>
    <c:legend>
      <c:legendPos val="b"/>
      <c:legendEntry>
        <c:idx val="6"/>
        <c:delete val="1"/>
      </c:legendEntry>
      <c:layout>
        <c:manualLayout>
          <c:xMode val="edge"/>
          <c:yMode val="edge"/>
          <c:x val="8.9588880935337609E-2"/>
          <c:y val="0.86123639032234089"/>
          <c:w val="0.89354939155332869"/>
          <c:h val="0.12285904043267107"/>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de-DE"/>
    </a:p>
  </c:txPr>
  <c:printSettings>
    <c:headerFooter/>
    <c:pageMargins b="0.78740157480314965" l="0.70866141732283472" r="0.70866141732283472" t="0.78740157480314965" header="0.31496062992125984" footer="0.31496062992125984"/>
    <c:pageSetup paperSize="9"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cap="none" baseline="0">
                <a:solidFill>
                  <a:schemeClr val="tx1"/>
                </a:solidFill>
              </a:rPr>
              <a:t>Spezifische Investitionskosten (Mittelwerte) - Geothermie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endParaRPr lang="de-DE"/>
        </a:p>
      </c:txPr>
    </c:title>
    <c:autoTitleDeleted val="0"/>
    <c:plotArea>
      <c:layout/>
      <c:lineChart>
        <c:grouping val="standard"/>
        <c:varyColors val="0"/>
        <c:ser>
          <c:idx val="0"/>
          <c:order val="0"/>
          <c:tx>
            <c:strRef>
              <c:f>'Geothermie Diagramme'!$B$2</c:f>
              <c:strCache>
                <c:ptCount val="1"/>
                <c:pt idx="0">
                  <c:v>Acatech, Leopoldina, Akademieunion 2015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dLbl>
              <c:idx val="7"/>
              <c:layout>
                <c:manualLayout>
                  <c:x val="0"/>
                  <c:y val="3.475952702649239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C6E-4CD1-A2D4-ED7DDEBE594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'Geothermie Diagramme'!$A$3:$A$10</c:f>
              <c:strCache>
                <c:ptCount val="8"/>
                <c:pt idx="0">
                  <c:v>2010 - 2015</c:v>
                </c:pt>
                <c:pt idx="1">
                  <c:v>2020</c:v>
                </c:pt>
                <c:pt idx="2">
                  <c:v>2025</c:v>
                </c:pt>
                <c:pt idx="3">
                  <c:v>2030</c:v>
                </c:pt>
                <c:pt idx="4">
                  <c:v>2035</c:v>
                </c:pt>
                <c:pt idx="5">
                  <c:v>2040</c:v>
                </c:pt>
                <c:pt idx="6">
                  <c:v>2045</c:v>
                </c:pt>
                <c:pt idx="7">
                  <c:v>2050</c:v>
                </c:pt>
              </c:strCache>
            </c:strRef>
          </c:cat>
          <c:val>
            <c:numRef>
              <c:f>'Geothermie Diagramme'!$B$3:$B$10</c:f>
              <c:numCache>
                <c:formatCode>0</c:formatCode>
                <c:ptCount val="8"/>
                <c:pt idx="7">
                  <c:v>9675.83</c:v>
                </c:pt>
              </c:numCache>
            </c:numRef>
          </c:val>
          <c:smooth val="0"/>
          <c:extLst>
            <c:ext xmlns:c16="http://schemas.microsoft.com/office/drawing/2014/chart" uri="{C3380CC4-5D6E-409C-BE32-E72D297353CC}">
              <c16:uniqueId val="{00000000-2F58-446A-B087-D00659F764CD}"/>
            </c:ext>
          </c:extLst>
        </c:ser>
        <c:ser>
          <c:idx val="1"/>
          <c:order val="1"/>
          <c:tx>
            <c:strRef>
              <c:f>'Geothermie Diagramme'!$C$2</c:f>
              <c:strCache>
                <c:ptCount val="1"/>
                <c:pt idx="0">
                  <c:v>DIW 2015</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C6E-4CD1-A2D4-ED7DDEBE594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'Geothermie Diagramme'!$A$3:$A$10</c:f>
              <c:strCache>
                <c:ptCount val="8"/>
                <c:pt idx="0">
                  <c:v>2010 - 2015</c:v>
                </c:pt>
                <c:pt idx="1">
                  <c:v>2020</c:v>
                </c:pt>
                <c:pt idx="2">
                  <c:v>2025</c:v>
                </c:pt>
                <c:pt idx="3">
                  <c:v>2030</c:v>
                </c:pt>
                <c:pt idx="4">
                  <c:v>2035</c:v>
                </c:pt>
                <c:pt idx="5">
                  <c:v>2040</c:v>
                </c:pt>
                <c:pt idx="6">
                  <c:v>2045</c:v>
                </c:pt>
                <c:pt idx="7">
                  <c:v>2050</c:v>
                </c:pt>
              </c:strCache>
            </c:strRef>
          </c:cat>
          <c:val>
            <c:numRef>
              <c:f>'Geothermie Diagramme'!$C$3:$C$10</c:f>
              <c:numCache>
                <c:formatCode>0</c:formatCode>
                <c:ptCount val="8"/>
                <c:pt idx="1">
                  <c:v>8670.0655999999999</c:v>
                </c:pt>
                <c:pt idx="3">
                  <c:v>7830.5346</c:v>
                </c:pt>
                <c:pt idx="5">
                  <c:v>7193.7993999999999</c:v>
                </c:pt>
                <c:pt idx="7">
                  <c:v>6709.7062000000005</c:v>
                </c:pt>
              </c:numCache>
            </c:numRef>
          </c:val>
          <c:smooth val="0"/>
          <c:extLst>
            <c:ext xmlns:c16="http://schemas.microsoft.com/office/drawing/2014/chart" uri="{C3380CC4-5D6E-409C-BE32-E72D297353CC}">
              <c16:uniqueId val="{00000001-2F58-446A-B087-D00659F764CD}"/>
            </c:ext>
          </c:extLst>
        </c:ser>
        <c:ser>
          <c:idx val="2"/>
          <c:order val="2"/>
          <c:tx>
            <c:strRef>
              <c:f>'Geothermie Diagramme'!$D$2</c:f>
              <c:strCache>
                <c:ptCount val="1"/>
                <c:pt idx="0">
                  <c:v>DIW 2013</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dLbls>
            <c:dLbl>
              <c:idx val="0"/>
              <c:layout>
                <c:manualLayout>
                  <c:x val="-1.6666666666666694E-2"/>
                  <c:y val="3.93940019696614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C6E-4CD1-A2D4-ED7DDEBE594E}"/>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C6E-4CD1-A2D4-ED7DDEBE594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'Geothermie Diagramme'!$A$3:$A$10</c:f>
              <c:strCache>
                <c:ptCount val="8"/>
                <c:pt idx="0">
                  <c:v>2010 - 2015</c:v>
                </c:pt>
                <c:pt idx="1">
                  <c:v>2020</c:v>
                </c:pt>
                <c:pt idx="2">
                  <c:v>2025</c:v>
                </c:pt>
                <c:pt idx="3">
                  <c:v>2030</c:v>
                </c:pt>
                <c:pt idx="4">
                  <c:v>2035</c:v>
                </c:pt>
                <c:pt idx="5">
                  <c:v>2040</c:v>
                </c:pt>
                <c:pt idx="6">
                  <c:v>2045</c:v>
                </c:pt>
                <c:pt idx="7">
                  <c:v>2050</c:v>
                </c:pt>
              </c:strCache>
            </c:strRef>
          </c:cat>
          <c:val>
            <c:numRef>
              <c:f>'Geothermie Diagramme'!$D$3:$D$10</c:f>
              <c:numCache>
                <c:formatCode>0</c:formatCode>
                <c:ptCount val="8"/>
                <c:pt idx="0">
                  <c:v>4605.6477999999997</c:v>
                </c:pt>
                <c:pt idx="1">
                  <c:v>4249.8949999999995</c:v>
                </c:pt>
                <c:pt idx="2">
                  <c:v>4028.1123999999995</c:v>
                </c:pt>
                <c:pt idx="3">
                  <c:v>3818.7135999999996</c:v>
                </c:pt>
                <c:pt idx="4">
                  <c:v>3620.5727999999999</c:v>
                </c:pt>
                <c:pt idx="5">
                  <c:v>3432.5641999999998</c:v>
                </c:pt>
                <c:pt idx="6">
                  <c:v>3253.5619999999999</c:v>
                </c:pt>
                <c:pt idx="7">
                  <c:v>3084.6919999999996</c:v>
                </c:pt>
              </c:numCache>
            </c:numRef>
          </c:val>
          <c:smooth val="0"/>
          <c:extLst>
            <c:ext xmlns:c16="http://schemas.microsoft.com/office/drawing/2014/chart" uri="{C3380CC4-5D6E-409C-BE32-E72D297353CC}">
              <c16:uniqueId val="{00000002-2F58-446A-B087-D00659F764CD}"/>
            </c:ext>
          </c:extLst>
        </c:ser>
        <c:ser>
          <c:idx val="3"/>
          <c:order val="3"/>
          <c:tx>
            <c:strRef>
              <c:f>'Geothermie Diagramme'!$E$2</c:f>
              <c:strCache>
                <c:ptCount val="1"/>
                <c:pt idx="0">
                  <c:v>DLR, IWES, IfnE 2012</c:v>
                </c:pt>
              </c:strCache>
            </c:strRef>
          </c:tx>
          <c:spPr>
            <a:ln w="22225" cap="rnd">
              <a:solidFill>
                <a:schemeClr val="accent4"/>
              </a:solidFill>
              <a:round/>
            </a:ln>
            <a:effectLst/>
          </c:spPr>
          <c:marker>
            <c:symbol val="x"/>
            <c:size val="6"/>
            <c:spPr>
              <a:noFill/>
              <a:ln w="9525">
                <a:solidFill>
                  <a:schemeClr val="accent4"/>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C6E-4CD1-A2D4-ED7DDEBE594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'Geothermie Diagramme'!$A$3:$A$10</c:f>
              <c:strCache>
                <c:ptCount val="8"/>
                <c:pt idx="0">
                  <c:v>2010 - 2015</c:v>
                </c:pt>
                <c:pt idx="1">
                  <c:v>2020</c:v>
                </c:pt>
                <c:pt idx="2">
                  <c:v>2025</c:v>
                </c:pt>
                <c:pt idx="3">
                  <c:v>2030</c:v>
                </c:pt>
                <c:pt idx="4">
                  <c:v>2035</c:v>
                </c:pt>
                <c:pt idx="5">
                  <c:v>2040</c:v>
                </c:pt>
                <c:pt idx="6">
                  <c:v>2045</c:v>
                </c:pt>
                <c:pt idx="7">
                  <c:v>2050</c:v>
                </c:pt>
              </c:strCache>
            </c:strRef>
          </c:cat>
          <c:val>
            <c:numRef>
              <c:f>'Geothermie Diagramme'!$E$3:$E$10</c:f>
              <c:numCache>
                <c:formatCode>0</c:formatCode>
                <c:ptCount val="8"/>
                <c:pt idx="0">
                  <c:v>11690.325000000001</c:v>
                </c:pt>
                <c:pt idx="1">
                  <c:v>9374.85</c:v>
                </c:pt>
                <c:pt idx="3">
                  <c:v>8810.1</c:v>
                </c:pt>
                <c:pt idx="5">
                  <c:v>8697.15</c:v>
                </c:pt>
                <c:pt idx="7">
                  <c:v>8584.1999999999989</c:v>
                </c:pt>
              </c:numCache>
            </c:numRef>
          </c:val>
          <c:smooth val="0"/>
          <c:extLst>
            <c:ext xmlns:c16="http://schemas.microsoft.com/office/drawing/2014/chart" uri="{C3380CC4-5D6E-409C-BE32-E72D297353CC}">
              <c16:uniqueId val="{00000003-2F58-446A-B087-D00659F764CD}"/>
            </c:ext>
          </c:extLst>
        </c:ser>
        <c:ser>
          <c:idx val="4"/>
          <c:order val="4"/>
          <c:tx>
            <c:strRef>
              <c:f>'Geothermie Diagramme'!$F$2</c:f>
              <c:strCache>
                <c:ptCount val="1"/>
                <c:pt idx="0">
                  <c:v>Greenpeace International 2015</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FF-0144-AB4A-33C01A3E5587}"/>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'Geothermie Diagramme'!$A$3:$A$10</c:f>
              <c:strCache>
                <c:ptCount val="8"/>
                <c:pt idx="0">
                  <c:v>2010 - 2015</c:v>
                </c:pt>
                <c:pt idx="1">
                  <c:v>2020</c:v>
                </c:pt>
                <c:pt idx="2">
                  <c:v>2025</c:v>
                </c:pt>
                <c:pt idx="3">
                  <c:v>2030</c:v>
                </c:pt>
                <c:pt idx="4">
                  <c:v>2035</c:v>
                </c:pt>
                <c:pt idx="5">
                  <c:v>2040</c:v>
                </c:pt>
                <c:pt idx="6">
                  <c:v>2045</c:v>
                </c:pt>
                <c:pt idx="7">
                  <c:v>2050</c:v>
                </c:pt>
              </c:strCache>
            </c:strRef>
          </c:cat>
          <c:val>
            <c:numRef>
              <c:f>'Geothermie Diagramme'!$F$3:$F$10</c:f>
              <c:numCache>
                <c:formatCode>0</c:formatCode>
                <c:ptCount val="8"/>
                <c:pt idx="0">
                  <c:v>11550.365625</c:v>
                </c:pt>
                <c:pt idx="1">
                  <c:v>7947.2648437500002</c:v>
                </c:pt>
                <c:pt idx="3">
                  <c:v>5434.4640625000002</c:v>
                </c:pt>
                <c:pt idx="5">
                  <c:v>4523.0414062500004</c:v>
                </c:pt>
                <c:pt idx="7">
                  <c:v>3884.1937500000004</c:v>
                </c:pt>
              </c:numCache>
            </c:numRef>
          </c:val>
          <c:smooth val="0"/>
          <c:extLst>
            <c:ext xmlns:c16="http://schemas.microsoft.com/office/drawing/2014/chart" uri="{C3380CC4-5D6E-409C-BE32-E72D297353CC}">
              <c16:uniqueId val="{00000004-2F58-446A-B087-D00659F764CD}"/>
            </c:ext>
          </c:extLst>
        </c:ser>
        <c:ser>
          <c:idx val="5"/>
          <c:order val="5"/>
          <c:tx>
            <c:strRef>
              <c:f>'Geothermie Diagramme'!#REF!</c:f>
              <c:strCache>
                <c:ptCount val="1"/>
                <c:pt idx="0">
                  <c:v>#REF!</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strRef>
              <c:f>'Geothermie Diagramme'!$A$3:$A$10</c:f>
              <c:strCache>
                <c:ptCount val="8"/>
                <c:pt idx="0">
                  <c:v>2010 - 2015</c:v>
                </c:pt>
                <c:pt idx="1">
                  <c:v>2020</c:v>
                </c:pt>
                <c:pt idx="2">
                  <c:v>2025</c:v>
                </c:pt>
                <c:pt idx="3">
                  <c:v>2030</c:v>
                </c:pt>
                <c:pt idx="4">
                  <c:v>2035</c:v>
                </c:pt>
                <c:pt idx="5">
                  <c:v>2040</c:v>
                </c:pt>
                <c:pt idx="6">
                  <c:v>2045</c:v>
                </c:pt>
                <c:pt idx="7">
                  <c:v>2050</c:v>
                </c:pt>
              </c:strCache>
            </c:strRef>
          </c:cat>
          <c:val>
            <c:numRef>
              <c:f>'Geothermie Diagramme'!#REF!</c:f>
              <c:numCache>
                <c:formatCode>General</c:formatCode>
                <c:ptCount val="1"/>
                <c:pt idx="0">
                  <c:v>1</c:v>
                </c:pt>
              </c:numCache>
            </c:numRef>
          </c:val>
          <c:smooth val="0"/>
          <c:extLst>
            <c:ext xmlns:c16="http://schemas.microsoft.com/office/drawing/2014/chart" uri="{C3380CC4-5D6E-409C-BE32-E72D297353CC}">
              <c16:uniqueId val="{00000005-2F58-446A-B087-D00659F764CD}"/>
            </c:ext>
          </c:extLst>
        </c:ser>
        <c:ser>
          <c:idx val="6"/>
          <c:order val="6"/>
          <c:tx>
            <c:strRef>
              <c:f>'Geothermie Diagramme'!$G$2</c:f>
              <c:strCache>
                <c:ptCount val="1"/>
                <c:pt idx="0">
                  <c:v>Prognos, EWI, GWS 2014</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C6E-4CD1-A2D4-ED7DDEBE594E}"/>
                </c:ext>
              </c:extLst>
            </c:dLbl>
            <c:dLbl>
              <c:idx val="7"/>
              <c:layout>
                <c:manualLayout>
                  <c:x val="-4.5454545454544342E-3"/>
                  <c:y val="-1.96078393531265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C6E-4CD1-A2D4-ED7DDEBE594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'Geothermie Diagramme'!$A$3:$A$10</c:f>
              <c:strCache>
                <c:ptCount val="8"/>
                <c:pt idx="0">
                  <c:v>2010 - 2015</c:v>
                </c:pt>
                <c:pt idx="1">
                  <c:v>2020</c:v>
                </c:pt>
                <c:pt idx="2">
                  <c:v>2025</c:v>
                </c:pt>
                <c:pt idx="3">
                  <c:v>2030</c:v>
                </c:pt>
                <c:pt idx="4">
                  <c:v>2035</c:v>
                </c:pt>
                <c:pt idx="5">
                  <c:v>2040</c:v>
                </c:pt>
                <c:pt idx="6">
                  <c:v>2045</c:v>
                </c:pt>
                <c:pt idx="7">
                  <c:v>2050</c:v>
                </c:pt>
              </c:strCache>
            </c:strRef>
          </c:cat>
          <c:val>
            <c:numRef>
              <c:f>'Geothermie Diagramme'!$G$3:$G$10</c:f>
              <c:numCache>
                <c:formatCode>0</c:formatCode>
                <c:ptCount val="8"/>
                <c:pt idx="0">
                  <c:v>16705.5</c:v>
                </c:pt>
                <c:pt idx="1">
                  <c:v>11698.3048</c:v>
                </c:pt>
                <c:pt idx="2">
                  <c:v>11139.2274</c:v>
                </c:pt>
                <c:pt idx="3">
                  <c:v>10580.15</c:v>
                </c:pt>
                <c:pt idx="5">
                  <c:v>10062.279499999999</c:v>
                </c:pt>
                <c:pt idx="7">
                  <c:v>10052.2562</c:v>
                </c:pt>
              </c:numCache>
            </c:numRef>
          </c:val>
          <c:smooth val="0"/>
          <c:extLst>
            <c:ext xmlns:c16="http://schemas.microsoft.com/office/drawing/2014/chart" uri="{C3380CC4-5D6E-409C-BE32-E72D297353CC}">
              <c16:uniqueId val="{00000006-2F58-446A-B087-D00659F764CD}"/>
            </c:ext>
          </c:extLst>
        </c:ser>
        <c:dLbls>
          <c:showLegendKey val="0"/>
          <c:showVal val="0"/>
          <c:showCatName val="0"/>
          <c:showSerName val="0"/>
          <c:showPercent val="0"/>
          <c:showBubbleSize val="0"/>
        </c:dLbls>
        <c:marker val="1"/>
        <c:smooth val="0"/>
        <c:axId val="90175464"/>
        <c:axId val="90180056"/>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de-DE"/>
          </a:p>
        </c:txPr>
        <c:crossAx val="90180056"/>
        <c:crosses val="autoZero"/>
        <c:auto val="1"/>
        <c:lblAlgn val="ctr"/>
        <c:lblOffset val="100"/>
        <c:noMultiLvlLbl val="0"/>
      </c:catAx>
      <c:valAx>
        <c:axId val="90180056"/>
        <c:scaling>
          <c:orientation val="minMax"/>
          <c:max val="17000"/>
          <c:min val="2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a:effectLst/>
                </a:endParaRPr>
              </a:p>
            </c:rich>
          </c:tx>
          <c:overlay val="0"/>
          <c:spPr>
            <a:noFill/>
            <a:ln>
              <a:noFill/>
            </a:ln>
            <a:effectLst/>
          </c:spPr>
          <c:txPr>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crossAx val="90175464"/>
        <c:crosses val="autoZero"/>
        <c:crossBetween val="between"/>
      </c:valAx>
      <c:spPr>
        <a:noFill/>
        <a:ln>
          <a:noFill/>
        </a:ln>
        <a:effectLst/>
      </c:spPr>
    </c:plotArea>
    <c:legend>
      <c:legendPos val="b"/>
      <c:legendEntry>
        <c:idx val="5"/>
        <c:delete val="1"/>
      </c:legendEntry>
      <c:layout>
        <c:manualLayout>
          <c:xMode val="edge"/>
          <c:yMode val="edge"/>
          <c:x val="8.5330947267955148E-2"/>
          <c:y val="0.90588468699153024"/>
          <c:w val="0.89903495585779047"/>
          <c:h val="7.4507473655343201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de-DE"/>
    </a:p>
  </c:txPr>
  <c:printSettings>
    <c:headerFooter/>
    <c:pageMargins b="0.78740157480314965" l="0.70866141732283472" r="0.70866141732283472" t="0.78740157480314965" header="0.31496062992125984" footer="0.31496062992125984"/>
    <c:pageSetup paperSize="9"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cap="none" baseline="0">
                <a:solidFill>
                  <a:sysClr val="windowText" lastClr="000000"/>
                </a:solidFill>
              </a:rPr>
              <a:t>Spezifische Investitionskosten kapazitätsbezogen (Mittelwerte)</a:t>
            </a:r>
            <a:br>
              <a:rPr lang="de-DE" sz="1100" b="0" i="0" cap="none" baseline="0">
                <a:solidFill>
                  <a:sysClr val="windowText" lastClr="000000"/>
                </a:solidFill>
              </a:rPr>
            </a:br>
            <a:r>
              <a:rPr lang="de-DE" sz="1100" b="0" i="0" cap="none" baseline="0">
                <a:solidFill>
                  <a:sysClr val="windowText" lastClr="000000"/>
                </a:solidFill>
              </a:rPr>
              <a:t>  - Li-Io Batteriespeicher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endParaRPr lang="de-DE"/>
        </a:p>
      </c:txPr>
    </c:title>
    <c:autoTitleDeleted val="0"/>
    <c:plotArea>
      <c:layout>
        <c:manualLayout>
          <c:layoutTarget val="inner"/>
          <c:xMode val="edge"/>
          <c:yMode val="edge"/>
          <c:x val="7.4104294360327352E-2"/>
          <c:y val="7.1840784762677204E-2"/>
          <c:w val="0.91068920914571161"/>
          <c:h val="0.84414872971383559"/>
        </c:manualLayout>
      </c:layout>
      <c:lineChart>
        <c:grouping val="standard"/>
        <c:varyColors val="0"/>
        <c:ser>
          <c:idx val="1"/>
          <c:order val="1"/>
          <c:tx>
            <c:strRef>
              <c:f>'Li-Io Batterie Diagramme'!$C$2</c:f>
              <c:strCache>
                <c:ptCount val="1"/>
                <c:pt idx="0">
                  <c:v>Acatech, Leopoldina, Akademieunion 2015</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dLbl>
              <c:idx val="9"/>
              <c:layout>
                <c:manualLayout>
                  <c:x val="0"/>
                  <c:y val="-4.711424332206610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586-4476-8C44-74F50F7CBF3B}"/>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'Li-Io Batterie Diagramme'!$A$4:$A$13</c:f>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f>'Li-Io Batterie Diagramme'!$C$4:$C$13</c:f>
              <c:numCache>
                <c:formatCode>0</c:formatCode>
                <c:ptCount val="10"/>
                <c:pt idx="9">
                  <c:v>156.47999999999999</c:v>
                </c:pt>
              </c:numCache>
            </c:numRef>
          </c:val>
          <c:smooth val="0"/>
          <c:extLst>
            <c:ext xmlns:c16="http://schemas.microsoft.com/office/drawing/2014/chart" uri="{C3380CC4-5D6E-409C-BE32-E72D297353CC}">
              <c16:uniqueId val="{00000001-2F58-446A-B087-D00659F764CD}"/>
            </c:ext>
          </c:extLst>
        </c:ser>
        <c:ser>
          <c:idx val="2"/>
          <c:order val="2"/>
          <c:tx>
            <c:strRef>
              <c:f>'Li-Io Batterie Diagramme'!$D$2</c:f>
              <c:strCache>
                <c:ptCount val="1"/>
                <c:pt idx="0">
                  <c:v>Agora 2014</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'Li-Io Batterie Diagramme'!$A$4:$A$13</c:f>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f>'Li-Io Batterie Diagramme'!$D$4:$D$13</c:f>
              <c:numCache>
                <c:formatCode>0</c:formatCode>
                <c:ptCount val="10"/>
                <c:pt idx="0">
                  <c:v>605.93500000000006</c:v>
                </c:pt>
                <c:pt idx="2">
                  <c:v>368.83000000000004</c:v>
                </c:pt>
                <c:pt idx="5">
                  <c:v>289.79500000000002</c:v>
                </c:pt>
                <c:pt idx="9">
                  <c:v>194.95300000000003</c:v>
                </c:pt>
              </c:numCache>
            </c:numRef>
          </c:val>
          <c:smooth val="0"/>
          <c:extLst>
            <c:ext xmlns:c16="http://schemas.microsoft.com/office/drawing/2014/chart" uri="{C3380CC4-5D6E-409C-BE32-E72D297353CC}">
              <c16:uniqueId val="{00000002-2F58-446A-B087-D00659F764CD}"/>
            </c:ext>
          </c:extLst>
        </c:ser>
        <c:ser>
          <c:idx val="3"/>
          <c:order val="3"/>
          <c:tx>
            <c:strRef>
              <c:f>'Li-Io Batterie Diagramme'!$E$2</c:f>
              <c:strCache>
                <c:ptCount val="1"/>
                <c:pt idx="0">
                  <c:v>Baum et al. 2018</c:v>
                </c:pt>
              </c:strCache>
            </c:strRef>
          </c:tx>
          <c:spPr>
            <a:ln w="22225" cap="rnd">
              <a:solidFill>
                <a:schemeClr val="accent4"/>
              </a:solidFill>
              <a:round/>
            </a:ln>
            <a:effectLst/>
          </c:spPr>
          <c:marker>
            <c:symbol val="x"/>
            <c:size val="6"/>
            <c:spPr>
              <a:noFill/>
              <a:ln w="9525">
                <a:solidFill>
                  <a:schemeClr val="accent4"/>
                </a:solidFill>
                <a:round/>
              </a:ln>
              <a:effectLst/>
            </c:spPr>
          </c:marker>
          <c:dLbls>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586-4476-8C44-74F50F7CBF3B}"/>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'Li-Io Batterie Diagramme'!$A$4:$A$13</c:f>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f>'Li-Io Batterie Diagramme'!$E$4:$E$13</c:f>
              <c:numCache>
                <c:formatCode>0</c:formatCode>
                <c:ptCount val="10"/>
                <c:pt idx="0">
                  <c:v>935.71679999999992</c:v>
                </c:pt>
                <c:pt idx="4">
                  <c:v>445.13679999999999</c:v>
                </c:pt>
                <c:pt idx="9">
                  <c:v>245.8064</c:v>
                </c:pt>
              </c:numCache>
            </c:numRef>
          </c:val>
          <c:smooth val="0"/>
          <c:extLst>
            <c:ext xmlns:c16="http://schemas.microsoft.com/office/drawing/2014/chart" uri="{C3380CC4-5D6E-409C-BE32-E72D297353CC}">
              <c16:uniqueId val="{00000003-2F58-446A-B087-D00659F764CD}"/>
            </c:ext>
          </c:extLst>
        </c:ser>
        <c:ser>
          <c:idx val="4"/>
          <c:order val="4"/>
          <c:tx>
            <c:strRef>
              <c:f>'Li-Io Batterie Diagramme'!$F$2</c:f>
              <c:strCache>
                <c:ptCount val="1"/>
                <c:pt idx="0">
                  <c:v>Fraunhofer ISE 2015</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0"/>
              <c:layout>
                <c:manualLayout>
                  <c:x val="-1.7177455026282873E-2"/>
                  <c:y val="-2.8353744076047425E-2"/>
                </c:manualLayout>
              </c:layout>
              <c:showLegendKey val="0"/>
              <c:showVal val="1"/>
              <c:showCatName val="0"/>
              <c:showSerName val="0"/>
              <c:showPercent val="0"/>
              <c:showBubbleSize val="0"/>
              <c:extLst>
                <c:ext xmlns:c15="http://schemas.microsoft.com/office/drawing/2012/chart" uri="{CE6537A1-D6FC-4f65-9D91-7224C49458BB}">
                  <c15:layout>
                    <c:manualLayout>
                      <c:w val="4.5562445319335079E-2"/>
                      <c:h val="3.3622202112562997E-2"/>
                    </c:manualLayout>
                  </c15:layout>
                </c:ext>
                <c:ext xmlns:c16="http://schemas.microsoft.com/office/drawing/2014/chart" uri="{C3380CC4-5D6E-409C-BE32-E72D297353CC}">
                  <c16:uniqueId val="{00000027-9586-4476-8C44-74F50F7CBF3B}"/>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586-4476-8C44-74F50F7CBF3B}"/>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name>Trendlinie Fraunhofer ISE 2015</c:name>
            <c:spPr>
              <a:ln w="19050" cap="rnd">
                <a:solidFill>
                  <a:srgbClr val="5B9BD5">
                    <a:alpha val="54000"/>
                  </a:srgbClr>
                </a:solidFill>
                <a:prstDash val="sysDash"/>
              </a:ln>
              <a:effectLst/>
            </c:spPr>
            <c:trendlineType val="log"/>
            <c:dispRSqr val="0"/>
            <c:dispEq val="0"/>
          </c:trendline>
          <c:cat>
            <c:strRef>
              <c:f>'Li-Io Batterie Diagramme'!$A$4:$A$13</c:f>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f>'Li-Io Batterie Diagramme'!$F$4:$F$13</c:f>
              <c:numCache>
                <c:formatCode>0</c:formatCode>
                <c:ptCount val="10"/>
                <c:pt idx="0">
                  <c:v>1346.9399999999998</c:v>
                </c:pt>
                <c:pt idx="9">
                  <c:v>324.976</c:v>
                </c:pt>
              </c:numCache>
            </c:numRef>
          </c:val>
          <c:smooth val="0"/>
          <c:extLst>
            <c:ext xmlns:c16="http://schemas.microsoft.com/office/drawing/2014/chart" uri="{C3380CC4-5D6E-409C-BE32-E72D297353CC}">
              <c16:uniqueId val="{00000004-2F58-446A-B087-D00659F764CD}"/>
            </c:ext>
          </c:extLst>
        </c:ser>
        <c:ser>
          <c:idx val="5"/>
          <c:order val="5"/>
          <c:tx>
            <c:strRef>
              <c:f>'Li-Io Batterie Diagramme'!$G$2</c:f>
              <c:strCache>
                <c:ptCount val="1"/>
                <c:pt idx="0">
                  <c:v>Fraunhofer ISE 2018</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strRef>
              <c:f>'Li-Io Batterie Diagramme'!$A$4:$A$13</c:f>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f>'Li-Io Batterie Diagramme'!$G$4:$G$13</c:f>
              <c:numCache>
                <c:formatCode>0</c:formatCode>
                <c:ptCount val="10"/>
                <c:pt idx="0">
                  <c:v>905.70499999999993</c:v>
                </c:pt>
                <c:pt idx="4">
                  <c:v>432.5</c:v>
                </c:pt>
              </c:numCache>
            </c:numRef>
          </c:val>
          <c:smooth val="0"/>
          <c:extLst>
            <c:ext xmlns:c16="http://schemas.microsoft.com/office/drawing/2014/chart" uri="{C3380CC4-5D6E-409C-BE32-E72D297353CC}">
              <c16:uniqueId val="{00000005-2F58-446A-B087-D00659F764CD}"/>
            </c:ext>
          </c:extLst>
        </c:ser>
        <c:ser>
          <c:idx val="7"/>
          <c:order val="7"/>
          <c:tx>
            <c:strRef>
              <c:f>'Li-Io Batterie Diagramme'!$I$2</c:f>
              <c:strCache>
                <c:ptCount val="1"/>
                <c:pt idx="0">
                  <c:v>Fraunhofer IWES 2014</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cat>
            <c:strRef>
              <c:f>'Li-Io Batterie Diagramme'!$A$4:$A$13</c:f>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f>'Li-Io Batterie Diagramme'!$I$4:$I$13</c:f>
              <c:numCache>
                <c:formatCode>0</c:formatCode>
                <c:ptCount val="10"/>
                <c:pt idx="0">
                  <c:v>621.22500000000002</c:v>
                </c:pt>
                <c:pt idx="1">
                  <c:v>508.27499999999998</c:v>
                </c:pt>
                <c:pt idx="4">
                  <c:v>338.84999999999997</c:v>
                </c:pt>
                <c:pt idx="9">
                  <c:v>169.42499999999998</c:v>
                </c:pt>
              </c:numCache>
            </c:numRef>
          </c:val>
          <c:smooth val="0"/>
          <c:extLst>
            <c:ext xmlns:c16="http://schemas.microsoft.com/office/drawing/2014/chart" uri="{C3380CC4-5D6E-409C-BE32-E72D297353CC}">
              <c16:uniqueId val="{00000007-2F58-446A-B087-D00659F764CD}"/>
            </c:ext>
          </c:extLst>
        </c:ser>
        <c:ser>
          <c:idx val="8"/>
          <c:order val="8"/>
          <c:tx>
            <c:strRef>
              <c:f>'Li-Io Batterie Diagramme'!$J$2</c:f>
              <c:strCache>
                <c:ptCount val="1"/>
                <c:pt idx="0">
                  <c:v>Fraunhofer IWES et al. 2015</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586-4476-8C44-74F50F7CBF3B}"/>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586-4476-8C44-74F50F7CBF3B}"/>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'Li-Io Batterie Diagramme'!$A$4:$A$13</c:f>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f>'Li-Io Batterie Diagramme'!$J$4:$J$13</c:f>
              <c:numCache>
                <c:formatCode>0</c:formatCode>
                <c:ptCount val="10"/>
                <c:pt idx="0">
                  <c:v>2275.3777499999997</c:v>
                </c:pt>
                <c:pt idx="1">
                  <c:v>596.37599999999998</c:v>
                </c:pt>
                <c:pt idx="4">
                  <c:v>473.26049999999998</c:v>
                </c:pt>
                <c:pt idx="7">
                  <c:v>414.52649999999994</c:v>
                </c:pt>
                <c:pt idx="9">
                  <c:v>414.52649999999994</c:v>
                </c:pt>
              </c:numCache>
            </c:numRef>
          </c:val>
          <c:smooth val="0"/>
          <c:extLst>
            <c:ext xmlns:c16="http://schemas.microsoft.com/office/drawing/2014/chart" uri="{C3380CC4-5D6E-409C-BE32-E72D297353CC}">
              <c16:uniqueId val="{00000008-2F58-446A-B087-D00659F764CD}"/>
            </c:ext>
          </c:extLst>
        </c:ser>
        <c:ser>
          <c:idx val="12"/>
          <c:order val="10"/>
          <c:tx>
            <c:strRef>
              <c:f>'Li-Io Batterie Diagramme'!$L$2</c:f>
              <c:strCache>
                <c:ptCount val="1"/>
                <c:pt idx="0">
                  <c:v>Reiner Lemoine 2013</c:v>
                </c:pt>
              </c:strCache>
            </c:strRef>
          </c:tx>
          <c:spPr>
            <a:ln w="22225" cap="rnd">
              <a:solidFill>
                <a:schemeClr val="accent1">
                  <a:lumMod val="80000"/>
                  <a:lumOff val="20000"/>
                </a:schemeClr>
              </a:solidFill>
              <a:round/>
            </a:ln>
            <a:effectLst/>
          </c:spPr>
          <c:marker>
            <c:symbol val="triangle"/>
            <c:size val="6"/>
            <c:spPr>
              <a:solidFill>
                <a:schemeClr val="accent1">
                  <a:lumMod val="80000"/>
                  <a:lumOff val="20000"/>
                </a:schemeClr>
              </a:solidFill>
              <a:ln w="9525">
                <a:solidFill>
                  <a:schemeClr val="accent1">
                    <a:lumMod val="80000"/>
                    <a:lumOff val="20000"/>
                  </a:schemeClr>
                </a:solidFill>
                <a:round/>
              </a:ln>
              <a:effectLst/>
            </c:spPr>
          </c:marker>
          <c:dLbls>
            <c:dLbl>
              <c:idx val="0"/>
              <c:layout>
                <c:manualLayout>
                  <c:x val="-2.0661157024793389E-2"/>
                  <c:y val="-3.53356824915495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586-4476-8C44-74F50F7CBF3B}"/>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'Li-Io Batterie Diagramme'!$A$4:$A$13</c:f>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f>'Li-Io Batterie Diagramme'!$L$4:$L$13</c:f>
              <c:numCache>
                <c:formatCode>0</c:formatCode>
                <c:ptCount val="10"/>
                <c:pt idx="0">
                  <c:v>234.11099999999999</c:v>
                </c:pt>
                <c:pt idx="1">
                  <c:v>234.11099999999999</c:v>
                </c:pt>
                <c:pt idx="3">
                  <c:v>169.971</c:v>
                </c:pt>
                <c:pt idx="4">
                  <c:v>134.69399999999999</c:v>
                </c:pt>
                <c:pt idx="6">
                  <c:v>118.65899999999999</c:v>
                </c:pt>
                <c:pt idx="7">
                  <c:v>109.038</c:v>
                </c:pt>
              </c:numCache>
            </c:numRef>
          </c:val>
          <c:smooth val="0"/>
          <c:extLst>
            <c:ext xmlns:c16="http://schemas.microsoft.com/office/drawing/2014/chart" uri="{C3380CC4-5D6E-409C-BE32-E72D297353CC}">
              <c16:uniqueId val="{00000019-9586-4476-8C44-74F50F7CBF3B}"/>
            </c:ext>
          </c:extLst>
        </c:ser>
        <c:dLbls>
          <c:showLegendKey val="0"/>
          <c:showVal val="0"/>
          <c:showCatName val="0"/>
          <c:showSerName val="0"/>
          <c:showPercent val="0"/>
          <c:showBubbleSize val="0"/>
        </c:dLbls>
        <c:marker val="1"/>
        <c:smooth val="0"/>
        <c:axId val="90175464"/>
        <c:axId val="90180056"/>
      </c:lineChart>
      <c:lineChart>
        <c:grouping val="standard"/>
        <c:varyColors val="0"/>
        <c:dLbls>
          <c:showLegendKey val="0"/>
          <c:showVal val="0"/>
          <c:showCatName val="0"/>
          <c:showSerName val="0"/>
          <c:showPercent val="0"/>
          <c:showBubbleSize val="0"/>
        </c:dLbls>
        <c:marker val="1"/>
        <c:smooth val="0"/>
        <c:axId val="609564352"/>
        <c:axId val="609561400"/>
        <c:extLst>
          <c:ext xmlns:c15="http://schemas.microsoft.com/office/drawing/2012/chart" uri="{02D57815-91ED-43cb-92C2-25804820EDAC}">
            <c15:filteredLineSeries>
              <c15:ser>
                <c:idx val="0"/>
                <c:order val="0"/>
                <c:tx>
                  <c:strRef>
                    <c:extLst>
                      <c:ext uri="{02D57815-91ED-43cb-92C2-25804820EDAC}">
                        <c15:formulaRef>
                          <c15:sqref>'Li-Io Batterie Diagramme'!$B$2</c15:sqref>
                        </c15:formulaRef>
                      </c:ext>
                    </c:extLst>
                    <c:strCache>
                      <c:ptCount val="1"/>
                      <c:pt idx="0">
                        <c:v>Acatech, Leopoldina, Akademieunion 2015 - leistungsbezogen</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extLst>
                      <c:ext uri="{02D57815-91ED-43cb-92C2-25804820EDAC}">
                        <c15:formulaRef>
                          <c15:sqref>'Li-Io Batterie Diagramme'!$A$4:$A$13</c15:sqref>
                        </c15:formulaRef>
                      </c:ext>
                    </c:extLst>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extLst>
                      <c:ext uri="{02D57815-91ED-43cb-92C2-25804820EDAC}">
                        <c15:formulaRef>
                          <c15:sqref>'Li-Io Batterie Diagramme'!$B$4:$B$13</c15:sqref>
                        </c15:formulaRef>
                      </c:ext>
                    </c:extLst>
                    <c:numCache>
                      <c:formatCode>0</c:formatCode>
                      <c:ptCount val="10"/>
                      <c:pt idx="9">
                        <c:v>46.94</c:v>
                      </c:pt>
                    </c:numCache>
                  </c:numRef>
                </c:val>
                <c:smooth val="0"/>
                <c:extLst>
                  <c:ext xmlns:c16="http://schemas.microsoft.com/office/drawing/2014/chart" uri="{C3380CC4-5D6E-409C-BE32-E72D297353CC}">
                    <c16:uniqueId val="{00000000-2F58-446A-B087-D00659F764C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'Li-Io Batterie Diagramme'!$H$2</c15:sqref>
                        </c15:formulaRef>
                      </c:ext>
                    </c:extLst>
                    <c:strCache>
                      <c:ptCount val="1"/>
                      <c:pt idx="0">
                        <c:v>Fraunhofer IWES 2014 - leistungsbezogen</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cat>
                  <c:strRef>
                    <c:extLst xmlns:c15="http://schemas.microsoft.com/office/drawing/2012/chart">
                      <c:ext xmlns:c15="http://schemas.microsoft.com/office/drawing/2012/chart" uri="{02D57815-91ED-43cb-92C2-25804820EDAC}">
                        <c15:formulaRef>
                          <c15:sqref>'Li-Io Batterie Diagramme'!$A$4:$A$13</c15:sqref>
                        </c15:formulaRef>
                      </c:ext>
                    </c:extLst>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extLst xmlns:c15="http://schemas.microsoft.com/office/drawing/2012/chart">
                      <c:ext xmlns:c15="http://schemas.microsoft.com/office/drawing/2012/chart" uri="{02D57815-91ED-43cb-92C2-25804820EDAC}">
                        <c15:formulaRef>
                          <c15:sqref>'Li-Io Batterie Diagramme'!$H$4:$H$13</c15:sqref>
                        </c15:formulaRef>
                      </c:ext>
                    </c:extLst>
                    <c:numCache>
                      <c:formatCode>0</c:formatCode>
                      <c:ptCount val="10"/>
                      <c:pt idx="0">
                        <c:v>197.66249999999999</c:v>
                      </c:pt>
                      <c:pt idx="1">
                        <c:v>147.96449999999999</c:v>
                      </c:pt>
                      <c:pt idx="4">
                        <c:v>73.41749999999999</c:v>
                      </c:pt>
                      <c:pt idx="9">
                        <c:v>39.532499999999999</c:v>
                      </c:pt>
                    </c:numCache>
                  </c:numRef>
                </c:val>
                <c:smooth val="0"/>
                <c:extLst xmlns:c15="http://schemas.microsoft.com/office/drawing/2012/chart">
                  <c:ext xmlns:c16="http://schemas.microsoft.com/office/drawing/2014/chart" uri="{C3380CC4-5D6E-409C-BE32-E72D297353CC}">
                    <c16:uniqueId val="{00000006-2F58-446A-B087-D00659F764CD}"/>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'Li-Io Batterie Diagramme'!$K$2</c15:sqref>
                        </c15:formulaRef>
                      </c:ext>
                    </c:extLst>
                    <c:strCache>
                      <c:ptCount val="1"/>
                      <c:pt idx="0">
                        <c:v>Greenpeace 2017 - leistungsbezogen</c:v>
                      </c:pt>
                    </c:strCache>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trendline>
                  <c:spPr>
                    <a:ln w="19050" cap="rnd">
                      <a:solidFill>
                        <a:schemeClr val="accent4">
                          <a:lumMod val="60000"/>
                        </a:schemeClr>
                      </a:solidFill>
                      <a:prstDash val="sysDash"/>
                    </a:ln>
                    <a:effectLst/>
                  </c:spPr>
                  <c:trendlineType val="log"/>
                  <c:dispRSqr val="0"/>
                  <c:dispEq val="0"/>
                </c:trendline>
                <c:cat>
                  <c:strRef>
                    <c:extLst xmlns:c15="http://schemas.microsoft.com/office/drawing/2012/chart">
                      <c:ext xmlns:c15="http://schemas.microsoft.com/office/drawing/2012/chart" uri="{02D57815-91ED-43cb-92C2-25804820EDAC}">
                        <c15:formulaRef>
                          <c15:sqref>'Li-Io Batterie Diagramme'!$A$4:$A$13</c15:sqref>
                        </c15:formulaRef>
                      </c:ext>
                    </c:extLst>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extLst xmlns:c15="http://schemas.microsoft.com/office/drawing/2012/chart">
                      <c:ext xmlns:c15="http://schemas.microsoft.com/office/drawing/2012/chart" uri="{02D57815-91ED-43cb-92C2-25804820EDAC}">
                        <c15:formulaRef>
                          <c15:sqref>'Li-Io Batterie Diagramme'!$K$4:$K$13</c15:sqref>
                        </c15:formulaRef>
                      </c:ext>
                    </c:extLst>
                    <c:numCache>
                      <c:formatCode>0</c:formatCode>
                      <c:ptCount val="10"/>
                      <c:pt idx="0">
                        <c:v>1105.2850000000001</c:v>
                      </c:pt>
                      <c:pt idx="4">
                        <c:v>146.05000000000001</c:v>
                      </c:pt>
                    </c:numCache>
                  </c:numRef>
                </c:val>
                <c:smooth val="0"/>
                <c:extLst xmlns:c15="http://schemas.microsoft.com/office/drawing/2012/chart">
                  <c:ext xmlns:c16="http://schemas.microsoft.com/office/drawing/2014/chart" uri="{C3380CC4-5D6E-409C-BE32-E72D297353CC}">
                    <c16:uniqueId val="{00000009-2F58-446A-B087-D00659F764CD}"/>
                  </c:ext>
                </c:extLst>
              </c15:ser>
            </c15:filteredLineSeries>
          </c:ext>
        </c:extLst>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de-DE"/>
          </a:p>
        </c:txPr>
        <c:crossAx val="90180056"/>
        <c:crosses val="autoZero"/>
        <c:auto val="1"/>
        <c:lblAlgn val="ctr"/>
        <c:lblOffset val="100"/>
        <c:noMultiLvlLbl val="0"/>
      </c:catAx>
      <c:valAx>
        <c:axId val="90180056"/>
        <c:scaling>
          <c:orientation val="minMax"/>
          <c:max val="23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Investitionskosten in €</a:t>
                </a:r>
                <a:r>
                  <a:rPr lang="de-DE" baseline="-25000"/>
                  <a:t>2019</a:t>
                </a:r>
                <a:r>
                  <a:rPr lang="de-DE"/>
                  <a:t> /kWh</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crossAx val="90175464"/>
        <c:crosses val="autoZero"/>
        <c:crossBetween val="between"/>
      </c:valAx>
      <c:valAx>
        <c:axId val="609561400"/>
        <c:scaling>
          <c:orientation val="minMax"/>
          <c:max val="1200"/>
        </c:scaling>
        <c:delete val="1"/>
        <c:axPos val="r"/>
        <c:numFmt formatCode="General" sourceLinked="1"/>
        <c:majorTickMark val="out"/>
        <c:minorTickMark val="none"/>
        <c:tickLblPos val="nextTo"/>
        <c:crossAx val="609564352"/>
        <c:crosses val="max"/>
        <c:crossBetween val="between"/>
      </c:valAx>
      <c:catAx>
        <c:axId val="609564352"/>
        <c:scaling>
          <c:orientation val="minMax"/>
        </c:scaling>
        <c:delete val="1"/>
        <c:axPos val="b"/>
        <c:numFmt formatCode="General" sourceLinked="1"/>
        <c:majorTickMark val="out"/>
        <c:minorTickMark val="none"/>
        <c:tickLblPos val="nextTo"/>
        <c:crossAx val="609561400"/>
        <c:crosses val="autoZero"/>
        <c:auto val="1"/>
        <c:lblAlgn val="ctr"/>
        <c:lblOffset val="100"/>
        <c:noMultiLvlLbl val="0"/>
      </c:catAx>
      <c:spPr>
        <a:noFill/>
        <a:ln>
          <a:noFill/>
        </a:ln>
        <a:effectLst/>
      </c:spPr>
    </c:plotArea>
    <c:legend>
      <c:legendPos val="b"/>
      <c:layout>
        <c:manualLayout>
          <c:xMode val="edge"/>
          <c:yMode val="edge"/>
          <c:x val="0.37145495759311081"/>
          <c:y val="0.12132882198996095"/>
          <c:w val="0.59614010542070683"/>
          <c:h val="0.1857682946263494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de-DE"/>
    </a:p>
  </c:txPr>
  <c:printSettings>
    <c:headerFooter/>
    <c:pageMargins b="0.78740157480314965" l="0.70866141732283472" r="0.70866141732283472" t="0.78740157480314965" header="0.31496062992125984" footer="0.31496062992125984"/>
    <c:pageSetup paperSize="9"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cap="none" baseline="0">
                <a:solidFill>
                  <a:sysClr val="windowText" lastClr="000000"/>
                </a:solidFill>
              </a:rPr>
              <a:t>Box-Plots der leistungsspezifischen Investitionskosten (Mittelwerte)</a:t>
            </a:r>
          </a:p>
          <a:p>
            <a:pPr>
              <a:defRPr/>
            </a:pPr>
            <a:r>
              <a:rPr lang="de-DE" sz="1100" b="0" i="0" cap="none" baseline="0">
                <a:solidFill>
                  <a:sysClr val="windowText" lastClr="000000"/>
                </a:solidFill>
              </a:rPr>
              <a:t>Li-Io Batteriespeicher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endParaRPr lang="de-DE"/>
        </a:p>
      </c:txPr>
    </c:title>
    <c:autoTitleDeleted val="0"/>
    <c:plotArea>
      <c:layout>
        <c:manualLayout>
          <c:layoutTarget val="inner"/>
          <c:xMode val="edge"/>
          <c:yMode val="edge"/>
          <c:x val="7.4104249365523511E-2"/>
          <c:y val="8.1263722718951853E-2"/>
          <c:w val="0.91068920914571161"/>
          <c:h val="0.84414872971383559"/>
        </c:manualLayout>
      </c:layout>
      <c:lineChart>
        <c:grouping val="standard"/>
        <c:varyColors val="0"/>
        <c:dLbls>
          <c:showLegendKey val="0"/>
          <c:showVal val="0"/>
          <c:showCatName val="0"/>
          <c:showSerName val="0"/>
          <c:showPercent val="0"/>
          <c:showBubbleSize val="0"/>
        </c:dLbls>
        <c:marker val="1"/>
        <c:smooth val="0"/>
        <c:axId val="90175464"/>
        <c:axId val="90180056"/>
        <c:extLst>
          <c:ext xmlns:c15="http://schemas.microsoft.com/office/drawing/2012/chart" uri="{02D57815-91ED-43cb-92C2-25804820EDAC}">
            <c15:filteredLineSeries>
              <c15:ser>
                <c:idx val="1"/>
                <c:order val="1"/>
                <c:tx>
                  <c:strRef>
                    <c:extLst>
                      <c:ext uri="{02D57815-91ED-43cb-92C2-25804820EDAC}">
                        <c15:formulaRef>
                          <c15:sqref>'Li-Io Batterie Diagramme'!$C$2</c15:sqref>
                        </c15:formulaRef>
                      </c:ext>
                    </c:extLst>
                    <c:strCache>
                      <c:ptCount val="1"/>
                      <c:pt idx="0">
                        <c:v>Acatech, Leopoldina, Akademieunion 2015</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dLbl>
                    <c:idx val="9"/>
                    <c:layout>
                      <c:manualLayout>
                        <c:x val="0"/>
                        <c:y val="-4.7114243322066108E-3"/>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0-4D46-49A1-B418-08157C2A02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'Li-Io Batterie Diagramme'!$A$4:$A$13</c15:sqref>
                        </c15:formulaRef>
                      </c:ext>
                    </c:extLst>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extLst>
                      <c:ext uri="{02D57815-91ED-43cb-92C2-25804820EDAC}">
                        <c15:formulaRef>
                          <c15:sqref>'Li-Io Batterie Diagramme'!$C$4:$C$13</c15:sqref>
                        </c15:formulaRef>
                      </c:ext>
                    </c:extLst>
                    <c:numCache>
                      <c:formatCode>0</c:formatCode>
                      <c:ptCount val="10"/>
                      <c:pt idx="9">
                        <c:v>156.47999999999999</c:v>
                      </c:pt>
                    </c:numCache>
                  </c:numRef>
                </c:val>
                <c:smooth val="0"/>
                <c:extLst>
                  <c:ext xmlns:c16="http://schemas.microsoft.com/office/drawing/2014/chart" uri="{C3380CC4-5D6E-409C-BE32-E72D297353CC}">
                    <c16:uniqueId val="{00000001-4D46-49A1-B418-08157C2A025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'Li-Io Batterie Diagramme'!$D$2</c15:sqref>
                        </c15:formulaRef>
                      </c:ext>
                    </c:extLst>
                    <c:strCache>
                      <c:ptCount val="1"/>
                      <c:pt idx="0">
                        <c:v>Agora 2014</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extLst xmlns:c15="http://schemas.microsoft.com/office/drawing/2012/chart">
                      <c:ext xmlns:c15="http://schemas.microsoft.com/office/drawing/2012/chart" uri="{02D57815-91ED-43cb-92C2-25804820EDAC}">
                        <c15:formulaRef>
                          <c15:sqref>'Li-Io Batterie Diagramme'!$A$4:$A$13</c15:sqref>
                        </c15:formulaRef>
                      </c:ext>
                    </c:extLst>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extLst xmlns:c15="http://schemas.microsoft.com/office/drawing/2012/chart">
                      <c:ext xmlns:c15="http://schemas.microsoft.com/office/drawing/2012/chart" uri="{02D57815-91ED-43cb-92C2-25804820EDAC}">
                        <c15:formulaRef>
                          <c15:sqref>'Li-Io Batterie Diagramme'!$D$4:$D$13</c15:sqref>
                        </c15:formulaRef>
                      </c:ext>
                    </c:extLst>
                    <c:numCache>
                      <c:formatCode>0</c:formatCode>
                      <c:ptCount val="10"/>
                      <c:pt idx="0">
                        <c:v>605.93500000000006</c:v>
                      </c:pt>
                      <c:pt idx="2">
                        <c:v>368.83000000000004</c:v>
                      </c:pt>
                      <c:pt idx="5">
                        <c:v>289.79500000000002</c:v>
                      </c:pt>
                      <c:pt idx="9">
                        <c:v>194.95300000000003</c:v>
                      </c:pt>
                    </c:numCache>
                  </c:numRef>
                </c:val>
                <c:smooth val="0"/>
                <c:extLst xmlns:c15="http://schemas.microsoft.com/office/drawing/2012/chart">
                  <c:ext xmlns:c16="http://schemas.microsoft.com/office/drawing/2014/chart" uri="{C3380CC4-5D6E-409C-BE32-E72D297353CC}">
                    <c16:uniqueId val="{00000002-4D46-49A1-B418-08157C2A025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'Li-Io Batterie Diagramme'!$E$2</c15:sqref>
                        </c15:formulaRef>
                      </c:ext>
                    </c:extLst>
                    <c:strCache>
                      <c:ptCount val="1"/>
                      <c:pt idx="0">
                        <c:v>Baum et al. 2018</c:v>
                      </c:pt>
                    </c:strCache>
                  </c:strRef>
                </c:tx>
                <c:spPr>
                  <a:ln w="22225" cap="rnd">
                    <a:solidFill>
                      <a:schemeClr val="accent4"/>
                    </a:solidFill>
                    <a:round/>
                  </a:ln>
                  <a:effectLst/>
                </c:spPr>
                <c:marker>
                  <c:symbol val="x"/>
                  <c:size val="6"/>
                  <c:spPr>
                    <a:noFill/>
                    <a:ln w="9525">
                      <a:solidFill>
                        <a:schemeClr val="accent4"/>
                      </a:solidFill>
                      <a:round/>
                    </a:ln>
                    <a:effectLst/>
                  </c:spPr>
                </c:marker>
                <c:dLbls>
                  <c:dLbl>
                    <c:idx val="9"/>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3-4D46-49A1-B418-08157C2A02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'Li-Io Batterie Diagramme'!$A$4:$A$13</c15:sqref>
                        </c15:formulaRef>
                      </c:ext>
                    </c:extLst>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extLst xmlns:c15="http://schemas.microsoft.com/office/drawing/2012/chart">
                      <c:ext xmlns:c15="http://schemas.microsoft.com/office/drawing/2012/chart" uri="{02D57815-91ED-43cb-92C2-25804820EDAC}">
                        <c15:formulaRef>
                          <c15:sqref>'Li-Io Batterie Diagramme'!$E$4:$E$13</c15:sqref>
                        </c15:formulaRef>
                      </c:ext>
                    </c:extLst>
                    <c:numCache>
                      <c:formatCode>0</c:formatCode>
                      <c:ptCount val="10"/>
                      <c:pt idx="0">
                        <c:v>935.71679999999992</c:v>
                      </c:pt>
                      <c:pt idx="4">
                        <c:v>445.13679999999999</c:v>
                      </c:pt>
                      <c:pt idx="9">
                        <c:v>245.8064</c:v>
                      </c:pt>
                    </c:numCache>
                  </c:numRef>
                </c:val>
                <c:smooth val="0"/>
                <c:extLst xmlns:c15="http://schemas.microsoft.com/office/drawing/2012/chart">
                  <c:ext xmlns:c16="http://schemas.microsoft.com/office/drawing/2014/chart" uri="{C3380CC4-5D6E-409C-BE32-E72D297353CC}">
                    <c16:uniqueId val="{00000004-4D46-49A1-B418-08157C2A025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'Li-Io Batterie Diagramme'!$F$2</c15:sqref>
                        </c15:formulaRef>
                      </c:ext>
                    </c:extLst>
                    <c:strCache>
                      <c:ptCount val="1"/>
                      <c:pt idx="0">
                        <c:v>Fraunhofer ISE 2015</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0"/>
                    <c:layout>
                      <c:manualLayout>
                        <c:x val="-2.2038567493112948E-2"/>
                        <c:y val="-3.062416541476954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1"/>
                    <c:showCatName val="0"/>
                    <c:showSerName val="0"/>
                    <c:showPercent val="0"/>
                    <c:showBubbleSize val="0"/>
                    <c:extLst xmlns:c15="http://schemas.microsoft.com/office/drawing/2012/chart">
                      <c:ext xmlns:c15="http://schemas.microsoft.com/office/drawing/2012/chart" uri="{CE6537A1-D6FC-4f65-9D91-7224C49458BB}">
                        <c15:layout>
                          <c:manualLayout>
                            <c:w val="3.5840220385674929E-2"/>
                            <c:h val="2.9081359435118765E-2"/>
                          </c:manualLayout>
                        </c15:layout>
                      </c:ext>
                      <c:ext xmlns:c16="http://schemas.microsoft.com/office/drawing/2014/chart" uri="{C3380CC4-5D6E-409C-BE32-E72D297353CC}">
                        <c16:uniqueId val="{00000005-4D46-49A1-B418-08157C2A0252}"/>
                      </c:ext>
                    </c:extLst>
                  </c:dLbl>
                  <c:dLbl>
                    <c:idx val="9"/>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6-4D46-49A1-B418-08157C2A02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'Li-Io Batterie Diagramme'!$A$4:$A$13</c15:sqref>
                        </c15:formulaRef>
                      </c:ext>
                    </c:extLst>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extLst xmlns:c15="http://schemas.microsoft.com/office/drawing/2012/chart">
                      <c:ext xmlns:c15="http://schemas.microsoft.com/office/drawing/2012/chart" uri="{02D57815-91ED-43cb-92C2-25804820EDAC}">
                        <c15:formulaRef>
                          <c15:sqref>'Li-Io Batterie Diagramme'!$F$4:$F$13</c15:sqref>
                        </c15:formulaRef>
                      </c:ext>
                    </c:extLst>
                    <c:numCache>
                      <c:formatCode>0</c:formatCode>
                      <c:ptCount val="10"/>
                      <c:pt idx="0">
                        <c:v>1346.9399999999998</c:v>
                      </c:pt>
                      <c:pt idx="9">
                        <c:v>324.976</c:v>
                      </c:pt>
                    </c:numCache>
                  </c:numRef>
                </c:val>
                <c:smooth val="0"/>
                <c:extLst xmlns:c15="http://schemas.microsoft.com/office/drawing/2012/chart">
                  <c:ext xmlns:c16="http://schemas.microsoft.com/office/drawing/2014/chart" uri="{C3380CC4-5D6E-409C-BE32-E72D297353CC}">
                    <c16:uniqueId val="{00000007-4D46-49A1-B418-08157C2A025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'Li-Io Batterie Diagramme'!$G$2</c15:sqref>
                        </c15:formulaRef>
                      </c:ext>
                    </c:extLst>
                    <c:strCache>
                      <c:ptCount val="1"/>
                      <c:pt idx="0">
                        <c:v>Fraunhofer ISE 2018</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strRef>
                    <c:extLst xmlns:c15="http://schemas.microsoft.com/office/drawing/2012/chart">
                      <c:ext xmlns:c15="http://schemas.microsoft.com/office/drawing/2012/chart" uri="{02D57815-91ED-43cb-92C2-25804820EDAC}">
                        <c15:formulaRef>
                          <c15:sqref>'Li-Io Batterie Diagramme'!$A$4:$A$13</c15:sqref>
                        </c15:formulaRef>
                      </c:ext>
                    </c:extLst>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extLst xmlns:c15="http://schemas.microsoft.com/office/drawing/2012/chart">
                      <c:ext xmlns:c15="http://schemas.microsoft.com/office/drawing/2012/chart" uri="{02D57815-91ED-43cb-92C2-25804820EDAC}">
                        <c15:formulaRef>
                          <c15:sqref>'Li-Io Batterie Diagramme'!$G$4:$G$13</c15:sqref>
                        </c15:formulaRef>
                      </c:ext>
                    </c:extLst>
                    <c:numCache>
                      <c:formatCode>0</c:formatCode>
                      <c:ptCount val="10"/>
                      <c:pt idx="0">
                        <c:v>905.70499999999993</c:v>
                      </c:pt>
                      <c:pt idx="4">
                        <c:v>432.5</c:v>
                      </c:pt>
                    </c:numCache>
                  </c:numRef>
                </c:val>
                <c:smooth val="0"/>
                <c:extLst xmlns:c15="http://schemas.microsoft.com/office/drawing/2012/chart">
                  <c:ext xmlns:c16="http://schemas.microsoft.com/office/drawing/2014/chart" uri="{C3380CC4-5D6E-409C-BE32-E72D297353CC}">
                    <c16:uniqueId val="{00000008-4D46-49A1-B418-08157C2A025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'Li-Io Batterie Diagramme'!$I$2</c15:sqref>
                        </c15:formulaRef>
                      </c:ext>
                    </c:extLst>
                    <c:strCache>
                      <c:ptCount val="1"/>
                      <c:pt idx="0">
                        <c:v>Fraunhofer IWES 2014</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cat>
                  <c:strRef>
                    <c:extLst xmlns:c15="http://schemas.microsoft.com/office/drawing/2012/chart">
                      <c:ext xmlns:c15="http://schemas.microsoft.com/office/drawing/2012/chart" uri="{02D57815-91ED-43cb-92C2-25804820EDAC}">
                        <c15:formulaRef>
                          <c15:sqref>'Li-Io Batterie Diagramme'!$A$4:$A$13</c15:sqref>
                        </c15:formulaRef>
                      </c:ext>
                    </c:extLst>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extLst xmlns:c15="http://schemas.microsoft.com/office/drawing/2012/chart">
                      <c:ext xmlns:c15="http://schemas.microsoft.com/office/drawing/2012/chart" uri="{02D57815-91ED-43cb-92C2-25804820EDAC}">
                        <c15:formulaRef>
                          <c15:sqref>'Li-Io Batterie Diagramme'!$I$4:$I$13</c15:sqref>
                        </c15:formulaRef>
                      </c:ext>
                    </c:extLst>
                    <c:numCache>
                      <c:formatCode>0</c:formatCode>
                      <c:ptCount val="10"/>
                      <c:pt idx="0">
                        <c:v>621.22500000000002</c:v>
                      </c:pt>
                      <c:pt idx="1">
                        <c:v>508.27499999999998</c:v>
                      </c:pt>
                      <c:pt idx="4">
                        <c:v>338.84999999999997</c:v>
                      </c:pt>
                      <c:pt idx="9">
                        <c:v>169.42499999999998</c:v>
                      </c:pt>
                    </c:numCache>
                  </c:numRef>
                </c:val>
                <c:smooth val="0"/>
                <c:extLst xmlns:c15="http://schemas.microsoft.com/office/drawing/2012/chart">
                  <c:ext xmlns:c16="http://schemas.microsoft.com/office/drawing/2014/chart" uri="{C3380CC4-5D6E-409C-BE32-E72D297353CC}">
                    <c16:uniqueId val="{00000009-4D46-49A1-B418-08157C2A025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'Li-Io Batterie Diagramme'!$J$2</c15:sqref>
                        </c15:formulaRef>
                      </c:ext>
                    </c:extLst>
                    <c:strCache>
                      <c:ptCount val="1"/>
                      <c:pt idx="0">
                        <c:v>Fraunhofer IWES et al. 2015</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dLbls>
                  <c:dLbl>
                    <c:idx val="0"/>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4D46-49A1-B418-08157C2A0252}"/>
                      </c:ext>
                    </c:extLst>
                  </c:dLbl>
                  <c:dLbl>
                    <c:idx val="9"/>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4D46-49A1-B418-08157C2A02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'Li-Io Batterie Diagramme'!$A$4:$A$13</c15:sqref>
                        </c15:formulaRef>
                      </c:ext>
                    </c:extLst>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extLst xmlns:c15="http://schemas.microsoft.com/office/drawing/2012/chart">
                      <c:ext xmlns:c15="http://schemas.microsoft.com/office/drawing/2012/chart" uri="{02D57815-91ED-43cb-92C2-25804820EDAC}">
                        <c15:formulaRef>
                          <c15:sqref>'Li-Io Batterie Diagramme'!$J$4:$J$13</c15:sqref>
                        </c15:formulaRef>
                      </c:ext>
                    </c:extLst>
                    <c:numCache>
                      <c:formatCode>0</c:formatCode>
                      <c:ptCount val="10"/>
                      <c:pt idx="0">
                        <c:v>2275.3777499999997</c:v>
                      </c:pt>
                      <c:pt idx="1">
                        <c:v>596.37599999999998</c:v>
                      </c:pt>
                      <c:pt idx="4">
                        <c:v>473.26049999999998</c:v>
                      </c:pt>
                      <c:pt idx="7">
                        <c:v>414.52649999999994</c:v>
                      </c:pt>
                      <c:pt idx="9">
                        <c:v>414.52649999999994</c:v>
                      </c:pt>
                    </c:numCache>
                  </c:numRef>
                </c:val>
                <c:smooth val="0"/>
                <c:extLst xmlns:c15="http://schemas.microsoft.com/office/drawing/2012/chart">
                  <c:ext xmlns:c16="http://schemas.microsoft.com/office/drawing/2014/chart" uri="{C3380CC4-5D6E-409C-BE32-E72D297353CC}">
                    <c16:uniqueId val="{0000000C-4D46-49A1-B418-08157C2A0252}"/>
                  </c:ext>
                </c:extLst>
              </c15:ser>
            </c15:filteredLineSeries>
            <c15:filteredLineSeries>
              <c15:ser>
                <c:idx val="12"/>
                <c:order val="10"/>
                <c:tx>
                  <c:strRef>
                    <c:extLst xmlns:c15="http://schemas.microsoft.com/office/drawing/2012/chart">
                      <c:ext xmlns:c15="http://schemas.microsoft.com/office/drawing/2012/chart" uri="{02D57815-91ED-43cb-92C2-25804820EDAC}">
                        <c15:formulaRef>
                          <c15:sqref>'Li-Io Batterie Diagramme'!$L$2</c15:sqref>
                        </c15:formulaRef>
                      </c:ext>
                    </c:extLst>
                    <c:strCache>
                      <c:ptCount val="1"/>
                      <c:pt idx="0">
                        <c:v>Reiner Lemoine 2013</c:v>
                      </c:pt>
                    </c:strCache>
                  </c:strRef>
                </c:tx>
                <c:spPr>
                  <a:ln w="22225" cap="rnd">
                    <a:solidFill>
                      <a:schemeClr val="accent1">
                        <a:lumMod val="80000"/>
                        <a:lumOff val="20000"/>
                      </a:schemeClr>
                    </a:solidFill>
                    <a:round/>
                  </a:ln>
                  <a:effectLst/>
                </c:spPr>
                <c:marker>
                  <c:symbol val="triangle"/>
                  <c:size val="6"/>
                  <c:spPr>
                    <a:solidFill>
                      <a:schemeClr val="accent1">
                        <a:lumMod val="80000"/>
                        <a:lumOff val="20000"/>
                      </a:schemeClr>
                    </a:solidFill>
                    <a:ln w="9525">
                      <a:solidFill>
                        <a:schemeClr val="accent1">
                          <a:lumMod val="80000"/>
                          <a:lumOff val="20000"/>
                        </a:schemeClr>
                      </a:solidFill>
                      <a:round/>
                    </a:ln>
                    <a:effectLst/>
                  </c:spPr>
                </c:marker>
                <c:dLbls>
                  <c:dLbl>
                    <c:idx val="0"/>
                    <c:layout>
                      <c:manualLayout>
                        <c:x val="-2.0661157024793389E-2"/>
                        <c:y val="-3.533568249154957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F-4D46-49A1-B418-08157C2A02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'Li-Io Batterie Diagramme'!$A$4:$A$13</c15:sqref>
                        </c15:formulaRef>
                      </c:ext>
                    </c:extLst>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extLst xmlns:c15="http://schemas.microsoft.com/office/drawing/2012/chart">
                      <c:ext xmlns:c15="http://schemas.microsoft.com/office/drawing/2012/chart" uri="{02D57815-91ED-43cb-92C2-25804820EDAC}">
                        <c15:formulaRef>
                          <c15:sqref>'Li-Io Batterie Diagramme'!$L$4:$L$13</c15:sqref>
                        </c15:formulaRef>
                      </c:ext>
                    </c:extLst>
                    <c:numCache>
                      <c:formatCode>0</c:formatCode>
                      <c:ptCount val="10"/>
                      <c:pt idx="0">
                        <c:v>234.11099999999999</c:v>
                      </c:pt>
                      <c:pt idx="1">
                        <c:v>234.11099999999999</c:v>
                      </c:pt>
                      <c:pt idx="3">
                        <c:v>169.971</c:v>
                      </c:pt>
                      <c:pt idx="4">
                        <c:v>134.69399999999999</c:v>
                      </c:pt>
                      <c:pt idx="6">
                        <c:v>118.65899999999999</c:v>
                      </c:pt>
                      <c:pt idx="7">
                        <c:v>109.038</c:v>
                      </c:pt>
                    </c:numCache>
                  </c:numRef>
                </c:val>
                <c:smooth val="0"/>
                <c:extLst xmlns:c15="http://schemas.microsoft.com/office/drawing/2012/chart">
                  <c:ext xmlns:c16="http://schemas.microsoft.com/office/drawing/2014/chart" uri="{C3380CC4-5D6E-409C-BE32-E72D297353CC}">
                    <c16:uniqueId val="{00000010-4D46-49A1-B418-08157C2A0252}"/>
                  </c:ext>
                </c:extLst>
              </c15:ser>
            </c15:filteredLineSeries>
          </c:ext>
        </c:extLst>
      </c:lineChart>
      <c:lineChart>
        <c:grouping val="standard"/>
        <c:varyColors val="0"/>
        <c:ser>
          <c:idx val="0"/>
          <c:order val="0"/>
          <c:tx>
            <c:strRef>
              <c:f>'Li-Io Batterie Diagramme'!$B$2</c:f>
              <c:strCache>
                <c:ptCount val="1"/>
                <c:pt idx="0">
                  <c:v>Acatech, Leopoldina, Akademieunion 2015 - leistungsbezogen</c:v>
                </c:pt>
              </c:strCache>
              <c:extLst xmlns:c15="http://schemas.microsoft.com/office/drawing/2012/chart"/>
            </c:strRef>
          </c:tx>
          <c:spPr>
            <a:ln w="22225" cap="rnd">
              <a:solidFill>
                <a:srgbClr val="ED7D31"/>
              </a:solidFill>
              <a:round/>
            </a:ln>
            <a:effectLst/>
          </c:spPr>
          <c:marker>
            <c:symbol val="square"/>
            <c:size val="6"/>
            <c:spPr>
              <a:solidFill>
                <a:srgbClr val="ED7D31"/>
              </a:solidFill>
              <a:ln w="9525">
                <a:solidFill>
                  <a:srgbClr val="ED7D31"/>
                </a:solidFill>
                <a:round/>
              </a:ln>
              <a:effectLst/>
            </c:spPr>
          </c:marker>
          <c:cat>
            <c:strRef>
              <c:f>'Li-Io Batterie Diagramme'!$A$4:$A$13</c:f>
              <c:strCache>
                <c:ptCount val="10"/>
                <c:pt idx="0">
                  <c:v>2010 - 2018</c:v>
                </c:pt>
                <c:pt idx="1">
                  <c:v>2020</c:v>
                </c:pt>
                <c:pt idx="2">
                  <c:v>2023</c:v>
                </c:pt>
                <c:pt idx="3">
                  <c:v>2025</c:v>
                </c:pt>
                <c:pt idx="4">
                  <c:v>2030</c:v>
                </c:pt>
                <c:pt idx="5">
                  <c:v>2033</c:v>
                </c:pt>
                <c:pt idx="6">
                  <c:v>2035</c:v>
                </c:pt>
                <c:pt idx="7">
                  <c:v>2040</c:v>
                </c:pt>
                <c:pt idx="8">
                  <c:v>2045</c:v>
                </c:pt>
                <c:pt idx="9">
                  <c:v>2050</c:v>
                </c:pt>
              </c:strCache>
              <c:extLst xmlns:c15="http://schemas.microsoft.com/office/drawing/2012/chart"/>
            </c:strRef>
          </c:cat>
          <c:val>
            <c:numRef>
              <c:f>'Li-Io Batterie Diagramme'!$B$4:$B$13</c:f>
              <c:numCache>
                <c:formatCode>0</c:formatCode>
                <c:ptCount val="10"/>
                <c:pt idx="9">
                  <c:v>46.94</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11-4D46-49A1-B418-08157C2A0252}"/>
            </c:ext>
          </c:extLst>
        </c:ser>
        <c:ser>
          <c:idx val="6"/>
          <c:order val="6"/>
          <c:tx>
            <c:strRef>
              <c:f>'Li-Io Batterie Diagramme'!$H$2</c:f>
              <c:strCache>
                <c:ptCount val="1"/>
                <c:pt idx="0">
                  <c:v>Fraunhofer IWES 2014 - leistungsbezogen</c:v>
                </c:pt>
              </c:strCache>
              <c:extLst xmlns:c15="http://schemas.microsoft.com/office/drawing/2012/chart"/>
            </c:strRef>
          </c:tx>
          <c:spPr>
            <a:ln w="22225" cap="rnd">
              <a:solidFill>
                <a:srgbClr val="ED7D31">
                  <a:lumMod val="50000"/>
                </a:srgbClr>
              </a:solidFill>
              <a:round/>
            </a:ln>
            <a:effectLst/>
          </c:spPr>
          <c:marker>
            <c:symbol val="dot"/>
            <c:size val="8"/>
            <c:spPr>
              <a:solidFill>
                <a:srgbClr val="ED7D31">
                  <a:lumMod val="50000"/>
                </a:srgbClr>
              </a:solidFill>
              <a:ln w="9525">
                <a:solidFill>
                  <a:srgbClr val="ED7D31">
                    <a:lumMod val="50000"/>
                  </a:srgbClr>
                </a:solidFill>
                <a:round/>
              </a:ln>
              <a:effectLst/>
            </c:spPr>
          </c:marker>
          <c:dLbls>
            <c:dLbl>
              <c:idx val="0"/>
              <c:layout>
                <c:manualLayout>
                  <c:x val="-2.3415977961432508E-2"/>
                  <c:y val="-2.59128338271364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6EA-4536-945C-C34BAFBCEADE}"/>
                </c:ext>
              </c:extLst>
            </c:dLbl>
            <c:dLbl>
              <c:idx val="1"/>
              <c:delete val="1"/>
              <c:extLst>
                <c:ext xmlns:c15="http://schemas.microsoft.com/office/drawing/2012/chart" uri="{CE6537A1-D6FC-4f65-9D91-7224C49458BB}"/>
                <c:ext xmlns:c16="http://schemas.microsoft.com/office/drawing/2014/chart" uri="{C3380CC4-5D6E-409C-BE32-E72D297353CC}">
                  <c16:uniqueId val="{0000001B-4D46-49A1-B418-08157C2A0252}"/>
                </c:ext>
              </c:extLst>
            </c:dLbl>
            <c:dLbl>
              <c:idx val="4"/>
              <c:delete val="1"/>
              <c:extLst>
                <c:ext xmlns:c15="http://schemas.microsoft.com/office/drawing/2012/chart" uri="{CE6537A1-D6FC-4f65-9D91-7224C49458BB}"/>
                <c:ext xmlns:c16="http://schemas.microsoft.com/office/drawing/2014/chart" uri="{C3380CC4-5D6E-409C-BE32-E72D297353CC}">
                  <c16:uniqueId val="{0000001C-4D46-49A1-B418-08157C2A0252}"/>
                </c:ext>
              </c:extLst>
            </c:dLbl>
            <c:dLbl>
              <c:idx val="9"/>
              <c:layout>
                <c:manualLayout>
                  <c:x val="-2.0201786829254865E-16"/>
                  <c:y val="9.422848664413048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D46-49A1-B418-08157C2A025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'Li-Io Batterie Diagramme'!$A$4:$A$13</c:f>
              <c:strCache>
                <c:ptCount val="10"/>
                <c:pt idx="0">
                  <c:v>2010 - 2018</c:v>
                </c:pt>
                <c:pt idx="1">
                  <c:v>2020</c:v>
                </c:pt>
                <c:pt idx="2">
                  <c:v>2023</c:v>
                </c:pt>
                <c:pt idx="3">
                  <c:v>2025</c:v>
                </c:pt>
                <c:pt idx="4">
                  <c:v>2030</c:v>
                </c:pt>
                <c:pt idx="5">
                  <c:v>2033</c:v>
                </c:pt>
                <c:pt idx="6">
                  <c:v>2035</c:v>
                </c:pt>
                <c:pt idx="7">
                  <c:v>2040</c:v>
                </c:pt>
                <c:pt idx="8">
                  <c:v>2045</c:v>
                </c:pt>
                <c:pt idx="9">
                  <c:v>2050</c:v>
                </c:pt>
              </c:strCache>
              <c:extLst xmlns:c15="http://schemas.microsoft.com/office/drawing/2012/chart"/>
            </c:strRef>
          </c:cat>
          <c:val>
            <c:numRef>
              <c:f>'Li-Io Batterie Diagramme'!$H$4:$H$13</c:f>
              <c:numCache>
                <c:formatCode>0</c:formatCode>
                <c:ptCount val="10"/>
                <c:pt idx="0">
                  <c:v>197.66249999999999</c:v>
                </c:pt>
                <c:pt idx="1">
                  <c:v>147.96449999999999</c:v>
                </c:pt>
                <c:pt idx="4">
                  <c:v>73.41749999999999</c:v>
                </c:pt>
                <c:pt idx="9">
                  <c:v>39.532499999999999</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12-4D46-49A1-B418-08157C2A0252}"/>
            </c:ext>
          </c:extLst>
        </c:ser>
        <c:ser>
          <c:idx val="9"/>
          <c:order val="9"/>
          <c:tx>
            <c:strRef>
              <c:f>'Li-Io Batterie Diagramme'!$K$2</c:f>
              <c:strCache>
                <c:ptCount val="1"/>
                <c:pt idx="0">
                  <c:v>Greenpeace 2017 - leistungsbezogen</c:v>
                </c:pt>
              </c:strCache>
              <c:extLst xmlns:c15="http://schemas.microsoft.com/office/drawing/2012/chart"/>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dLbls>
            <c:dLbl>
              <c:idx val="0"/>
              <c:layout>
                <c:manualLayout>
                  <c:x val="-2.7548209366391185E-2"/>
                  <c:y val="-2.5912833827136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D46-49A1-B418-08157C2A025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name>Trendlinie Greenpeace 2017</c:name>
            <c:spPr>
              <a:ln w="19050" cap="rnd">
                <a:solidFill>
                  <a:srgbClr val="FFC000">
                    <a:lumMod val="50000"/>
                    <a:alpha val="40000"/>
                  </a:srgbClr>
                </a:solidFill>
                <a:prstDash val="sysDash"/>
              </a:ln>
              <a:effectLst/>
            </c:spPr>
            <c:trendlineType val="exp"/>
            <c:dispRSqr val="0"/>
            <c:dispEq val="0"/>
          </c:trendline>
          <c:cat>
            <c:strRef>
              <c:f>'Li-Io Batterie Diagramme'!$A$4:$A$13</c:f>
              <c:strCache>
                <c:ptCount val="10"/>
                <c:pt idx="0">
                  <c:v>2010 - 2018</c:v>
                </c:pt>
                <c:pt idx="1">
                  <c:v>2020</c:v>
                </c:pt>
                <c:pt idx="2">
                  <c:v>2023</c:v>
                </c:pt>
                <c:pt idx="3">
                  <c:v>2025</c:v>
                </c:pt>
                <c:pt idx="4">
                  <c:v>2030</c:v>
                </c:pt>
                <c:pt idx="5">
                  <c:v>2033</c:v>
                </c:pt>
                <c:pt idx="6">
                  <c:v>2035</c:v>
                </c:pt>
                <c:pt idx="7">
                  <c:v>2040</c:v>
                </c:pt>
                <c:pt idx="8">
                  <c:v>2045</c:v>
                </c:pt>
                <c:pt idx="9">
                  <c:v>2050</c:v>
                </c:pt>
              </c:strCache>
              <c:extLst xmlns:c15="http://schemas.microsoft.com/office/drawing/2012/chart"/>
            </c:strRef>
          </c:cat>
          <c:val>
            <c:numRef>
              <c:f>'Li-Io Batterie Diagramme'!$K$4:$K$13</c:f>
              <c:numCache>
                <c:formatCode>0</c:formatCode>
                <c:ptCount val="10"/>
                <c:pt idx="0">
                  <c:v>1105.2850000000001</c:v>
                </c:pt>
                <c:pt idx="4">
                  <c:v>146.05000000000001</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14-4D46-49A1-B418-08157C2A0252}"/>
            </c:ext>
          </c:extLst>
        </c:ser>
        <c:dLbls>
          <c:showLegendKey val="0"/>
          <c:showVal val="0"/>
          <c:showCatName val="0"/>
          <c:showSerName val="0"/>
          <c:showPercent val="0"/>
          <c:showBubbleSize val="0"/>
        </c:dLbls>
        <c:marker val="1"/>
        <c:smooth val="0"/>
        <c:axId val="90175464"/>
        <c:axId val="90180056"/>
        <c:extLst/>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de-DE"/>
          </a:p>
        </c:txPr>
        <c:crossAx val="90180056"/>
        <c:crosses val="autoZero"/>
        <c:auto val="1"/>
        <c:lblAlgn val="ctr"/>
        <c:lblOffset val="100"/>
        <c:noMultiLvlLbl val="0"/>
      </c:catAx>
      <c:valAx>
        <c:axId val="90180056"/>
        <c:scaling>
          <c:orientation val="minMax"/>
          <c:max val="12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Investitionskosten in €</a:t>
                </a:r>
                <a:r>
                  <a:rPr lang="de-DE" baseline="-25000"/>
                  <a:t>2019</a:t>
                </a:r>
                <a:r>
                  <a:rPr lang="de-DE"/>
                  <a:t> /kW</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crossAx val="90175464"/>
        <c:crosses val="autoZero"/>
        <c:crossBetween val="between"/>
      </c:valAx>
      <c:spPr>
        <a:noFill/>
        <a:ln>
          <a:noFill/>
        </a:ln>
        <a:effectLst/>
      </c:spPr>
    </c:plotArea>
    <c:legend>
      <c:legendPos val="b"/>
      <c:layout>
        <c:manualLayout>
          <c:xMode val="edge"/>
          <c:yMode val="edge"/>
          <c:x val="0.44583510170990909"/>
          <c:y val="0.12368454989860933"/>
          <c:w val="0.54655337736069431"/>
          <c:h val="0.1857682946263494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de-DE"/>
    </a:p>
  </c:txPr>
  <c:printSettings>
    <c:headerFooter/>
    <c:pageMargins b="0.78740157480314965" l="0.70866141732283472" r="0.70866141732283472" t="0.78740157480314965" header="0.31496062992125984" footer="0.31496062992125984"/>
    <c:pageSetup paperSize="9"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cap="none" baseline="0">
                <a:solidFill>
                  <a:sysClr val="windowText" lastClr="000000"/>
                </a:solidFill>
              </a:rPr>
              <a:t>Leistungsspezifische Investitionskosten (Mittelwerte) - Pumpspeicher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endParaRPr lang="de-DE"/>
        </a:p>
      </c:txPr>
    </c:title>
    <c:autoTitleDeleted val="0"/>
    <c:plotArea>
      <c:layout>
        <c:manualLayout>
          <c:layoutTarget val="inner"/>
          <c:xMode val="edge"/>
          <c:yMode val="edge"/>
          <c:x val="8.1219995227869241E-2"/>
          <c:y val="8.4615384615384606E-2"/>
          <c:w val="0.90211333810546412"/>
          <c:h val="0.73402747733456397"/>
        </c:manualLayout>
      </c:layout>
      <c:lineChart>
        <c:grouping val="standard"/>
        <c:varyColors val="0"/>
        <c:ser>
          <c:idx val="0"/>
          <c:order val="0"/>
          <c:tx>
            <c:strRef>
              <c:f>'PSW Diagramme'!$B$3</c:f>
              <c:strCache>
                <c:ptCount val="1"/>
                <c:pt idx="0">
                  <c:v>Acatech, Leopoldina, Akademieunion 2015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dLbl>
              <c:idx val="4"/>
              <c:layout>
                <c:manualLayout>
                  <c:x val="4.5454545454544342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A14-429C-B146-0654794D9B4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'PSW Diagramme'!$A$4:$A$8</c:f>
              <c:strCache>
                <c:ptCount val="5"/>
                <c:pt idx="0">
                  <c:v>2010 - 2015</c:v>
                </c:pt>
                <c:pt idx="1">
                  <c:v>2020</c:v>
                </c:pt>
                <c:pt idx="2">
                  <c:v>2030</c:v>
                </c:pt>
                <c:pt idx="3">
                  <c:v>2040</c:v>
                </c:pt>
                <c:pt idx="4">
                  <c:v>2050</c:v>
                </c:pt>
              </c:strCache>
            </c:strRef>
          </c:cat>
          <c:val>
            <c:numRef>
              <c:f>'PSW Diagramme'!$B$4:$B$8</c:f>
              <c:numCache>
                <c:formatCode>0</c:formatCode>
                <c:ptCount val="5"/>
                <c:pt idx="4">
                  <c:v>886.73</c:v>
                </c:pt>
              </c:numCache>
            </c:numRef>
          </c:val>
          <c:smooth val="0"/>
          <c:extLst>
            <c:ext xmlns:c16="http://schemas.microsoft.com/office/drawing/2014/chart" uri="{C3380CC4-5D6E-409C-BE32-E72D297353CC}">
              <c16:uniqueId val="{00000000-2F58-446A-B087-D00659F764CD}"/>
            </c:ext>
          </c:extLst>
        </c:ser>
        <c:ser>
          <c:idx val="1"/>
          <c:order val="1"/>
          <c:tx>
            <c:strRef>
              <c:f>'PSW Diagramme'!$C$3</c:f>
              <c:strCache>
                <c:ptCount val="1"/>
                <c:pt idx="0">
                  <c:v>Agora 2014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A14-429C-B146-0654794D9B4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'PSW Diagramme'!$A$4:$A$8</c:f>
              <c:strCache>
                <c:ptCount val="5"/>
                <c:pt idx="0">
                  <c:v>2010 - 2015</c:v>
                </c:pt>
                <c:pt idx="1">
                  <c:v>2020</c:v>
                </c:pt>
                <c:pt idx="2">
                  <c:v>2030</c:v>
                </c:pt>
                <c:pt idx="3">
                  <c:v>2040</c:v>
                </c:pt>
                <c:pt idx="4">
                  <c:v>2050</c:v>
                </c:pt>
              </c:strCache>
            </c:strRef>
          </c:cat>
          <c:val>
            <c:numRef>
              <c:f>'PSW Diagramme'!$C$4:$C$8</c:f>
              <c:numCache>
                <c:formatCode>0</c:formatCode>
                <c:ptCount val="5"/>
                <c:pt idx="0">
                  <c:v>1080</c:v>
                </c:pt>
                <c:pt idx="1">
                  <c:v>1080</c:v>
                </c:pt>
                <c:pt idx="2">
                  <c:v>1080</c:v>
                </c:pt>
                <c:pt idx="3">
                  <c:v>1080</c:v>
                </c:pt>
                <c:pt idx="4">
                  <c:v>1080</c:v>
                </c:pt>
              </c:numCache>
            </c:numRef>
          </c:val>
          <c:smooth val="0"/>
          <c:extLst>
            <c:ext xmlns:c16="http://schemas.microsoft.com/office/drawing/2014/chart" uri="{C3380CC4-5D6E-409C-BE32-E72D297353CC}">
              <c16:uniqueId val="{00000001-2F58-446A-B087-D00659F764CD}"/>
            </c:ext>
          </c:extLst>
        </c:ser>
        <c:ser>
          <c:idx val="2"/>
          <c:order val="2"/>
          <c:tx>
            <c:strRef>
              <c:f>'PSW Diagramme'!$D$3</c:f>
              <c:strCache>
                <c:ptCount val="1"/>
                <c:pt idx="0">
                  <c:v>DIW 2013</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A14-429C-B146-0654794D9B4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'PSW Diagramme'!$A$4:$A$8</c:f>
              <c:strCache>
                <c:ptCount val="5"/>
                <c:pt idx="0">
                  <c:v>2010 - 2015</c:v>
                </c:pt>
                <c:pt idx="1">
                  <c:v>2020</c:v>
                </c:pt>
                <c:pt idx="2">
                  <c:v>2030</c:v>
                </c:pt>
                <c:pt idx="3">
                  <c:v>2040</c:v>
                </c:pt>
                <c:pt idx="4">
                  <c:v>2050</c:v>
                </c:pt>
              </c:strCache>
            </c:strRef>
          </c:cat>
          <c:val>
            <c:numRef>
              <c:f>'PSW Diagramme'!$D$4:$D$8</c:f>
              <c:numCache>
                <c:formatCode>0</c:formatCode>
                <c:ptCount val="5"/>
                <c:pt idx="0">
                  <c:v>2251.63</c:v>
                </c:pt>
                <c:pt idx="1">
                  <c:v>2251.63</c:v>
                </c:pt>
                <c:pt idx="2">
                  <c:v>2251.63</c:v>
                </c:pt>
                <c:pt idx="3">
                  <c:v>2251.63</c:v>
                </c:pt>
                <c:pt idx="4">
                  <c:v>2251.63</c:v>
                </c:pt>
              </c:numCache>
            </c:numRef>
          </c:val>
          <c:smooth val="0"/>
          <c:extLst>
            <c:ext xmlns:c16="http://schemas.microsoft.com/office/drawing/2014/chart" uri="{C3380CC4-5D6E-409C-BE32-E72D297353CC}">
              <c16:uniqueId val="{00000002-2F58-446A-B087-D00659F764CD}"/>
            </c:ext>
          </c:extLst>
        </c:ser>
        <c:ser>
          <c:idx val="3"/>
          <c:order val="3"/>
          <c:tx>
            <c:strRef>
              <c:f>'PSW Diagramme'!$E$3</c:f>
              <c:strCache>
                <c:ptCount val="1"/>
                <c:pt idx="0">
                  <c:v>Fraunhofer ISE 2015</c:v>
                </c:pt>
              </c:strCache>
            </c:strRef>
          </c:tx>
          <c:spPr>
            <a:ln w="22225" cap="rnd">
              <a:solidFill>
                <a:schemeClr val="accent4"/>
              </a:solidFill>
              <a:round/>
            </a:ln>
            <a:effectLst/>
          </c:spPr>
          <c:marker>
            <c:symbol val="x"/>
            <c:size val="6"/>
            <c:spPr>
              <a:noFill/>
              <a:ln w="9525">
                <a:solidFill>
                  <a:schemeClr val="accent4"/>
                </a:solidFill>
                <a:round/>
              </a:ln>
              <a:effectLst/>
            </c:spPr>
          </c:marker>
          <c:dLbls>
            <c:dLbl>
              <c:idx val="4"/>
              <c:layout>
                <c:manualLayout>
                  <c:x val="-6.2238037552999311E-3"/>
                  <c:y val="-2.6785660205935886E-2"/>
                </c:manualLayout>
              </c:layout>
              <c:showLegendKey val="0"/>
              <c:showVal val="1"/>
              <c:showCatName val="0"/>
              <c:showSerName val="0"/>
              <c:showPercent val="0"/>
              <c:showBubbleSize val="0"/>
              <c:extLst>
                <c:ext xmlns:c15="http://schemas.microsoft.com/office/drawing/2012/chart" uri="{CE6537A1-D6FC-4f65-9D91-7224C49458BB}">
                  <c15:layout>
                    <c:manualLayout>
                      <c:w val="5.3379406420351293E-2"/>
                      <c:h val="4.7087939127801341E-2"/>
                    </c:manualLayout>
                  </c15:layout>
                </c:ext>
                <c:ext xmlns:c16="http://schemas.microsoft.com/office/drawing/2014/chart" uri="{C3380CC4-5D6E-409C-BE32-E72D297353CC}">
                  <c16:uniqueId val="{00000018-BA14-429C-B146-0654794D9B4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'PSW Diagramme'!$A$4:$A$8</c:f>
              <c:strCache>
                <c:ptCount val="5"/>
                <c:pt idx="0">
                  <c:v>2010 - 2015</c:v>
                </c:pt>
                <c:pt idx="1">
                  <c:v>2020</c:v>
                </c:pt>
                <c:pt idx="2">
                  <c:v>2030</c:v>
                </c:pt>
                <c:pt idx="3">
                  <c:v>2040</c:v>
                </c:pt>
                <c:pt idx="4">
                  <c:v>2050</c:v>
                </c:pt>
              </c:strCache>
            </c:strRef>
          </c:cat>
          <c:val>
            <c:numRef>
              <c:f>'PSW Diagramme'!$E$4:$E$8</c:f>
              <c:numCache>
                <c:formatCode>0</c:formatCode>
                <c:ptCount val="5"/>
                <c:pt idx="0">
                  <c:v>908.65</c:v>
                </c:pt>
                <c:pt idx="1">
                  <c:v>908.65</c:v>
                </c:pt>
                <c:pt idx="2">
                  <c:v>908.65</c:v>
                </c:pt>
                <c:pt idx="3">
                  <c:v>908.65</c:v>
                </c:pt>
                <c:pt idx="4">
                  <c:v>908.65</c:v>
                </c:pt>
              </c:numCache>
            </c:numRef>
          </c:val>
          <c:smooth val="0"/>
          <c:extLst>
            <c:ext xmlns:c16="http://schemas.microsoft.com/office/drawing/2014/chart" uri="{C3380CC4-5D6E-409C-BE32-E72D297353CC}">
              <c16:uniqueId val="{00000003-2F58-446A-B087-D00659F764CD}"/>
            </c:ext>
          </c:extLst>
        </c:ser>
        <c:ser>
          <c:idx val="4"/>
          <c:order val="4"/>
          <c:tx>
            <c:strRef>
              <c:f>'PSW Diagramme'!$F$3</c:f>
              <c:strCache>
                <c:ptCount val="1"/>
                <c:pt idx="0">
                  <c:v>Fraunhofer IWES 2014</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BA14-429C-B146-0654794D9B4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'PSW Diagramme'!$A$4:$A$8</c:f>
              <c:strCache>
                <c:ptCount val="5"/>
                <c:pt idx="0">
                  <c:v>2010 - 2015</c:v>
                </c:pt>
                <c:pt idx="1">
                  <c:v>2020</c:v>
                </c:pt>
                <c:pt idx="2">
                  <c:v>2030</c:v>
                </c:pt>
                <c:pt idx="3">
                  <c:v>2040</c:v>
                </c:pt>
                <c:pt idx="4">
                  <c:v>2050</c:v>
                </c:pt>
              </c:strCache>
            </c:strRef>
          </c:cat>
          <c:val>
            <c:numRef>
              <c:f>'PSW Diagramme'!$F$4:$F$8</c:f>
              <c:numCache>
                <c:formatCode>0</c:formatCode>
                <c:ptCount val="5"/>
                <c:pt idx="0">
                  <c:v>1377.9749999999999</c:v>
                </c:pt>
                <c:pt idx="1">
                  <c:v>1377.9749999999999</c:v>
                </c:pt>
                <c:pt idx="2">
                  <c:v>1377.9749999999999</c:v>
                </c:pt>
                <c:pt idx="3">
                  <c:v>1377.9749999999999</c:v>
                </c:pt>
                <c:pt idx="4">
                  <c:v>1377.9749999999999</c:v>
                </c:pt>
              </c:numCache>
            </c:numRef>
          </c:val>
          <c:smooth val="0"/>
          <c:extLst>
            <c:ext xmlns:c16="http://schemas.microsoft.com/office/drawing/2014/chart" uri="{C3380CC4-5D6E-409C-BE32-E72D297353CC}">
              <c16:uniqueId val="{00000004-2F58-446A-B087-D00659F764CD}"/>
            </c:ext>
          </c:extLst>
        </c:ser>
        <c:dLbls>
          <c:showLegendKey val="0"/>
          <c:showVal val="0"/>
          <c:showCatName val="0"/>
          <c:showSerName val="0"/>
          <c:showPercent val="0"/>
          <c:showBubbleSize val="0"/>
        </c:dLbls>
        <c:marker val="1"/>
        <c:smooth val="0"/>
        <c:axId val="90175464"/>
        <c:axId val="90180056"/>
        <c:extLst>
          <c:ext xmlns:c15="http://schemas.microsoft.com/office/drawing/2012/chart" uri="{02D57815-91ED-43cb-92C2-25804820EDAC}">
            <c15:filteredLineSeries>
              <c15:ser>
                <c:idx val="5"/>
                <c:order val="5"/>
                <c:tx>
                  <c:strRef>
                    <c:extLst>
                      <c:ext uri="{02D57815-91ED-43cb-92C2-25804820EDAC}">
                        <c15:formulaRef>
                          <c15:sqref>'PSW Diagramme'!$G$3</c15:sqref>
                        </c15:formulaRef>
                      </c:ext>
                    </c:extLst>
                    <c:strCache>
                      <c:ptCount val="1"/>
                      <c:pt idx="0">
                        <c:v>Manish et al. 2018</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dLbls>
                  <c:dLbl>
                    <c:idx val="4"/>
                    <c:showLegendKey val="0"/>
                    <c:showVal val="1"/>
                    <c:showCatName val="0"/>
                    <c:showSerName val="0"/>
                    <c:showPercent val="0"/>
                    <c:showBubbleSize val="0"/>
                    <c:extLst>
                      <c:ext uri="{CE6537A1-D6FC-4f65-9D91-7224C49458BB}"/>
                      <c:ext xmlns:c16="http://schemas.microsoft.com/office/drawing/2014/chart" uri="{C3380CC4-5D6E-409C-BE32-E72D297353CC}">
                        <c16:uniqueId val="{0000001B-BA14-429C-B146-0654794D9B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'PSW Diagramme'!$A$4:$A$8</c15:sqref>
                        </c15:formulaRef>
                      </c:ext>
                    </c:extLst>
                    <c:strCache>
                      <c:ptCount val="5"/>
                      <c:pt idx="0">
                        <c:v>2010 - 2015</c:v>
                      </c:pt>
                      <c:pt idx="1">
                        <c:v>2020</c:v>
                      </c:pt>
                      <c:pt idx="2">
                        <c:v>2030</c:v>
                      </c:pt>
                      <c:pt idx="3">
                        <c:v>2040</c:v>
                      </c:pt>
                      <c:pt idx="4">
                        <c:v>2050</c:v>
                      </c:pt>
                    </c:strCache>
                  </c:strRef>
                </c:cat>
                <c:val>
                  <c:numRef>
                    <c:extLst>
                      <c:ext uri="{02D57815-91ED-43cb-92C2-25804820EDAC}">
                        <c15:formulaRef>
                          <c15:sqref>'PSW Diagramme'!$G$4:$G$8</c15:sqref>
                        </c15:formulaRef>
                      </c:ext>
                    </c:extLst>
                    <c:numCache>
                      <c:formatCode>0</c:formatCode>
                      <c:ptCount val="5"/>
                      <c:pt idx="0">
                        <c:v>678.09</c:v>
                      </c:pt>
                      <c:pt idx="1">
                        <c:v>678.09</c:v>
                      </c:pt>
                      <c:pt idx="2">
                        <c:v>678.09</c:v>
                      </c:pt>
                      <c:pt idx="3">
                        <c:v>678.09</c:v>
                      </c:pt>
                      <c:pt idx="4">
                        <c:v>678.09</c:v>
                      </c:pt>
                    </c:numCache>
                  </c:numRef>
                </c:val>
                <c:smooth val="0"/>
                <c:extLst>
                  <c:ext xmlns:c16="http://schemas.microsoft.com/office/drawing/2014/chart" uri="{C3380CC4-5D6E-409C-BE32-E72D297353CC}">
                    <c16:uniqueId val="{00000012-BA14-429C-B146-0654794D9B4E}"/>
                  </c:ext>
                </c:extLst>
              </c15:ser>
            </c15:filteredLineSeries>
          </c:ext>
        </c:extLst>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de-DE"/>
          </a:p>
        </c:txPr>
        <c:crossAx val="90180056"/>
        <c:crosses val="autoZero"/>
        <c:auto val="1"/>
        <c:lblAlgn val="ctr"/>
        <c:lblOffset val="100"/>
        <c:noMultiLvlLbl val="0"/>
      </c:catAx>
      <c:valAx>
        <c:axId val="90180056"/>
        <c:scaling>
          <c:orientation val="minMax"/>
          <c:max val="2400"/>
          <c:min val="8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r>
                  <a:rPr lang="de-DE"/>
                  <a:t>Investitionskosten in €</a:t>
                </a:r>
                <a:r>
                  <a:rPr lang="de-DE" baseline="-25000"/>
                  <a:t>2019</a:t>
                </a:r>
                <a:r>
                  <a:rPr lang="de-DE"/>
                  <a:t> /kW</a:t>
                </a:r>
              </a:p>
            </c:rich>
          </c:tx>
          <c:overlay val="0"/>
          <c:spPr>
            <a:noFill/>
            <a:ln>
              <a:noFill/>
            </a:ln>
            <a:effectLst/>
          </c:spPr>
          <c:txPr>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crossAx val="90175464"/>
        <c:crosses val="autoZero"/>
        <c:crossBetween val="between"/>
      </c:valAx>
      <c:spPr>
        <a:noFill/>
        <a:ln>
          <a:noFill/>
        </a:ln>
        <a:effectLst/>
      </c:spPr>
    </c:plotArea>
    <c:legend>
      <c:legendPos val="b"/>
      <c:layout>
        <c:manualLayout>
          <c:xMode val="edge"/>
          <c:yMode val="edge"/>
          <c:x val="9.3939393939393934E-2"/>
          <c:y val="0.91953717323796069"/>
          <c:w val="0.87575757575757585"/>
          <c:h val="6.3368809668022261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de-DE"/>
    </a:p>
  </c:txPr>
  <c:printSettings>
    <c:headerFooter/>
    <c:pageMargins b="0.78740157480314965" l="0.70866141732283472" r="0.70866141732283472" t="0.78740157480314965" header="0.31496062992125984" footer="0.31496062992125984"/>
    <c:pageSetup paperSize="9"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cap="none" baseline="0">
                <a:solidFill>
                  <a:sysClr val="windowText" lastClr="000000"/>
                </a:solidFill>
              </a:rPr>
              <a:t>Kapazitätsspezifische Investitionskosten (Mittelwerte) - Pumpspeicher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endParaRPr lang="de-DE"/>
        </a:p>
      </c:txPr>
    </c:title>
    <c:autoTitleDeleted val="0"/>
    <c:plotArea>
      <c:layout>
        <c:manualLayout>
          <c:layoutTarget val="inner"/>
          <c:xMode val="edge"/>
          <c:yMode val="edge"/>
          <c:x val="7.3628966833691245E-2"/>
          <c:y val="7.9731379731379726E-2"/>
          <c:w val="0.91728012407539972"/>
          <c:h val="0.73268322228952143"/>
        </c:manualLayout>
      </c:layout>
      <c:lineChart>
        <c:grouping val="standard"/>
        <c:varyColors val="0"/>
        <c:ser>
          <c:idx val="0"/>
          <c:order val="0"/>
          <c:tx>
            <c:strRef>
              <c:f>'PSW Diagramme'!$M$3</c:f>
              <c:strCache>
                <c:ptCount val="1"/>
                <c:pt idx="0">
                  <c:v>Acatech, Leopoldina, Akademieunion 2015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'PSW Diagramme'!$L$4:$L$8</c:f>
              <c:strCache>
                <c:ptCount val="5"/>
                <c:pt idx="0">
                  <c:v>2010 - 2015</c:v>
                </c:pt>
                <c:pt idx="1">
                  <c:v>2020</c:v>
                </c:pt>
                <c:pt idx="2">
                  <c:v>2030</c:v>
                </c:pt>
                <c:pt idx="3">
                  <c:v>2040</c:v>
                </c:pt>
                <c:pt idx="4">
                  <c:v>2050</c:v>
                </c:pt>
              </c:strCache>
            </c:strRef>
          </c:cat>
          <c:val>
            <c:numRef>
              <c:f>'PSW Diagramme'!$M$4:$M$8</c:f>
              <c:numCache>
                <c:formatCode>0</c:formatCode>
                <c:ptCount val="5"/>
                <c:pt idx="4">
                  <c:v>9.39</c:v>
                </c:pt>
              </c:numCache>
            </c:numRef>
          </c:val>
          <c:smooth val="0"/>
          <c:extLst>
            <c:ext xmlns:c16="http://schemas.microsoft.com/office/drawing/2014/chart" uri="{C3380CC4-5D6E-409C-BE32-E72D297353CC}">
              <c16:uniqueId val="{00000000-2F58-446A-B087-D00659F764CD}"/>
            </c:ext>
          </c:extLst>
        </c:ser>
        <c:ser>
          <c:idx val="1"/>
          <c:order val="1"/>
          <c:tx>
            <c:strRef>
              <c:f>'PSW Diagramme'!$N$3</c:f>
              <c:strCache>
                <c:ptCount val="1"/>
                <c:pt idx="0">
                  <c:v>Agora 2014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A55-45F9-B203-261F5D444A2D}"/>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'PSW Diagramme'!$L$4:$L$8</c:f>
              <c:strCache>
                <c:ptCount val="5"/>
                <c:pt idx="0">
                  <c:v>2010 - 2015</c:v>
                </c:pt>
                <c:pt idx="1">
                  <c:v>2020</c:v>
                </c:pt>
                <c:pt idx="2">
                  <c:v>2030</c:v>
                </c:pt>
                <c:pt idx="3">
                  <c:v>2040</c:v>
                </c:pt>
                <c:pt idx="4">
                  <c:v>2050</c:v>
                </c:pt>
              </c:strCache>
            </c:strRef>
          </c:cat>
          <c:val>
            <c:numRef>
              <c:f>'PSW Diagramme'!$N$4:$N$8</c:f>
              <c:numCache>
                <c:formatCode>0</c:formatCode>
                <c:ptCount val="5"/>
                <c:pt idx="0">
                  <c:v>32</c:v>
                </c:pt>
                <c:pt idx="1">
                  <c:v>32</c:v>
                </c:pt>
                <c:pt idx="2">
                  <c:v>32</c:v>
                </c:pt>
                <c:pt idx="3">
                  <c:v>32</c:v>
                </c:pt>
                <c:pt idx="4">
                  <c:v>32</c:v>
                </c:pt>
              </c:numCache>
            </c:numRef>
          </c:val>
          <c:smooth val="0"/>
          <c:extLst>
            <c:ext xmlns:c16="http://schemas.microsoft.com/office/drawing/2014/chart" uri="{C3380CC4-5D6E-409C-BE32-E72D297353CC}">
              <c16:uniqueId val="{00000001-2F58-446A-B087-D00659F764CD}"/>
            </c:ext>
          </c:extLst>
        </c:ser>
        <c:ser>
          <c:idx val="2"/>
          <c:order val="2"/>
          <c:tx>
            <c:strRef>
              <c:f>'PSW Diagramme'!$O$3</c:f>
              <c:strCache>
                <c:ptCount val="1"/>
                <c:pt idx="0">
                  <c:v>Fraunhofer IWES 2014</c:v>
                </c:pt>
              </c:strCache>
            </c:strRef>
          </c:tx>
          <c:spPr>
            <a:ln w="22225" cap="rnd">
              <a:solidFill>
                <a:srgbClr val="5B9BD5"/>
              </a:solidFill>
              <a:round/>
            </a:ln>
            <a:effectLst/>
          </c:spPr>
          <c:marker>
            <c:symbol val="star"/>
            <c:size val="6"/>
            <c:spPr>
              <a:noFill/>
              <a:ln w="9525">
                <a:solidFill>
                  <a:srgbClr val="5B9BD5"/>
                </a:solidFill>
                <a:round/>
              </a:ln>
              <a:effectLst/>
            </c:spPr>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A55-45F9-B203-261F5D444A2D}"/>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'PSW Diagramme'!$L$4:$L$8</c:f>
              <c:strCache>
                <c:ptCount val="5"/>
                <c:pt idx="0">
                  <c:v>2010 - 2015</c:v>
                </c:pt>
                <c:pt idx="1">
                  <c:v>2020</c:v>
                </c:pt>
                <c:pt idx="2">
                  <c:v>2030</c:v>
                </c:pt>
                <c:pt idx="3">
                  <c:v>2040</c:v>
                </c:pt>
                <c:pt idx="4">
                  <c:v>2050</c:v>
                </c:pt>
              </c:strCache>
            </c:strRef>
          </c:cat>
          <c:val>
            <c:numRef>
              <c:f>'PSW Diagramme'!$O$4:$O$8</c:f>
              <c:numCache>
                <c:formatCode>0</c:formatCode>
                <c:ptCount val="5"/>
                <c:pt idx="0">
                  <c:v>11</c:v>
                </c:pt>
                <c:pt idx="1">
                  <c:v>11</c:v>
                </c:pt>
                <c:pt idx="2">
                  <c:v>11</c:v>
                </c:pt>
                <c:pt idx="3">
                  <c:v>11</c:v>
                </c:pt>
                <c:pt idx="4">
                  <c:v>11</c:v>
                </c:pt>
              </c:numCache>
            </c:numRef>
          </c:val>
          <c:smooth val="0"/>
          <c:extLst>
            <c:ext xmlns:c16="http://schemas.microsoft.com/office/drawing/2014/chart" uri="{C3380CC4-5D6E-409C-BE32-E72D297353CC}">
              <c16:uniqueId val="{00000002-2F58-446A-B087-D00659F764CD}"/>
            </c:ext>
          </c:extLst>
        </c:ser>
        <c:ser>
          <c:idx val="4"/>
          <c:order val="4"/>
          <c:tx>
            <c:strRef>
              <c:f>'PSW Diagramme'!$Q$3</c:f>
              <c:strCache>
                <c:ptCount val="1"/>
                <c:pt idx="0">
                  <c:v>Reiner Lemoine 2013</c:v>
                </c:pt>
              </c:strCache>
            </c:strRef>
          </c:tx>
          <c:spPr>
            <a:ln w="22225" cap="rnd">
              <a:solidFill>
                <a:srgbClr val="ED7D31">
                  <a:lumMod val="50000"/>
                </a:srgbClr>
              </a:solidFill>
              <a:round/>
            </a:ln>
            <a:effectLst/>
          </c:spPr>
          <c:marker>
            <c:symbol val="dash"/>
            <c:size val="6"/>
            <c:spPr>
              <a:solidFill>
                <a:srgbClr val="ED7D31">
                  <a:lumMod val="50000"/>
                </a:srgbClr>
              </a:solidFill>
              <a:ln w="9525">
                <a:solidFill>
                  <a:srgbClr val="ED7D31">
                    <a:lumMod val="50000"/>
                  </a:srgbClr>
                </a:solidFill>
                <a:round/>
              </a:ln>
              <a:effectLst/>
            </c:spPr>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A55-45F9-B203-261F5D444A2D}"/>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'PSW Diagramme'!$L$4:$L$8</c:f>
              <c:strCache>
                <c:ptCount val="5"/>
                <c:pt idx="0">
                  <c:v>2010 - 2015</c:v>
                </c:pt>
                <c:pt idx="1">
                  <c:v>2020</c:v>
                </c:pt>
                <c:pt idx="2">
                  <c:v>2030</c:v>
                </c:pt>
                <c:pt idx="3">
                  <c:v>2040</c:v>
                </c:pt>
                <c:pt idx="4">
                  <c:v>2050</c:v>
                </c:pt>
              </c:strCache>
            </c:strRef>
          </c:cat>
          <c:val>
            <c:numRef>
              <c:f>'PSW Diagramme'!$Q$4:$Q$8</c:f>
              <c:numCache>
                <c:formatCode>0</c:formatCode>
                <c:ptCount val="5"/>
                <c:pt idx="0">
                  <c:v>74.83</c:v>
                </c:pt>
                <c:pt idx="1">
                  <c:v>74.83</c:v>
                </c:pt>
                <c:pt idx="2">
                  <c:v>74.83</c:v>
                </c:pt>
                <c:pt idx="3">
                  <c:v>74.83</c:v>
                </c:pt>
                <c:pt idx="4">
                  <c:v>74.83</c:v>
                </c:pt>
              </c:numCache>
            </c:numRef>
          </c:val>
          <c:smooth val="0"/>
          <c:extLst>
            <c:ext xmlns:c16="http://schemas.microsoft.com/office/drawing/2014/chart" uri="{C3380CC4-5D6E-409C-BE32-E72D297353CC}">
              <c16:uniqueId val="{00000004-2F58-446A-B087-D00659F764CD}"/>
            </c:ext>
          </c:extLst>
        </c:ser>
        <c:dLbls>
          <c:showLegendKey val="0"/>
          <c:showVal val="0"/>
          <c:showCatName val="0"/>
          <c:showSerName val="0"/>
          <c:showPercent val="0"/>
          <c:showBubbleSize val="0"/>
        </c:dLbls>
        <c:marker val="1"/>
        <c:smooth val="0"/>
        <c:axId val="90175464"/>
        <c:axId val="90180056"/>
        <c:extLst>
          <c:ext xmlns:c15="http://schemas.microsoft.com/office/drawing/2012/chart" uri="{02D57815-91ED-43cb-92C2-25804820EDAC}">
            <c15:filteredLineSeries>
              <c15:ser>
                <c:idx val="3"/>
                <c:order val="3"/>
                <c:tx>
                  <c:strRef>
                    <c:extLst>
                      <c:ext uri="{02D57815-91ED-43cb-92C2-25804820EDAC}">
                        <c15:formulaRef>
                          <c15:sqref>'PSW Diagramme'!$P$3</c15:sqref>
                        </c15:formulaRef>
                      </c:ext>
                    </c:extLst>
                    <c:strCache>
                      <c:ptCount val="1"/>
                      <c:pt idx="0">
                        <c:v>Manish et al. 2018</c:v>
                      </c:pt>
                    </c:strCache>
                  </c:strRef>
                </c:tx>
                <c:spPr>
                  <a:ln w="22225" cap="rnd">
                    <a:solidFill>
                      <a:srgbClr val="70AD47"/>
                    </a:solidFill>
                    <a:round/>
                  </a:ln>
                  <a:effectLst/>
                </c:spPr>
                <c:marker>
                  <c:symbol val="circle"/>
                  <c:size val="6"/>
                  <c:spPr>
                    <a:solidFill>
                      <a:srgbClr val="70AD47"/>
                    </a:solidFill>
                    <a:ln w="9525">
                      <a:solidFill>
                        <a:srgbClr val="70AD47"/>
                      </a:solidFill>
                      <a:round/>
                    </a:ln>
                    <a:effectLst/>
                  </c:spPr>
                </c:marker>
                <c:dLbls>
                  <c:dLbl>
                    <c:idx val="4"/>
                    <c:showLegendKey val="0"/>
                    <c:showVal val="1"/>
                    <c:showCatName val="0"/>
                    <c:showSerName val="0"/>
                    <c:showPercent val="0"/>
                    <c:showBubbleSize val="0"/>
                    <c:extLst>
                      <c:ext uri="{CE6537A1-D6FC-4f65-9D91-7224C49458BB}"/>
                      <c:ext xmlns:c16="http://schemas.microsoft.com/office/drawing/2014/chart" uri="{C3380CC4-5D6E-409C-BE32-E72D297353CC}">
                        <c16:uniqueId val="{00000012-2A55-45F9-B203-261F5D444A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'PSW Diagramme'!$L$4:$L$8</c15:sqref>
                        </c15:formulaRef>
                      </c:ext>
                    </c:extLst>
                    <c:strCache>
                      <c:ptCount val="5"/>
                      <c:pt idx="0">
                        <c:v>2010 - 2015</c:v>
                      </c:pt>
                      <c:pt idx="1">
                        <c:v>2020</c:v>
                      </c:pt>
                      <c:pt idx="2">
                        <c:v>2030</c:v>
                      </c:pt>
                      <c:pt idx="3">
                        <c:v>2040</c:v>
                      </c:pt>
                      <c:pt idx="4">
                        <c:v>2050</c:v>
                      </c:pt>
                    </c:strCache>
                  </c:strRef>
                </c:cat>
                <c:val>
                  <c:numRef>
                    <c:extLst>
                      <c:ext uri="{02D57815-91ED-43cb-92C2-25804820EDAC}">
                        <c15:formulaRef>
                          <c15:sqref>'PSW Diagramme'!$P$4:$P$8</c15:sqref>
                        </c15:formulaRef>
                      </c:ext>
                    </c:extLst>
                    <c:numCache>
                      <c:formatCode>0</c:formatCode>
                      <c:ptCount val="5"/>
                      <c:pt idx="0">
                        <c:v>8.35</c:v>
                      </c:pt>
                      <c:pt idx="1">
                        <c:v>8.35</c:v>
                      </c:pt>
                      <c:pt idx="2">
                        <c:v>8.35</c:v>
                      </c:pt>
                      <c:pt idx="3">
                        <c:v>8.35</c:v>
                      </c:pt>
                      <c:pt idx="4">
                        <c:v>8.35</c:v>
                      </c:pt>
                    </c:numCache>
                  </c:numRef>
                </c:val>
                <c:smooth val="0"/>
                <c:extLst>
                  <c:ext xmlns:c16="http://schemas.microsoft.com/office/drawing/2014/chart" uri="{C3380CC4-5D6E-409C-BE32-E72D297353CC}">
                    <c16:uniqueId val="{00000003-2F58-446A-B087-D00659F764CD}"/>
                  </c:ext>
                </c:extLst>
              </c15:ser>
            </c15:filteredLineSeries>
          </c:ext>
        </c:extLst>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de-DE"/>
          </a:p>
        </c:txPr>
        <c:crossAx val="90180056"/>
        <c:crosses val="autoZero"/>
        <c:auto val="1"/>
        <c:lblAlgn val="ctr"/>
        <c:lblOffset val="100"/>
        <c:noMultiLvlLbl val="0"/>
      </c:catAx>
      <c:valAx>
        <c:axId val="90180056"/>
        <c:scaling>
          <c:orientation val="minMax"/>
          <c:max val="85"/>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Investitionskosten in €</a:t>
                </a:r>
                <a:r>
                  <a:rPr lang="de-DE" baseline="-25000"/>
                  <a:t>2019</a:t>
                </a:r>
                <a:r>
                  <a:rPr lang="de-DE"/>
                  <a:t> /kWh</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crossAx val="90175464"/>
        <c:crosses val="autoZero"/>
        <c:crossBetween val="between"/>
      </c:valAx>
      <c:spPr>
        <a:noFill/>
        <a:ln>
          <a:noFill/>
        </a:ln>
        <a:effectLst/>
      </c:spPr>
    </c:plotArea>
    <c:legend>
      <c:legendPos val="b"/>
      <c:layout>
        <c:manualLayout>
          <c:xMode val="edge"/>
          <c:yMode val="edge"/>
          <c:x val="6.9618945359102846E-2"/>
          <c:y val="0.90488515858594598"/>
          <c:w val="0.89409544261512763"/>
          <c:h val="3.8948785247997844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de-DE"/>
    </a:p>
  </c:txPr>
  <c:printSettings>
    <c:headerFooter/>
    <c:pageMargins b="0.78740157480314965" l="0.70866141732283472" r="0.70866141732283472" t="0.78740157480314965" header="0.31496062992125984" footer="0.31496062992125984"/>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r>
              <a:rPr lang="de-DE" sz="1100" b="0" cap="none" baseline="0"/>
              <a:t>spezifische Investitionskosten (Mittelwerte) - Wind Onshore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endParaRPr lang="de-DE"/>
        </a:p>
      </c:txPr>
    </c:title>
    <c:autoTitleDeleted val="0"/>
    <c:plotArea>
      <c:layout>
        <c:manualLayout>
          <c:layoutTarget val="inner"/>
          <c:xMode val="edge"/>
          <c:yMode val="edge"/>
          <c:x val="8.1219995227869241E-2"/>
          <c:y val="6.2728146013448602E-2"/>
          <c:w val="0.90211333810546412"/>
          <c:h val="0.64541317781963137"/>
        </c:manualLayout>
      </c:layout>
      <c:lineChart>
        <c:grouping val="standard"/>
        <c:varyColors val="0"/>
        <c:ser>
          <c:idx val="0"/>
          <c:order val="0"/>
          <c:tx>
            <c:strRef>
              <c:f>'Wind Onshore Diagramme'!$B$2</c:f>
              <c:strCache>
                <c:ptCount val="1"/>
                <c:pt idx="0">
                  <c:v>Acatech, Leopoldina, Akademieunion 2015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dLbl>
              <c:idx val="7"/>
              <c:layout>
                <c:manualLayout>
                  <c:x val="-5.7049472589511218E-6"/>
                  <c:y val="1.53257322834644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DEC-4EB1-A9BD-3DDC473690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Diagramme'!$B$3:$B$10</c:f>
              <c:numCache>
                <c:formatCode>0</c:formatCode>
                <c:ptCount val="8"/>
                <c:pt idx="7">
                  <c:v>1105.81</c:v>
                </c:pt>
              </c:numCache>
            </c:numRef>
          </c:val>
          <c:smooth val="0"/>
          <c:extLst>
            <c:ext xmlns:c16="http://schemas.microsoft.com/office/drawing/2014/chart" uri="{C3380CC4-5D6E-409C-BE32-E72D297353CC}">
              <c16:uniqueId val="{00000000-2F58-446A-B087-D00659F764CD}"/>
            </c:ext>
          </c:extLst>
        </c:ser>
        <c:ser>
          <c:idx val="1"/>
          <c:order val="1"/>
          <c:tx>
            <c:strRef>
              <c:f>'Wind Onshore Diagramme'!$C$2</c:f>
              <c:strCache>
                <c:ptCount val="1"/>
                <c:pt idx="0">
                  <c:v>Baum et al. 2018</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Diagramme'!$C$3:$C$10</c:f>
              <c:numCache>
                <c:formatCode>0</c:formatCode>
                <c:ptCount val="8"/>
                <c:pt idx="0">
                  <c:v>1291.04</c:v>
                </c:pt>
                <c:pt idx="3">
                  <c:v>1229.07</c:v>
                </c:pt>
                <c:pt idx="7">
                  <c:v>1183.6300000000001</c:v>
                </c:pt>
              </c:numCache>
            </c:numRef>
          </c:val>
          <c:smooth val="0"/>
          <c:extLst>
            <c:ext xmlns:c16="http://schemas.microsoft.com/office/drawing/2014/chart" uri="{C3380CC4-5D6E-409C-BE32-E72D297353CC}">
              <c16:uniqueId val="{00000001-2F58-446A-B087-D00659F764CD}"/>
            </c:ext>
          </c:extLst>
        </c:ser>
        <c:ser>
          <c:idx val="2"/>
          <c:order val="2"/>
          <c:tx>
            <c:strRef>
              <c:f>'Wind Onshore Diagramme'!$D$2</c:f>
              <c:strCache>
                <c:ptCount val="1"/>
                <c:pt idx="0">
                  <c:v>DIW 2015</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Diagramme'!$D$3:$D$10</c:f>
              <c:numCache>
                <c:formatCode>0</c:formatCode>
                <c:ptCount val="8"/>
                <c:pt idx="0">
                  <c:v>1528</c:v>
                </c:pt>
                <c:pt idx="1">
                  <c:v>1352.53</c:v>
                </c:pt>
                <c:pt idx="3">
                  <c:v>1293.585</c:v>
                </c:pt>
                <c:pt idx="5">
                  <c:v>1268.03</c:v>
                </c:pt>
                <c:pt idx="7">
                  <c:v>1253.4250000000002</c:v>
                </c:pt>
              </c:numCache>
            </c:numRef>
          </c:val>
          <c:smooth val="0"/>
          <c:extLst>
            <c:ext xmlns:c16="http://schemas.microsoft.com/office/drawing/2014/chart" uri="{C3380CC4-5D6E-409C-BE32-E72D297353CC}">
              <c16:uniqueId val="{00000002-2F58-446A-B087-D00659F764CD}"/>
            </c:ext>
          </c:extLst>
        </c:ser>
        <c:ser>
          <c:idx val="3"/>
          <c:order val="3"/>
          <c:tx>
            <c:strRef>
              <c:f>'Wind Onshore Diagramme'!$E$2</c:f>
              <c:strCache>
                <c:ptCount val="1"/>
                <c:pt idx="0">
                  <c:v>DIW 2013</c:v>
                </c:pt>
              </c:strCache>
            </c:strRef>
          </c:tx>
          <c:spPr>
            <a:ln w="22225" cap="rnd">
              <a:solidFill>
                <a:schemeClr val="accent4"/>
              </a:solidFill>
              <a:round/>
            </a:ln>
            <a:effectLst/>
          </c:spPr>
          <c:marker>
            <c:symbol val="x"/>
            <c:size val="6"/>
            <c:spPr>
              <a:noFill/>
              <a:ln w="9525">
                <a:solidFill>
                  <a:schemeClr val="accent4"/>
                </a:solidFill>
                <a:round/>
              </a:ln>
              <a:effectLst/>
            </c:spPr>
          </c:marker>
          <c:dLbls>
            <c:dLbl>
              <c:idx val="7"/>
              <c:layout>
                <c:manualLayout>
                  <c:x val="-1.1069054519274741E-16"/>
                  <c:y val="-8.869627296587925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DEC-4EB1-A9BD-3DDC473690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Diagramme'!$E$3:$E$10</c:f>
              <c:numCache>
                <c:formatCode>0</c:formatCode>
                <c:ptCount val="8"/>
                <c:pt idx="0">
                  <c:v>1446.1100000000001</c:v>
                </c:pt>
                <c:pt idx="1">
                  <c:v>1396.01</c:v>
                </c:pt>
                <c:pt idx="2">
                  <c:v>1362.23</c:v>
                </c:pt>
                <c:pt idx="3">
                  <c:v>1330.71</c:v>
                </c:pt>
                <c:pt idx="4">
                  <c:v>1299.19</c:v>
                </c:pt>
                <c:pt idx="5">
                  <c:v>1268.79</c:v>
                </c:pt>
                <c:pt idx="6">
                  <c:v>1239.52</c:v>
                </c:pt>
                <c:pt idx="7">
                  <c:v>1210.25</c:v>
                </c:pt>
              </c:numCache>
            </c:numRef>
          </c:val>
          <c:smooth val="0"/>
          <c:extLst>
            <c:ext xmlns:c16="http://schemas.microsoft.com/office/drawing/2014/chart" uri="{C3380CC4-5D6E-409C-BE32-E72D297353CC}">
              <c16:uniqueId val="{00000003-2F58-446A-B087-D00659F764CD}"/>
            </c:ext>
          </c:extLst>
        </c:ser>
        <c:ser>
          <c:idx val="4"/>
          <c:order val="4"/>
          <c:tx>
            <c:strRef>
              <c:f>'Wind Onshore Diagramme'!$F$2</c:f>
              <c:strCache>
                <c:ptCount val="1"/>
                <c:pt idx="0">
                  <c:v>DLR, IWES, IfnE 2012</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7"/>
              <c:layout>
                <c:manualLayout>
                  <c:x val="-1.1069054519274741E-16"/>
                  <c:y val="-2.413522309711286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DEC-4EB1-A9BD-3DDC473690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Diagramme'!$F$3:$F$10</c:f>
              <c:numCache>
                <c:formatCode>0</c:formatCode>
                <c:ptCount val="8"/>
                <c:pt idx="0">
                  <c:v>1281.97</c:v>
                </c:pt>
                <c:pt idx="1">
                  <c:v>1174.67</c:v>
                </c:pt>
                <c:pt idx="3">
                  <c:v>1129.49</c:v>
                </c:pt>
                <c:pt idx="5">
                  <c:v>1129.49</c:v>
                </c:pt>
                <c:pt idx="7">
                  <c:v>1129.49</c:v>
                </c:pt>
              </c:numCache>
            </c:numRef>
          </c:val>
          <c:smooth val="0"/>
          <c:extLst>
            <c:ext xmlns:c16="http://schemas.microsoft.com/office/drawing/2014/chart" uri="{C3380CC4-5D6E-409C-BE32-E72D297353CC}">
              <c16:uniqueId val="{00000004-2F58-446A-B087-D00659F764CD}"/>
            </c:ext>
          </c:extLst>
        </c:ser>
        <c:ser>
          <c:idx val="5"/>
          <c:order val="5"/>
          <c:tx>
            <c:strRef>
              <c:f>'Wind Onshore Diagramme'!$G$2</c:f>
              <c:strCache>
                <c:ptCount val="1"/>
                <c:pt idx="0">
                  <c:v>Fraunhofer ISE 2015 </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dLbls>
            <c:dLbl>
              <c:idx val="7"/>
              <c:layout>
                <c:manualLayout>
                  <c:x val="0"/>
                  <c:y val="-1.97044334975369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DEC-4EB1-A9BD-3DDC473690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Diagramme'!$G$3:$G$10</c:f>
              <c:numCache>
                <c:formatCode>0</c:formatCode>
                <c:ptCount val="8"/>
                <c:pt idx="0">
                  <c:v>1496.6</c:v>
                </c:pt>
                <c:pt idx="7">
                  <c:v>1247.52</c:v>
                </c:pt>
              </c:numCache>
            </c:numRef>
          </c:val>
          <c:smooth val="0"/>
          <c:extLst>
            <c:ext xmlns:c16="http://schemas.microsoft.com/office/drawing/2014/chart" uri="{C3380CC4-5D6E-409C-BE32-E72D297353CC}">
              <c16:uniqueId val="{00000005-2F58-446A-B087-D00659F764CD}"/>
            </c:ext>
          </c:extLst>
        </c:ser>
        <c:ser>
          <c:idx val="6"/>
          <c:order val="6"/>
          <c:tx>
            <c:strRef>
              <c:f>'Wind Onshore Diagramme'!$H$2</c:f>
              <c:strCache>
                <c:ptCount val="1"/>
                <c:pt idx="0">
                  <c:v>Fraunhofer ISE 2018</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dLbls>
            <c:dLbl>
              <c:idx val="0"/>
              <c:layout>
                <c:manualLayout>
                  <c:x val="-2.7272727272727271E-2"/>
                  <c:y val="-2.88184438040345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DEC-4EB1-A9BD-3DDC473690C2}"/>
                </c:ext>
              </c:extLst>
            </c:dLbl>
            <c:dLbl>
              <c:idx val="4"/>
              <c:layout>
                <c:manualLayout>
                  <c:x val="0"/>
                  <c:y val="1.31362889983579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EC-4EB1-A9BD-3DDC473690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name>Trendlinie Fraunhofer ISE 2018</c:name>
            <c:spPr>
              <a:ln w="19050" cap="rnd">
                <a:solidFill>
                  <a:schemeClr val="accent1">
                    <a:lumMod val="60000"/>
                    <a:alpha val="40000"/>
                  </a:schemeClr>
                </a:solidFill>
                <a:prstDash val="sysDash"/>
              </a:ln>
              <a:effectLst/>
            </c:spPr>
            <c:trendlineType val="log"/>
            <c:dispRSqr val="0"/>
            <c:dispEq val="0"/>
          </c:trendline>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Diagramme'!$H$3:$H$10</c:f>
              <c:numCache>
                <c:formatCode>0</c:formatCode>
                <c:ptCount val="8"/>
                <c:pt idx="0">
                  <c:v>1780.8000000000002</c:v>
                </c:pt>
                <c:pt idx="1">
                  <c:v>1761.5224016425905</c:v>
                </c:pt>
                <c:pt idx="2">
                  <c:v>1695.7963580779629</c:v>
                </c:pt>
                <c:pt idx="3">
                  <c:v>1657.3182985044682</c:v>
                </c:pt>
                <c:pt idx="4">
                  <c:v>1611.223507382902</c:v>
                </c:pt>
              </c:numCache>
            </c:numRef>
          </c:val>
          <c:smooth val="0"/>
          <c:extLst>
            <c:ext xmlns:c16="http://schemas.microsoft.com/office/drawing/2014/chart" uri="{C3380CC4-5D6E-409C-BE32-E72D297353CC}">
              <c16:uniqueId val="{00000006-2F58-446A-B087-D00659F764CD}"/>
            </c:ext>
          </c:extLst>
        </c:ser>
        <c:ser>
          <c:idx val="7"/>
          <c:order val="7"/>
          <c:tx>
            <c:strRef>
              <c:f>'Wind Onshore Diagramme'!$I$2</c:f>
              <c:strCache>
                <c:ptCount val="1"/>
                <c:pt idx="0">
                  <c:v>Greenpeace 2017</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trendline>
            <c:name>Trendlinie Greenpeace 2017</c:name>
            <c:spPr>
              <a:ln w="19050" cap="rnd">
                <a:solidFill>
                  <a:schemeClr val="accent2">
                    <a:lumMod val="60000"/>
                    <a:alpha val="40000"/>
                  </a:schemeClr>
                </a:solidFill>
                <a:prstDash val="sysDash"/>
              </a:ln>
              <a:effectLst/>
            </c:spPr>
            <c:trendlineType val="log"/>
            <c:dispRSqr val="0"/>
            <c:dispEq val="0"/>
          </c:trendline>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Diagramme'!$I$3:$I$10</c:f>
              <c:numCache>
                <c:formatCode>0</c:formatCode>
                <c:ptCount val="8"/>
                <c:pt idx="0">
                  <c:v>1480.325</c:v>
                </c:pt>
                <c:pt idx="3">
                  <c:v>1229.43</c:v>
                </c:pt>
              </c:numCache>
            </c:numRef>
          </c:val>
          <c:smooth val="0"/>
          <c:extLst>
            <c:ext xmlns:c16="http://schemas.microsoft.com/office/drawing/2014/chart" uri="{C3380CC4-5D6E-409C-BE32-E72D297353CC}">
              <c16:uniqueId val="{00000007-2F58-446A-B087-D00659F764CD}"/>
            </c:ext>
          </c:extLst>
        </c:ser>
        <c:ser>
          <c:idx val="8"/>
          <c:order val="8"/>
          <c:tx>
            <c:strRef>
              <c:f>'Wind Onshore Diagramme'!$J$2</c:f>
              <c:strCache>
                <c:ptCount val="1"/>
                <c:pt idx="0">
                  <c:v>Greenpeace International 2015</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DEC-4EB1-A9BD-3DDC473690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Diagramme'!$J$3:$J$10</c:f>
              <c:numCache>
                <c:formatCode>0</c:formatCode>
                <c:ptCount val="8"/>
                <c:pt idx="0">
                  <c:v>1524.29</c:v>
                </c:pt>
                <c:pt idx="1">
                  <c:v>1447.97</c:v>
                </c:pt>
                <c:pt idx="3">
                  <c:v>1415.26</c:v>
                </c:pt>
                <c:pt idx="5">
                  <c:v>1371.64</c:v>
                </c:pt>
                <c:pt idx="7">
                  <c:v>1337.84</c:v>
                </c:pt>
              </c:numCache>
            </c:numRef>
          </c:val>
          <c:smooth val="0"/>
          <c:extLst>
            <c:ext xmlns:c16="http://schemas.microsoft.com/office/drawing/2014/chart" uri="{C3380CC4-5D6E-409C-BE32-E72D297353CC}">
              <c16:uniqueId val="{00000008-2F58-446A-B087-D00659F764CD}"/>
            </c:ext>
          </c:extLst>
        </c:ser>
        <c:ser>
          <c:idx val="9"/>
          <c:order val="9"/>
          <c:tx>
            <c:strRef>
              <c:f>'Wind Onshore Diagramme'!$K$2</c:f>
              <c:strCache>
                <c:ptCount val="1"/>
                <c:pt idx="0">
                  <c:v>IEA 2019</c:v>
                </c:pt>
              </c:strCache>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dLbls>
            <c:dLbl>
              <c:idx val="5"/>
              <c:layout>
                <c:manualLayout>
                  <c:x val="-1.1110982756090176E-16"/>
                  <c:y val="-1.75150519978106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DEC-4EB1-A9BD-3DDC473690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name>Trendlinie IEA 2019</c:name>
            <c:spPr>
              <a:ln w="19050" cap="rnd">
                <a:solidFill>
                  <a:schemeClr val="accent4">
                    <a:lumMod val="60000"/>
                    <a:alpha val="40000"/>
                  </a:schemeClr>
                </a:solidFill>
                <a:prstDash val="sysDash"/>
              </a:ln>
              <a:effectLst/>
            </c:spPr>
            <c:trendlineType val="log"/>
            <c:dispRSqr val="0"/>
            <c:dispEq val="0"/>
          </c:trendline>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Diagramme'!$K$3:$K$10</c:f>
              <c:numCache>
                <c:formatCode>0</c:formatCode>
                <c:ptCount val="8"/>
                <c:pt idx="0">
                  <c:v>1682.17</c:v>
                </c:pt>
                <c:pt idx="5">
                  <c:v>1518.33</c:v>
                </c:pt>
              </c:numCache>
            </c:numRef>
          </c:val>
          <c:smooth val="0"/>
          <c:extLst>
            <c:ext xmlns:c16="http://schemas.microsoft.com/office/drawing/2014/chart" uri="{C3380CC4-5D6E-409C-BE32-E72D297353CC}">
              <c16:uniqueId val="{00000009-2F58-446A-B087-D00659F764CD}"/>
            </c:ext>
          </c:extLst>
        </c:ser>
        <c:ser>
          <c:idx val="10"/>
          <c:order val="10"/>
          <c:tx>
            <c:strRef>
              <c:f>'Wind Onshore Diagramme'!#REF!</c:f>
              <c:strCache>
                <c:ptCount val="1"/>
                <c:pt idx="0">
                  <c:v>#REF!</c:v>
                </c:pt>
              </c:strCache>
            </c:strRef>
          </c:tx>
          <c:spPr>
            <a:ln w="22225" cap="rnd">
              <a:solidFill>
                <a:schemeClr val="accent5">
                  <a:lumMod val="60000"/>
                </a:schemeClr>
              </a:solidFill>
              <a:round/>
            </a:ln>
            <a:effectLst/>
          </c:spPr>
          <c:marker>
            <c:symbol val="square"/>
            <c:size val="6"/>
            <c:spPr>
              <a:solidFill>
                <a:schemeClr val="accent5">
                  <a:lumMod val="60000"/>
                </a:schemeClr>
              </a:solidFill>
              <a:ln w="9525">
                <a:solidFill>
                  <a:schemeClr val="accent5">
                    <a:lumMod val="60000"/>
                  </a:schemeClr>
                </a:solidFill>
                <a:round/>
              </a:ln>
              <a:effectLst/>
            </c:spPr>
          </c:marker>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Diagramme'!#REF!</c:f>
              <c:numCache>
                <c:formatCode>General</c:formatCode>
                <c:ptCount val="1"/>
                <c:pt idx="0">
                  <c:v>1</c:v>
                </c:pt>
              </c:numCache>
            </c:numRef>
          </c:val>
          <c:smooth val="0"/>
          <c:extLst>
            <c:ext xmlns:c16="http://schemas.microsoft.com/office/drawing/2014/chart" uri="{C3380CC4-5D6E-409C-BE32-E72D297353CC}">
              <c16:uniqueId val="{0000000A-2F58-446A-B087-D00659F764CD}"/>
            </c:ext>
          </c:extLst>
        </c:ser>
        <c:ser>
          <c:idx val="11"/>
          <c:order val="11"/>
          <c:tx>
            <c:strRef>
              <c:f>'Wind Onshore Diagramme'!$L$2</c:f>
              <c:strCache>
                <c:ptCount val="1"/>
                <c:pt idx="0">
                  <c:v>Prognos, EWI, GWS 2014</c:v>
                </c:pt>
              </c:strCache>
            </c:strRef>
          </c:tx>
          <c:spPr>
            <a:ln w="22225" cap="rnd">
              <a:solidFill>
                <a:schemeClr val="accent6">
                  <a:lumMod val="60000"/>
                </a:schemeClr>
              </a:solidFill>
              <a:round/>
            </a:ln>
            <a:effectLst/>
          </c:spPr>
          <c:marker>
            <c:symbol val="triangle"/>
            <c:size val="6"/>
            <c:spPr>
              <a:solidFill>
                <a:schemeClr val="accent6">
                  <a:lumMod val="60000"/>
                </a:schemeClr>
              </a:solidFill>
              <a:ln w="9525">
                <a:solidFill>
                  <a:schemeClr val="accent6">
                    <a:lumMod val="60000"/>
                  </a:schemeClr>
                </a:solidFill>
                <a:round/>
              </a:ln>
              <a:effectLst/>
            </c:spPr>
          </c:marker>
          <c:dLbls>
            <c:dLbl>
              <c:idx val="7"/>
              <c:layout>
                <c:manualLayout>
                  <c:x val="1.5094339622641509E-3"/>
                  <c:y val="1.0666666666666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DEC-4EB1-A9BD-3DDC473690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Diagramme'!$L$3:$L$10</c:f>
              <c:numCache>
                <c:formatCode>0</c:formatCode>
                <c:ptCount val="8"/>
                <c:pt idx="1">
                  <c:v>1395.51</c:v>
                </c:pt>
                <c:pt idx="2">
                  <c:v>1358.76</c:v>
                </c:pt>
                <c:pt idx="3">
                  <c:v>1323.12</c:v>
                </c:pt>
                <c:pt idx="5">
                  <c:v>1256.29</c:v>
                </c:pt>
                <c:pt idx="7">
                  <c:v>1195.04</c:v>
                </c:pt>
              </c:numCache>
            </c:numRef>
          </c:val>
          <c:smooth val="0"/>
          <c:extLst>
            <c:ext xmlns:c16="http://schemas.microsoft.com/office/drawing/2014/chart" uri="{C3380CC4-5D6E-409C-BE32-E72D297353CC}">
              <c16:uniqueId val="{0000000B-2F58-446A-B087-D00659F764CD}"/>
            </c:ext>
          </c:extLst>
        </c:ser>
        <c:ser>
          <c:idx val="12"/>
          <c:order val="12"/>
          <c:tx>
            <c:strRef>
              <c:f>'Wind Onshore Diagramme'!$M$2</c:f>
              <c:strCache>
                <c:ptCount val="1"/>
                <c:pt idx="0">
                  <c:v>Reiner Lemoine Institut 2013</c:v>
                </c:pt>
              </c:strCache>
            </c:strRef>
          </c:tx>
          <c:spPr>
            <a:ln w="22225" cap="rnd">
              <a:solidFill>
                <a:schemeClr val="accent1">
                  <a:lumMod val="80000"/>
                  <a:lumOff val="20000"/>
                </a:schemeClr>
              </a:solidFill>
              <a:round/>
            </a:ln>
            <a:effectLst/>
          </c:spPr>
          <c:marker>
            <c:symbol val="x"/>
            <c:size val="6"/>
            <c:spPr>
              <a:noFill/>
              <a:ln w="9525">
                <a:solidFill>
                  <a:schemeClr val="accent1">
                    <a:lumMod val="80000"/>
                    <a:lumOff val="20000"/>
                  </a:schemeClr>
                </a:solidFill>
                <a:round/>
              </a:ln>
              <a:effectLst/>
            </c:spPr>
          </c:marker>
          <c:dLbls>
            <c:dLbl>
              <c:idx val="0"/>
              <c:layout>
                <c:manualLayout>
                  <c:x val="-3.636363636363639E-2"/>
                  <c:y val="2.88184438040345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DEC-4EB1-A9BD-3DDC473690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name>Trendlinie Reinier Lemoine Institut 2013</c:name>
            <c:spPr>
              <a:ln w="19050" cap="rnd">
                <a:solidFill>
                  <a:schemeClr val="accent1">
                    <a:lumMod val="80000"/>
                    <a:lumOff val="20000"/>
                    <a:alpha val="40000"/>
                  </a:schemeClr>
                </a:solidFill>
                <a:prstDash val="sysDash"/>
              </a:ln>
              <a:effectLst/>
            </c:spPr>
            <c:trendlineType val="log"/>
            <c:dispRSqr val="0"/>
            <c:dispEq val="0"/>
          </c:trendline>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Diagramme'!$M$3:$M$10</c:f>
              <c:numCache>
                <c:formatCode>0</c:formatCode>
                <c:ptCount val="8"/>
                <c:pt idx="0">
                  <c:v>1220.2649999999999</c:v>
                </c:pt>
                <c:pt idx="1">
                  <c:v>1163.0700000000002</c:v>
                </c:pt>
                <c:pt idx="2">
                  <c:v>1135.81</c:v>
                </c:pt>
                <c:pt idx="3">
                  <c:v>1118.175</c:v>
                </c:pt>
                <c:pt idx="4">
                  <c:v>1118.175</c:v>
                </c:pt>
                <c:pt idx="5">
                  <c:v>1118.175</c:v>
                </c:pt>
              </c:numCache>
            </c:numRef>
          </c:val>
          <c:smooth val="0"/>
          <c:extLst>
            <c:ext xmlns:c16="http://schemas.microsoft.com/office/drawing/2014/chart" uri="{C3380CC4-5D6E-409C-BE32-E72D297353CC}">
              <c16:uniqueId val="{0000000C-2F58-446A-B087-D00659F764CD}"/>
            </c:ext>
          </c:extLst>
        </c:ser>
        <c:dLbls>
          <c:showLegendKey val="0"/>
          <c:showVal val="0"/>
          <c:showCatName val="0"/>
          <c:showSerName val="0"/>
          <c:showPercent val="0"/>
          <c:showBubbleSize val="0"/>
        </c:dLbls>
        <c:marker val="1"/>
        <c:smooth val="0"/>
        <c:axId val="90175464"/>
        <c:axId val="90180056"/>
      </c:lineChart>
      <c:scatterChart>
        <c:scatterStyle val="lineMarker"/>
        <c:varyColors val="0"/>
        <c:ser>
          <c:idx val="16"/>
          <c:order val="16"/>
          <c:tx>
            <c:v>Endpunkt Trendlinie Fraunhofer 2018</c:v>
          </c:tx>
          <c:spPr>
            <a:ln w="22225" cap="rnd">
              <a:no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Lit>
              <c:formatCode>General</c:formatCode>
              <c:ptCount val="1"/>
              <c:pt idx="0">
                <c:v>8</c:v>
              </c:pt>
            </c:numLit>
          </c:xVal>
          <c:yVal>
            <c:numLit>
              <c:formatCode>General</c:formatCode>
              <c:ptCount val="1"/>
              <c:pt idx="0">
                <c:v>1583</c:v>
              </c:pt>
            </c:numLit>
          </c:yVal>
          <c:smooth val="0"/>
          <c:extLst>
            <c:ext xmlns:c16="http://schemas.microsoft.com/office/drawing/2014/chart" uri="{C3380CC4-5D6E-409C-BE32-E72D297353CC}">
              <c16:uniqueId val="{00000006-40ED-4FB8-A293-2EF4210D419B}"/>
            </c:ext>
          </c:extLst>
        </c:ser>
        <c:ser>
          <c:idx val="17"/>
          <c:order val="17"/>
          <c:tx>
            <c:v>Endpunkt Trendlinie IEA 2019</c:v>
          </c:tx>
          <c:spPr>
            <a:ln w="25400" cap="rnd">
              <a:no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Lit>
              <c:formatCode>General</c:formatCode>
              <c:ptCount val="1"/>
              <c:pt idx="0">
                <c:v>8</c:v>
              </c:pt>
            </c:numLit>
          </c:xVal>
          <c:yVal>
            <c:numLit>
              <c:formatCode>General</c:formatCode>
              <c:ptCount val="1"/>
              <c:pt idx="0">
                <c:v>1492</c:v>
              </c:pt>
            </c:numLit>
          </c:yVal>
          <c:smooth val="0"/>
          <c:extLst>
            <c:ext xmlns:c16="http://schemas.microsoft.com/office/drawing/2014/chart" uri="{C3380CC4-5D6E-409C-BE32-E72D297353CC}">
              <c16:uniqueId val="{00000007-40ED-4FB8-A293-2EF4210D419B}"/>
            </c:ext>
          </c:extLst>
        </c:ser>
        <c:ser>
          <c:idx val="18"/>
          <c:order val="18"/>
          <c:spPr>
            <a:ln w="25400" cap="rnd">
              <a:noFill/>
              <a:round/>
            </a:ln>
            <a:effectLst/>
          </c:spPr>
          <c:marker>
            <c:symbol val="none"/>
          </c:marker>
          <c:xVal>
            <c:strRef>
              <c:f>'Wind Onshore Diagramme'!$A$3:$A$10</c:f>
              <c:strCache>
                <c:ptCount val="8"/>
                <c:pt idx="0">
                  <c:v>2010-2018</c:v>
                </c:pt>
                <c:pt idx="1">
                  <c:v>2020</c:v>
                </c:pt>
                <c:pt idx="2">
                  <c:v>2025</c:v>
                </c:pt>
                <c:pt idx="3">
                  <c:v>2030</c:v>
                </c:pt>
                <c:pt idx="4">
                  <c:v>2035</c:v>
                </c:pt>
                <c:pt idx="5">
                  <c:v>2040</c:v>
                </c:pt>
                <c:pt idx="6">
                  <c:v>2045</c:v>
                </c:pt>
                <c:pt idx="7">
                  <c:v>2050</c:v>
                </c:pt>
              </c:strCache>
            </c:strRef>
          </c:xVal>
          <c:yVal>
            <c:numRef>
              <c:f>'Wind Onshore Diagramme'!$L$15</c:f>
              <c:numCache>
                <c:formatCode>General</c:formatCode>
                <c:ptCount val="1"/>
              </c:numCache>
            </c:numRef>
          </c:yVal>
          <c:smooth val="0"/>
          <c:extLst>
            <c:ext xmlns:c16="http://schemas.microsoft.com/office/drawing/2014/chart" uri="{C3380CC4-5D6E-409C-BE32-E72D297353CC}">
              <c16:uniqueId val="{00000004-A825-4B96-A171-6257E3ECB96D}"/>
            </c:ext>
          </c:extLst>
        </c:ser>
        <c:dLbls>
          <c:showLegendKey val="0"/>
          <c:showVal val="0"/>
          <c:showCatName val="0"/>
          <c:showSerName val="0"/>
          <c:showPercent val="0"/>
          <c:showBubbleSize val="0"/>
        </c:dLbls>
        <c:axId val="90175464"/>
        <c:axId val="90180056"/>
        <c:extLst>
          <c:ext xmlns:c15="http://schemas.microsoft.com/office/drawing/2012/chart" uri="{02D57815-91ED-43cb-92C2-25804820EDAC}">
            <c15:filteredScatterSeries>
              <c15:ser>
                <c:idx val="13"/>
                <c:order val="13"/>
                <c:tx>
                  <c:strRef>
                    <c:extLst>
                      <c:ext uri="{02D57815-91ED-43cb-92C2-25804820EDAC}">
                        <c15:formulaRef>
                          <c15:sqref>'Wind Onshore Diagramme'!$N$2</c15:sqref>
                        </c15:formulaRef>
                      </c:ext>
                    </c:extLst>
                    <c:strCache>
                      <c:ptCount val="1"/>
                      <c:pt idx="0">
                        <c:v>Mittelwert</c:v>
                      </c:pt>
                    </c:strCache>
                  </c:strRef>
                </c:tx>
                <c:spPr>
                  <a:ln w="22225"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xVal>
                  <c:strRef>
                    <c:extLst>
                      <c:ext uri="{02D57815-91ED-43cb-92C2-25804820EDAC}">
                        <c15:formulaRef>
                          <c15:sqref>'Wind Onshore Diagramme'!$A$3:$A$10</c15:sqref>
                        </c15:formulaRef>
                      </c:ext>
                    </c:extLst>
                    <c:strCache>
                      <c:ptCount val="8"/>
                      <c:pt idx="0">
                        <c:v>2010-2018</c:v>
                      </c:pt>
                      <c:pt idx="1">
                        <c:v>2020</c:v>
                      </c:pt>
                      <c:pt idx="2">
                        <c:v>2025</c:v>
                      </c:pt>
                      <c:pt idx="3">
                        <c:v>2030</c:v>
                      </c:pt>
                      <c:pt idx="4">
                        <c:v>2035</c:v>
                      </c:pt>
                      <c:pt idx="5">
                        <c:v>2040</c:v>
                      </c:pt>
                      <c:pt idx="6">
                        <c:v>2045</c:v>
                      </c:pt>
                      <c:pt idx="7">
                        <c:v>2050</c:v>
                      </c:pt>
                    </c:strCache>
                  </c:strRef>
                </c:xVal>
                <c:yVal>
                  <c:numRef>
                    <c:extLst>
                      <c:ext uri="{02D57815-91ED-43cb-92C2-25804820EDAC}">
                        <c15:formulaRef>
                          <c15:sqref>'Wind Onshore Diagramme'!$N$3:$N$10</c15:sqref>
                        </c15:formulaRef>
                      </c:ext>
                    </c:extLst>
                    <c:numCache>
                      <c:formatCode>0</c:formatCode>
                      <c:ptCount val="8"/>
                      <c:pt idx="0">
                        <c:v>1473.1570000000002</c:v>
                      </c:pt>
                      <c:pt idx="1">
                        <c:v>1384.4689145203699</c:v>
                      </c:pt>
                      <c:pt idx="2">
                        <c:v>1388.1490895194906</c:v>
                      </c:pt>
                      <c:pt idx="3">
                        <c:v>1302.9064776116074</c:v>
                      </c:pt>
                      <c:pt idx="4">
                        <c:v>1342.8628357943007</c:v>
                      </c:pt>
                      <c:pt idx="5">
                        <c:v>1275.8207142857141</c:v>
                      </c:pt>
                      <c:pt idx="6">
                        <c:v>1239.52</c:v>
                      </c:pt>
                      <c:pt idx="7">
                        <c:v>1207.8756250000001</c:v>
                      </c:pt>
                    </c:numCache>
                  </c:numRef>
                </c:yVal>
                <c:smooth val="0"/>
                <c:extLst>
                  <c:ext xmlns:c16="http://schemas.microsoft.com/office/drawing/2014/chart" uri="{C3380CC4-5D6E-409C-BE32-E72D297353CC}">
                    <c16:uniqueId val="{00000012-1DEC-4EB1-A9BD-3DDC473690C2}"/>
                  </c:ext>
                </c:extLst>
              </c15:ser>
            </c15:filteredScatterSeries>
            <c15:filteredScatterSeries>
              <c15:ser>
                <c:idx val="14"/>
                <c:order val="14"/>
                <c:tx>
                  <c:strRef>
                    <c:extLst xmlns:c15="http://schemas.microsoft.com/office/drawing/2012/chart">
                      <c:ext xmlns:c15="http://schemas.microsoft.com/office/drawing/2012/chart" uri="{02D57815-91ED-43cb-92C2-25804820EDAC}">
                        <c15:formulaRef>
                          <c15:sqref>'Wind Onshore Diagramme'!$O$2</c15:sqref>
                        </c15:formulaRef>
                      </c:ext>
                    </c:extLst>
                    <c:strCache>
                      <c:ptCount val="1"/>
                      <c:pt idx="0">
                        <c:v>Median (nur Mittelwerte)</c:v>
                      </c:pt>
                    </c:strCache>
                  </c:strRef>
                </c:tx>
                <c:spPr>
                  <a:ln w="22225" cap="rnd">
                    <a:solidFill>
                      <a:srgbClr val="66FFFF"/>
                    </a:solidFill>
                    <a:round/>
                  </a:ln>
                  <a:effectLst/>
                </c:spPr>
                <c:marker>
                  <c:symbol val="none"/>
                </c:marker>
                <c:xVal>
                  <c:strRef>
                    <c:extLst xmlns:c15="http://schemas.microsoft.com/office/drawing/2012/chart">
                      <c:ext xmlns:c15="http://schemas.microsoft.com/office/drawing/2012/chart" uri="{02D57815-91ED-43cb-92C2-25804820EDAC}">
                        <c15:formulaRef>
                          <c15:sqref>'Wind Onshore Diagramme'!$A$3:$A$10</c15:sqref>
                        </c15:formulaRef>
                      </c:ext>
                    </c:extLst>
                    <c:strCache>
                      <c:ptCount val="8"/>
                      <c:pt idx="0">
                        <c:v>2010-2018</c:v>
                      </c:pt>
                      <c:pt idx="1">
                        <c:v>2020</c:v>
                      </c:pt>
                      <c:pt idx="2">
                        <c:v>2025</c:v>
                      </c:pt>
                      <c:pt idx="3">
                        <c:v>2030</c:v>
                      </c:pt>
                      <c:pt idx="4">
                        <c:v>2035</c:v>
                      </c:pt>
                      <c:pt idx="5">
                        <c:v>2040</c:v>
                      </c:pt>
                      <c:pt idx="6">
                        <c:v>2045</c:v>
                      </c:pt>
                      <c:pt idx="7">
                        <c:v>2050</c:v>
                      </c:pt>
                    </c:strCache>
                  </c:strRef>
                </c:xVal>
                <c:yVal>
                  <c:numRef>
                    <c:extLst xmlns:c15="http://schemas.microsoft.com/office/drawing/2012/chart">
                      <c:ext xmlns:c15="http://schemas.microsoft.com/office/drawing/2012/chart" uri="{02D57815-91ED-43cb-92C2-25804820EDAC}">
                        <c15:formulaRef>
                          <c15:sqref>'Wind Onshore Diagramme'!$O$3:$O$10</c15:sqref>
                        </c15:formulaRef>
                      </c:ext>
                    </c:extLst>
                    <c:numCache>
                      <c:formatCode>0</c:formatCode>
                      <c:ptCount val="8"/>
                      <c:pt idx="0">
                        <c:v>1488.4625000000001</c:v>
                      </c:pt>
                      <c:pt idx="1">
                        <c:v>1395.51</c:v>
                      </c:pt>
                      <c:pt idx="2">
                        <c:v>1360.4949999999999</c:v>
                      </c:pt>
                      <c:pt idx="3">
                        <c:v>1293.585</c:v>
                      </c:pt>
                      <c:pt idx="4">
                        <c:v>1299.19</c:v>
                      </c:pt>
                      <c:pt idx="5">
                        <c:v>1268.03</c:v>
                      </c:pt>
                      <c:pt idx="6">
                        <c:v>1239.52</c:v>
                      </c:pt>
                      <c:pt idx="7">
                        <c:v>1202.645</c:v>
                      </c:pt>
                    </c:numCache>
                  </c:numRef>
                </c:yVal>
                <c:smooth val="0"/>
                <c:extLst xmlns:c15="http://schemas.microsoft.com/office/drawing/2012/chart">
                  <c:ext xmlns:c16="http://schemas.microsoft.com/office/drawing/2014/chart" uri="{C3380CC4-5D6E-409C-BE32-E72D297353CC}">
                    <c16:uniqueId val="{00000004-40ED-4FB8-A293-2EF4210D419B}"/>
                  </c:ext>
                </c:extLst>
              </c15:ser>
            </c15:filteredScatterSeries>
            <c15:filteredScatterSeries>
              <c15:ser>
                <c:idx val="15"/>
                <c:order val="15"/>
                <c:tx>
                  <c:strRef>
                    <c:extLst xmlns:c15="http://schemas.microsoft.com/office/drawing/2012/chart">
                      <c:ext xmlns:c15="http://schemas.microsoft.com/office/drawing/2012/chart" uri="{02D57815-91ED-43cb-92C2-25804820EDAC}">
                        <c15:formulaRef>
                          <c15:sqref>'Wind Onshore Diagramme'!$P$2</c15:sqref>
                        </c15:formulaRef>
                      </c:ext>
                    </c:extLst>
                    <c:strCache>
                      <c:ptCount val="1"/>
                      <c:pt idx="0">
                        <c:v>Median (aller Werte inkl. Spannwerte - siehe Stützdaten Box-Plots)</c:v>
                      </c:pt>
                    </c:strCache>
                  </c:strRef>
                </c:tx>
                <c:spPr>
                  <a:ln w="22225" cap="rnd">
                    <a:solidFill>
                      <a:srgbClr val="7030A0"/>
                    </a:solidFill>
                    <a:round/>
                  </a:ln>
                  <a:effectLst/>
                </c:spPr>
                <c:marker>
                  <c:symbol val="none"/>
                </c:marker>
                <c:xVal>
                  <c:strRef>
                    <c:extLst xmlns:c15="http://schemas.microsoft.com/office/drawing/2012/chart">
                      <c:ext xmlns:c15="http://schemas.microsoft.com/office/drawing/2012/chart" uri="{02D57815-91ED-43cb-92C2-25804820EDAC}">
                        <c15:formulaRef>
                          <c15:sqref>'Wind Onshore Diagramme'!$A$3:$A$10</c15:sqref>
                        </c15:formulaRef>
                      </c:ext>
                    </c:extLst>
                    <c:strCache>
                      <c:ptCount val="8"/>
                      <c:pt idx="0">
                        <c:v>2010-2018</c:v>
                      </c:pt>
                      <c:pt idx="1">
                        <c:v>2020</c:v>
                      </c:pt>
                      <c:pt idx="2">
                        <c:v>2025</c:v>
                      </c:pt>
                      <c:pt idx="3">
                        <c:v>2030</c:v>
                      </c:pt>
                      <c:pt idx="4">
                        <c:v>2035</c:v>
                      </c:pt>
                      <c:pt idx="5">
                        <c:v>2040</c:v>
                      </c:pt>
                      <c:pt idx="6">
                        <c:v>2045</c:v>
                      </c:pt>
                      <c:pt idx="7">
                        <c:v>2050</c:v>
                      </c:pt>
                    </c:strCache>
                  </c:strRef>
                </c:xVal>
                <c:yVal>
                  <c:numRef>
                    <c:extLst xmlns:c15="http://schemas.microsoft.com/office/drawing/2012/chart">
                      <c:ext xmlns:c15="http://schemas.microsoft.com/office/drawing/2012/chart" uri="{02D57815-91ED-43cb-92C2-25804820EDAC}">
                        <c15:formulaRef>
                          <c15:sqref>'Wind Onshore Diagramme'!$P$3:$P$10</c15:sqref>
                        </c15:formulaRef>
                      </c:ext>
                    </c:extLst>
                    <c:numCache>
                      <c:formatCode>0</c:formatCode>
                      <c:ptCount val="8"/>
                      <c:pt idx="0">
                        <c:v>1495.7649999999999</c:v>
                      </c:pt>
                      <c:pt idx="1">
                        <c:v>1395.51</c:v>
                      </c:pt>
                      <c:pt idx="2">
                        <c:v>1362.23</c:v>
                      </c:pt>
                      <c:pt idx="3">
                        <c:v>1330.521935537837</c:v>
                      </c:pt>
                      <c:pt idx="4">
                        <c:v>1301.4896690451974</c:v>
                      </c:pt>
                      <c:pt idx="5">
                        <c:v>1256.29</c:v>
                      </c:pt>
                      <c:pt idx="7">
                        <c:v>1210.19</c:v>
                      </c:pt>
                    </c:numCache>
                  </c:numRef>
                </c:yVal>
                <c:smooth val="0"/>
                <c:extLst xmlns:c15="http://schemas.microsoft.com/office/drawing/2012/chart">
                  <c:ext xmlns:c16="http://schemas.microsoft.com/office/drawing/2014/chart" uri="{C3380CC4-5D6E-409C-BE32-E72D297353CC}">
                    <c16:uniqueId val="{00000005-40ED-4FB8-A293-2EF4210D419B}"/>
                  </c:ext>
                </c:extLst>
              </c15:ser>
            </c15:filteredScatterSeries>
          </c:ext>
        </c:extLst>
      </c:scatter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en-US"/>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de-DE"/>
          </a:p>
        </c:txPr>
        <c:crossAx val="90180056"/>
        <c:crosses val="autoZero"/>
        <c:auto val="1"/>
        <c:lblAlgn val="ctr"/>
        <c:lblOffset val="100"/>
        <c:noMultiLvlLbl val="0"/>
      </c:catAx>
      <c:valAx>
        <c:axId val="90180056"/>
        <c:scaling>
          <c:orientation val="minMax"/>
          <c:max val="1900"/>
          <c:min val="8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sz="900" b="0" i="0" kern="1200" cap="all" baseline="0">
                    <a:solidFill>
                      <a:srgbClr val="000000"/>
                    </a:solidFill>
                    <a:effectLst/>
                    <a:latin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rPr>
                  <a:t>2019</a:t>
                </a:r>
                <a:r>
                  <a:rPr lang="de-DE" sz="900" b="0" i="0" kern="1200" cap="all" baseline="0">
                    <a:solidFill>
                      <a:srgbClr val="000000"/>
                    </a:solidFill>
                    <a:effectLst/>
                    <a:latin typeface="Arial" panose="020B0604020202020204" pitchFamily="34" charset="0"/>
                  </a:rPr>
                  <a:t> /kW</a:t>
                </a:r>
                <a:endParaRPr lang="de-DE">
                  <a:effectLst/>
                </a:endParaRPr>
              </a:p>
            </c:rich>
          </c:tx>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0" sourceLinked="1"/>
        <c:majorTickMark val="in"/>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crossAx val="90175464"/>
        <c:crosses val="autoZero"/>
        <c:crossBetween val="between"/>
      </c:valAx>
      <c:spPr>
        <a:noFill/>
        <a:ln>
          <a:noFill/>
        </a:ln>
        <a:effectLst/>
      </c:spPr>
    </c:plotArea>
    <c:legend>
      <c:legendPos val="b"/>
      <c:legendEntry>
        <c:idx val="10"/>
        <c:delete val="1"/>
      </c:legendEntry>
      <c:legendEntry>
        <c:idx val="13"/>
        <c:delete val="1"/>
      </c:legendEntry>
      <c:legendEntry>
        <c:idx val="14"/>
        <c:delete val="1"/>
      </c:legendEntry>
      <c:layout>
        <c:manualLayout>
          <c:xMode val="edge"/>
          <c:yMode val="edge"/>
          <c:x val="6.7240873299928422E-2"/>
          <c:y val="0.77457317835270589"/>
          <c:w val="0.61400310188499163"/>
          <c:h val="0.22542682164729408"/>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de-DE"/>
    </a:p>
  </c:txPr>
  <c:printSettings>
    <c:headerFooter/>
    <c:pageMargins b="0.78740157480314965" l="0.70866141732283472" r="0.70866141732283472" t="0.78740157480314965" header="0.31496062992125984" footer="0.31496062992125984"/>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u="none" strike="noStrike" cap="none" normalizeH="0" baseline="0">
                <a:solidFill>
                  <a:sysClr val="windowText" lastClr="000000"/>
                </a:solidFill>
                <a:effectLst/>
              </a:rPr>
              <a:t>spezifische Investitionskosten (Mittelwerte) - Wind Offshore</a:t>
            </a:r>
            <a:r>
              <a:rPr lang="de-DE" sz="1100" b="1" i="0" u="none" strike="noStrike" cap="none" normalizeH="0" baseline="0">
                <a:solidFill>
                  <a:sysClr val="windowText" lastClr="000000"/>
                </a:solidFill>
              </a:rPr>
              <a:t> </a:t>
            </a:r>
            <a:endParaRPr lang="de-DE" sz="1100" cap="none" baseline="0">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endParaRPr lang="de-DE"/>
        </a:p>
      </c:txPr>
    </c:title>
    <c:autoTitleDeleted val="0"/>
    <c:plotArea>
      <c:layout>
        <c:manualLayout>
          <c:layoutTarget val="inner"/>
          <c:xMode val="edge"/>
          <c:yMode val="edge"/>
          <c:x val="8.2469533615990312E-2"/>
          <c:y val="6.5826612903225806E-2"/>
          <c:w val="0.90060738946093277"/>
          <c:h val="0.63787719075438154"/>
        </c:manualLayout>
      </c:layout>
      <c:lineChart>
        <c:grouping val="standard"/>
        <c:varyColors val="0"/>
        <c:ser>
          <c:idx val="0"/>
          <c:order val="0"/>
          <c:tx>
            <c:strRef>
              <c:f>'Wind Offshore Diagramme'!$B$2</c:f>
              <c:strCache>
                <c:ptCount val="1"/>
                <c:pt idx="0">
                  <c:v>Acatech, Leopoldina, Akademieunion 2015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Diagramme'!$B$3:$B$10</c:f>
              <c:numCache>
                <c:formatCode>0</c:formatCode>
                <c:ptCount val="8"/>
                <c:pt idx="7">
                  <c:v>3374.8049999999998</c:v>
                </c:pt>
              </c:numCache>
            </c:numRef>
          </c:val>
          <c:smooth val="0"/>
          <c:extLst>
            <c:ext xmlns:c16="http://schemas.microsoft.com/office/drawing/2014/chart" uri="{C3380CC4-5D6E-409C-BE32-E72D297353CC}">
              <c16:uniqueId val="{00000000-2F58-446A-B087-D00659F764CD}"/>
            </c:ext>
          </c:extLst>
        </c:ser>
        <c:ser>
          <c:idx val="1"/>
          <c:order val="1"/>
          <c:tx>
            <c:strRef>
              <c:f>'Wind Offshore Diagramme'!$C$2</c:f>
              <c:strCache>
                <c:ptCount val="1"/>
                <c:pt idx="0">
                  <c:v>Baum et al. 2018</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6A5-487A-8848-4FB2495770A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Diagramme'!$C$3:$C$10</c:f>
              <c:numCache>
                <c:formatCode>0</c:formatCode>
                <c:ptCount val="8"/>
                <c:pt idx="0">
                  <c:v>4081.6255999999998</c:v>
                </c:pt>
                <c:pt idx="3">
                  <c:v>3359.6983999999998</c:v>
                </c:pt>
                <c:pt idx="7">
                  <c:v>3035.3991999999998</c:v>
                </c:pt>
              </c:numCache>
            </c:numRef>
          </c:val>
          <c:smooth val="0"/>
          <c:extLst>
            <c:ext xmlns:c16="http://schemas.microsoft.com/office/drawing/2014/chart" uri="{C3380CC4-5D6E-409C-BE32-E72D297353CC}">
              <c16:uniqueId val="{00000001-2F58-446A-B087-D00659F764CD}"/>
            </c:ext>
          </c:extLst>
        </c:ser>
        <c:ser>
          <c:idx val="2"/>
          <c:order val="2"/>
          <c:tx>
            <c:strRef>
              <c:f>'Wind Offshore Diagramme'!$D$2</c:f>
              <c:strCache>
                <c:ptCount val="1"/>
                <c:pt idx="0">
                  <c:v>DIW 2015</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6A5-487A-8848-4FB2495770A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Diagramme'!$D$3:$D$10</c:f>
              <c:numCache>
                <c:formatCode>0</c:formatCode>
                <c:ptCount val="8"/>
                <c:pt idx="0">
                  <c:v>4349.1007999999993</c:v>
                </c:pt>
                <c:pt idx="1">
                  <c:v>3678.3231999999998</c:v>
                </c:pt>
                <c:pt idx="3">
                  <c:v>3183.3247999999994</c:v>
                </c:pt>
                <c:pt idx="5">
                  <c:v>2895.9231999999997</c:v>
                </c:pt>
                <c:pt idx="7">
                  <c:v>2706.5823999999998</c:v>
                </c:pt>
              </c:numCache>
            </c:numRef>
          </c:val>
          <c:smooth val="0"/>
          <c:extLst>
            <c:ext xmlns:c16="http://schemas.microsoft.com/office/drawing/2014/chart" uri="{C3380CC4-5D6E-409C-BE32-E72D297353CC}">
              <c16:uniqueId val="{00000002-2F58-446A-B087-D00659F764CD}"/>
            </c:ext>
          </c:extLst>
        </c:ser>
        <c:ser>
          <c:idx val="3"/>
          <c:order val="3"/>
          <c:tx>
            <c:strRef>
              <c:f>'Wind Offshore Diagramme'!$E$2</c:f>
              <c:strCache>
                <c:ptCount val="1"/>
                <c:pt idx="0">
                  <c:v>DIW 2013</c:v>
                </c:pt>
              </c:strCache>
            </c:strRef>
          </c:tx>
          <c:spPr>
            <a:ln w="22225" cap="rnd">
              <a:solidFill>
                <a:schemeClr val="accent4"/>
              </a:solidFill>
              <a:round/>
            </a:ln>
            <a:effectLst/>
          </c:spPr>
          <c:marker>
            <c:symbol val="x"/>
            <c:size val="6"/>
            <c:spPr>
              <a:noFill/>
              <a:ln w="9525">
                <a:solidFill>
                  <a:schemeClr val="accent4"/>
                </a:solidFill>
                <a:round/>
              </a:ln>
              <a:effectLst/>
            </c:spPr>
          </c:marker>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Diagramme'!$E$3:$E$10</c:f>
              <c:numCache>
                <c:formatCode>0</c:formatCode>
                <c:ptCount val="8"/>
                <c:pt idx="0">
                  <c:v>3303.1350000000002</c:v>
                </c:pt>
                <c:pt idx="1">
                  <c:v>3086.98</c:v>
                </c:pt>
                <c:pt idx="2">
                  <c:v>2950.76</c:v>
                </c:pt>
                <c:pt idx="3">
                  <c:v>2821.29</c:v>
                </c:pt>
                <c:pt idx="4">
                  <c:v>2697.45</c:v>
                </c:pt>
                <c:pt idx="5">
                  <c:v>2578.11</c:v>
                </c:pt>
                <c:pt idx="6">
                  <c:v>2464.41</c:v>
                </c:pt>
                <c:pt idx="7">
                  <c:v>2356.33</c:v>
                </c:pt>
              </c:numCache>
            </c:numRef>
          </c:val>
          <c:smooth val="0"/>
          <c:extLst>
            <c:ext xmlns:c16="http://schemas.microsoft.com/office/drawing/2014/chart" uri="{C3380CC4-5D6E-409C-BE32-E72D297353CC}">
              <c16:uniqueId val="{00000003-2F58-446A-B087-D00659F764CD}"/>
            </c:ext>
          </c:extLst>
        </c:ser>
        <c:ser>
          <c:idx val="4"/>
          <c:order val="4"/>
          <c:tx>
            <c:strRef>
              <c:f>'Wind Offshore Diagramme'!$F$2</c:f>
              <c:strCache>
                <c:ptCount val="1"/>
                <c:pt idx="0">
                  <c:v>DLR, IWES, IfnE 2012</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6A5-487A-8848-4FB2495770A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Diagramme'!$F$3:$F$10</c:f>
              <c:numCache>
                <c:formatCode>0</c:formatCode>
                <c:ptCount val="8"/>
                <c:pt idx="0">
                  <c:v>3557.9049999999997</c:v>
                </c:pt>
                <c:pt idx="1">
                  <c:v>2484.9</c:v>
                </c:pt>
                <c:pt idx="3">
                  <c:v>2033.1</c:v>
                </c:pt>
                <c:pt idx="5">
                  <c:v>1807.1999999999998</c:v>
                </c:pt>
                <c:pt idx="7">
                  <c:v>1694.25</c:v>
                </c:pt>
              </c:numCache>
            </c:numRef>
          </c:val>
          <c:smooth val="0"/>
          <c:extLst>
            <c:ext xmlns:c16="http://schemas.microsoft.com/office/drawing/2014/chart" uri="{C3380CC4-5D6E-409C-BE32-E72D297353CC}">
              <c16:uniqueId val="{00000004-2F58-446A-B087-D00659F764CD}"/>
            </c:ext>
          </c:extLst>
        </c:ser>
        <c:ser>
          <c:idx val="5"/>
          <c:order val="5"/>
          <c:tx>
            <c:strRef>
              <c:f>'Wind Offshore Diagramme'!$G$2</c:f>
              <c:strCache>
                <c:ptCount val="1"/>
                <c:pt idx="0">
                  <c:v>Fraunhofer ISE 2015</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dLbls>
            <c:dLbl>
              <c:idx val="7"/>
              <c:layout>
                <c:manualLayout>
                  <c:x val="0"/>
                  <c:y val="2.044989775051124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6A5-487A-8848-4FB2495770A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Diagramme'!$G$3:$G$10</c:f>
              <c:numCache>
                <c:formatCode>0</c:formatCode>
                <c:ptCount val="8"/>
                <c:pt idx="0">
                  <c:v>4252.49</c:v>
                </c:pt>
                <c:pt idx="7">
                  <c:v>2406.3200000000002</c:v>
                </c:pt>
              </c:numCache>
            </c:numRef>
          </c:val>
          <c:smooth val="0"/>
          <c:extLst>
            <c:ext xmlns:c16="http://schemas.microsoft.com/office/drawing/2014/chart" uri="{C3380CC4-5D6E-409C-BE32-E72D297353CC}">
              <c16:uniqueId val="{00000005-2F58-446A-B087-D00659F764CD}"/>
            </c:ext>
          </c:extLst>
        </c:ser>
        <c:ser>
          <c:idx val="6"/>
          <c:order val="6"/>
          <c:tx>
            <c:strRef>
              <c:f>'Wind Offshore Diagramme'!$H$2</c:f>
              <c:strCache>
                <c:ptCount val="1"/>
                <c:pt idx="0">
                  <c:v>Fraunhofer ISE 2018</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trendline>
            <c:name>Trendlinie Fraunhofer ISE 2018</c:name>
            <c:spPr>
              <a:ln w="19050" cap="rnd">
                <a:solidFill>
                  <a:srgbClr val="4472C4">
                    <a:lumMod val="60000"/>
                    <a:alpha val="40000"/>
                  </a:srgbClr>
                </a:solidFill>
                <a:prstDash val="sysDash"/>
              </a:ln>
              <a:effectLst/>
            </c:spPr>
            <c:trendlineType val="log"/>
            <c:dispRSqr val="0"/>
            <c:dispEq val="0"/>
          </c:trendline>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Diagramme'!$H$3:$H$10</c:f>
              <c:numCache>
                <c:formatCode>0</c:formatCode>
                <c:ptCount val="8"/>
                <c:pt idx="0">
                  <c:v>3968.75</c:v>
                </c:pt>
                <c:pt idx="1">
                  <c:v>3725.7371430893545</c:v>
                </c:pt>
                <c:pt idx="2">
                  <c:v>3674.9692919131917</c:v>
                </c:pt>
                <c:pt idx="3">
                  <c:v>3499.3043398294753</c:v>
                </c:pt>
                <c:pt idx="4">
                  <c:v>3252.1765061417573</c:v>
                </c:pt>
              </c:numCache>
            </c:numRef>
          </c:val>
          <c:smooth val="0"/>
          <c:extLst>
            <c:ext xmlns:c16="http://schemas.microsoft.com/office/drawing/2014/chart" uri="{C3380CC4-5D6E-409C-BE32-E72D297353CC}">
              <c16:uniqueId val="{00000006-2F58-446A-B087-D00659F764CD}"/>
            </c:ext>
          </c:extLst>
        </c:ser>
        <c:ser>
          <c:idx val="7"/>
          <c:order val="7"/>
          <c:tx>
            <c:strRef>
              <c:f>'Wind Offshore Diagramme'!$I$2</c:f>
              <c:strCache>
                <c:ptCount val="1"/>
                <c:pt idx="0">
                  <c:v>Greenpeace 2017</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trendline>
            <c:name>Trendlinie Greenpeace 2017</c:name>
            <c:spPr>
              <a:ln w="19050" cap="rnd">
                <a:solidFill>
                  <a:srgbClr val="ED7D31">
                    <a:lumMod val="60000"/>
                    <a:alpha val="40000"/>
                  </a:srgbClr>
                </a:solidFill>
                <a:prstDash val="sysDash"/>
              </a:ln>
              <a:effectLst/>
            </c:spPr>
            <c:trendlineType val="log"/>
            <c:dispRSqr val="0"/>
            <c:dispEq val="0"/>
          </c:trendline>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Diagramme'!$I$3:$I$10</c:f>
              <c:numCache>
                <c:formatCode>0</c:formatCode>
                <c:ptCount val="8"/>
                <c:pt idx="0">
                  <c:v>4038.81</c:v>
                </c:pt>
                <c:pt idx="3">
                  <c:v>3350.2849999999999</c:v>
                </c:pt>
              </c:numCache>
            </c:numRef>
          </c:val>
          <c:smooth val="0"/>
          <c:extLst>
            <c:ext xmlns:c16="http://schemas.microsoft.com/office/drawing/2014/chart" uri="{C3380CC4-5D6E-409C-BE32-E72D297353CC}">
              <c16:uniqueId val="{00000007-2F58-446A-B087-D00659F764CD}"/>
            </c:ext>
          </c:extLst>
        </c:ser>
        <c:ser>
          <c:idx val="8"/>
          <c:order val="8"/>
          <c:tx>
            <c:strRef>
              <c:f>'Wind Offshore Diagramme'!$J$2</c:f>
              <c:strCache>
                <c:ptCount val="1"/>
                <c:pt idx="0">
                  <c:v>Greenpeace International 2015</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dLbls>
            <c:dLbl>
              <c:idx val="0"/>
              <c:layout>
                <c:manualLayout>
                  <c:x val="-5.8890147225368061E-2"/>
                  <c:y val="-2.04498977505113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6A5-487A-8848-4FB2495770A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Diagramme'!$J$3:$J$10</c:f>
              <c:numCache>
                <c:formatCode>0</c:formatCode>
                <c:ptCount val="8"/>
                <c:pt idx="0">
                  <c:v>4412.59</c:v>
                </c:pt>
                <c:pt idx="1">
                  <c:v>3407.1875</c:v>
                </c:pt>
                <c:pt idx="3">
                  <c:v>3015.7698</c:v>
                </c:pt>
                <c:pt idx="5">
                  <c:v>2640.7066</c:v>
                </c:pt>
                <c:pt idx="7">
                  <c:v>2341.9644000000003</c:v>
                </c:pt>
              </c:numCache>
            </c:numRef>
          </c:val>
          <c:smooth val="0"/>
          <c:extLst>
            <c:ext xmlns:c16="http://schemas.microsoft.com/office/drawing/2014/chart" uri="{C3380CC4-5D6E-409C-BE32-E72D297353CC}">
              <c16:uniqueId val="{0000001A-2D51-4C1F-84D1-061D08EED84C}"/>
            </c:ext>
          </c:extLst>
        </c:ser>
        <c:ser>
          <c:idx val="9"/>
          <c:order val="9"/>
          <c:tx>
            <c:strRef>
              <c:f>'Wind Offshore Diagramme'!$K$2</c:f>
              <c:strCache>
                <c:ptCount val="1"/>
                <c:pt idx="0">
                  <c:v>IEA 2019</c:v>
                </c:pt>
              </c:strCache>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trendline>
            <c:name>Trendlinie IEA 2019</c:name>
            <c:spPr>
              <a:ln w="19050" cap="rnd">
                <a:solidFill>
                  <a:srgbClr val="FFC000">
                    <a:lumMod val="60000"/>
                    <a:alpha val="40000"/>
                  </a:srgbClr>
                </a:solidFill>
                <a:prstDash val="sysDash"/>
              </a:ln>
              <a:effectLst/>
            </c:spPr>
            <c:trendlineType val="log"/>
            <c:dispRSqr val="0"/>
            <c:dispEq val="0"/>
          </c:trendline>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Diagramme'!$K$3:$K$10</c:f>
              <c:numCache>
                <c:formatCode>0</c:formatCode>
                <c:ptCount val="8"/>
                <c:pt idx="0">
                  <c:v>4243.59</c:v>
                </c:pt>
                <c:pt idx="5">
                  <c:v>2224.58</c:v>
                </c:pt>
              </c:numCache>
            </c:numRef>
          </c:val>
          <c:smooth val="0"/>
          <c:extLst>
            <c:ext xmlns:c16="http://schemas.microsoft.com/office/drawing/2014/chart" uri="{C3380CC4-5D6E-409C-BE32-E72D297353CC}">
              <c16:uniqueId val="{0000001B-2D51-4C1F-84D1-061D08EED84C}"/>
            </c:ext>
          </c:extLst>
        </c:ser>
        <c:ser>
          <c:idx val="10"/>
          <c:order val="10"/>
          <c:tx>
            <c:strRef>
              <c:f>'Wind Offshore Diagramme'!#REF!</c:f>
              <c:strCache>
                <c:ptCount val="1"/>
                <c:pt idx="0">
                  <c:v>#REF!</c:v>
                </c:pt>
              </c:strCache>
            </c:strRef>
          </c:tx>
          <c:spPr>
            <a:ln w="22225" cap="rnd">
              <a:solidFill>
                <a:schemeClr val="accent5">
                  <a:lumMod val="60000"/>
                </a:schemeClr>
              </a:solidFill>
              <a:round/>
            </a:ln>
            <a:effectLst/>
          </c:spPr>
          <c:marker>
            <c:symbol val="square"/>
            <c:size val="6"/>
            <c:spPr>
              <a:solidFill>
                <a:schemeClr val="accent5">
                  <a:lumMod val="60000"/>
                </a:schemeClr>
              </a:solidFill>
              <a:ln w="9525">
                <a:solidFill>
                  <a:schemeClr val="accent5">
                    <a:lumMod val="60000"/>
                  </a:schemeClr>
                </a:solidFill>
                <a:round/>
              </a:ln>
              <a:effectLst/>
            </c:spPr>
          </c:marker>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Diagramme'!#REF!</c:f>
              <c:numCache>
                <c:formatCode>General</c:formatCode>
                <c:ptCount val="1"/>
                <c:pt idx="0">
                  <c:v>1</c:v>
                </c:pt>
              </c:numCache>
            </c:numRef>
          </c:val>
          <c:smooth val="0"/>
          <c:extLst>
            <c:ext xmlns:c16="http://schemas.microsoft.com/office/drawing/2014/chart" uri="{C3380CC4-5D6E-409C-BE32-E72D297353CC}">
              <c16:uniqueId val="{0000001C-2D51-4C1F-84D1-061D08EED84C}"/>
            </c:ext>
          </c:extLst>
        </c:ser>
        <c:ser>
          <c:idx val="11"/>
          <c:order val="11"/>
          <c:tx>
            <c:strRef>
              <c:f>'Wind Offshore Diagramme'!$L$2</c:f>
              <c:strCache>
                <c:ptCount val="1"/>
                <c:pt idx="0">
                  <c:v>Prognos, EWI, GWS 2014</c:v>
                </c:pt>
              </c:strCache>
            </c:strRef>
          </c:tx>
          <c:spPr>
            <a:ln w="22225" cap="rnd">
              <a:solidFill>
                <a:schemeClr val="accent6">
                  <a:lumMod val="60000"/>
                </a:schemeClr>
              </a:solidFill>
              <a:round/>
            </a:ln>
            <a:effectLst/>
          </c:spPr>
          <c:marker>
            <c:symbol val="triangle"/>
            <c:size val="6"/>
            <c:spPr>
              <a:solidFill>
                <a:schemeClr val="accent6">
                  <a:lumMod val="60000"/>
                </a:schemeClr>
              </a:solidFill>
              <a:ln w="9525">
                <a:solidFill>
                  <a:schemeClr val="accent6">
                    <a:lumMod val="60000"/>
                  </a:schemeClr>
                </a:solidFill>
                <a:round/>
              </a:ln>
              <a:effectLst/>
            </c:spPr>
          </c:marker>
          <c:dLbls>
            <c:dLbl>
              <c:idx val="7"/>
              <c:layout>
                <c:manualLayout>
                  <c:x val="0"/>
                  <c:y val="-2.04498977505112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6A5-487A-8848-4FB2495770A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Diagramme'!$L$3:$L$10</c:f>
              <c:numCache>
                <c:formatCode>0</c:formatCode>
                <c:ptCount val="8"/>
                <c:pt idx="1">
                  <c:v>3274.2779999999998</c:v>
                </c:pt>
                <c:pt idx="2">
                  <c:v>2923.4624999999996</c:v>
                </c:pt>
                <c:pt idx="3">
                  <c:v>2748.0547499999998</c:v>
                </c:pt>
                <c:pt idx="5">
                  <c:v>2572.6469999999999</c:v>
                </c:pt>
                <c:pt idx="7">
                  <c:v>2455.7084999999997</c:v>
                </c:pt>
              </c:numCache>
            </c:numRef>
          </c:val>
          <c:smooth val="0"/>
          <c:extLst>
            <c:ext xmlns:c16="http://schemas.microsoft.com/office/drawing/2014/chart" uri="{C3380CC4-5D6E-409C-BE32-E72D297353CC}">
              <c16:uniqueId val="{0000001D-2D51-4C1F-84D1-061D08EED84C}"/>
            </c:ext>
          </c:extLst>
        </c:ser>
        <c:ser>
          <c:idx val="12"/>
          <c:order val="12"/>
          <c:tx>
            <c:strRef>
              <c:f>'Wind Offshore Diagramme'!$M$2</c:f>
              <c:strCache>
                <c:ptCount val="1"/>
                <c:pt idx="0">
                  <c:v>Reiner Lemoine Institut 2013</c:v>
                </c:pt>
              </c:strCache>
            </c:strRef>
          </c:tx>
          <c:spPr>
            <a:ln w="22225" cap="rnd">
              <a:solidFill>
                <a:schemeClr val="accent1">
                  <a:lumMod val="80000"/>
                  <a:lumOff val="20000"/>
                </a:schemeClr>
              </a:solidFill>
              <a:round/>
            </a:ln>
            <a:effectLst/>
          </c:spPr>
          <c:marker>
            <c:symbol val="x"/>
            <c:size val="6"/>
            <c:spPr>
              <a:noFill/>
              <a:ln w="9525">
                <a:solidFill>
                  <a:schemeClr val="accent1">
                    <a:lumMod val="80000"/>
                    <a:lumOff val="20000"/>
                  </a:schemeClr>
                </a:solidFill>
                <a:round/>
              </a:ln>
              <a:effectLst/>
            </c:spPr>
          </c:marker>
          <c:dLbls>
            <c:dLbl>
              <c:idx val="0"/>
              <c:layout>
                <c:manualLayout>
                  <c:x val="-5.7380143450358641E-2"/>
                  <c:y val="4.089979550102249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6A5-487A-8848-4FB2495770A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Diagramme'!$M$3:$M$10</c:f>
              <c:numCache>
                <c:formatCode>0</c:formatCode>
                <c:ptCount val="8"/>
                <c:pt idx="0">
                  <c:v>3227.3109999999997</c:v>
                </c:pt>
                <c:pt idx="1">
                  <c:v>2993.2</c:v>
                </c:pt>
                <c:pt idx="2">
                  <c:v>2807.194</c:v>
                </c:pt>
                <c:pt idx="3">
                  <c:v>2666.0859999999998</c:v>
                </c:pt>
                <c:pt idx="4">
                  <c:v>2574.152</c:v>
                </c:pt>
                <c:pt idx="5">
                  <c:v>2514.288</c:v>
                </c:pt>
              </c:numCache>
            </c:numRef>
          </c:val>
          <c:smooth val="0"/>
          <c:extLst>
            <c:ext xmlns:c16="http://schemas.microsoft.com/office/drawing/2014/chart" uri="{C3380CC4-5D6E-409C-BE32-E72D297353CC}">
              <c16:uniqueId val="{0000001E-2D51-4C1F-84D1-061D08EED84C}"/>
            </c:ext>
          </c:extLst>
        </c:ser>
        <c:dLbls>
          <c:showLegendKey val="0"/>
          <c:showVal val="0"/>
          <c:showCatName val="0"/>
          <c:showSerName val="0"/>
          <c:showPercent val="0"/>
          <c:showBubbleSize val="0"/>
        </c:dLbls>
        <c:marker val="1"/>
        <c:smooth val="0"/>
        <c:axId val="90175464"/>
        <c:axId val="90180056"/>
      </c:lineChart>
      <c:scatterChart>
        <c:scatterStyle val="lineMarker"/>
        <c:varyColors val="0"/>
        <c:ser>
          <c:idx val="13"/>
          <c:order val="13"/>
          <c:tx>
            <c:v>Endpunkt Trendlinie IEA 2019</c:v>
          </c:tx>
          <c:spPr>
            <a:ln w="25400" cap="rnd">
              <a:no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Lit>
              <c:formatCode>General</c:formatCode>
              <c:ptCount val="1"/>
              <c:pt idx="0">
                <c:v>8</c:v>
              </c:pt>
            </c:numLit>
          </c:xVal>
          <c:yVal>
            <c:numLit>
              <c:formatCode>General</c:formatCode>
              <c:ptCount val="1"/>
              <c:pt idx="0">
                <c:v>1900</c:v>
              </c:pt>
            </c:numLit>
          </c:yVal>
          <c:smooth val="0"/>
          <c:extLst>
            <c:ext xmlns:c16="http://schemas.microsoft.com/office/drawing/2014/chart" uri="{C3380CC4-5D6E-409C-BE32-E72D297353CC}">
              <c16:uniqueId val="{00000004-56A5-487A-8848-4FB2495770AF}"/>
            </c:ext>
          </c:extLst>
        </c:ser>
        <c:ser>
          <c:idx val="14"/>
          <c:order val="14"/>
          <c:tx>
            <c:v>Endpunkt Trendlinie Fraunhofer ISE 2018</c:v>
          </c:tx>
          <c:spPr>
            <a:ln w="25400" cap="rnd">
              <a:no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Lit>
              <c:formatCode>General</c:formatCode>
              <c:ptCount val="1"/>
              <c:pt idx="0">
                <c:v>8</c:v>
              </c:pt>
            </c:numLit>
          </c:xVal>
          <c:yVal>
            <c:numLit>
              <c:formatCode>General</c:formatCode>
              <c:ptCount val="1"/>
              <c:pt idx="0">
                <c:v>3177</c:v>
              </c:pt>
            </c:numLit>
          </c:yVal>
          <c:smooth val="0"/>
          <c:extLst>
            <c:ext xmlns:c16="http://schemas.microsoft.com/office/drawing/2014/chart" uri="{C3380CC4-5D6E-409C-BE32-E72D297353CC}">
              <c16:uniqueId val="{00000006-56A5-487A-8848-4FB2495770AF}"/>
            </c:ext>
          </c:extLst>
        </c:ser>
        <c:dLbls>
          <c:showLegendKey val="0"/>
          <c:showVal val="0"/>
          <c:showCatName val="0"/>
          <c:showSerName val="0"/>
          <c:showPercent val="0"/>
          <c:showBubbleSize val="0"/>
        </c:dLbls>
        <c:axId val="90175464"/>
        <c:axId val="90180056"/>
      </c:scatter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de-DE"/>
          </a:p>
        </c:txPr>
        <c:crossAx val="90180056"/>
        <c:crosses val="autoZero"/>
        <c:auto val="1"/>
        <c:lblAlgn val="ctr"/>
        <c:lblOffset val="100"/>
        <c:noMultiLvlLbl val="0"/>
      </c:catAx>
      <c:valAx>
        <c:axId val="90180056"/>
        <c:scaling>
          <c:orientation val="minMax"/>
          <c:max val="4500"/>
          <c:min val="1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sz="900" b="0" i="0" kern="1200" cap="all" baseline="0">
                    <a:solidFill>
                      <a:srgbClr val="000000"/>
                    </a:solidFill>
                    <a:effectLst/>
                    <a:latin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rPr>
                  <a:t>2019</a:t>
                </a:r>
                <a:r>
                  <a:rPr lang="de-DE" sz="900" b="0" i="0" kern="1200" cap="all" baseline="0">
                    <a:solidFill>
                      <a:srgbClr val="000000"/>
                    </a:solidFill>
                    <a:effectLst/>
                    <a:latin typeface="Arial" panose="020B0604020202020204" pitchFamily="34" charset="0"/>
                  </a:rPr>
                  <a:t> /kW</a:t>
                </a:r>
                <a:endParaRPr lang="de-DE">
                  <a:effectLst/>
                </a:endParaRPr>
              </a:p>
            </c:rich>
          </c:tx>
          <c:layout>
            <c:manualLayout>
              <c:xMode val="edge"/>
              <c:yMode val="edge"/>
              <c:x val="1.6610041525103814E-2"/>
              <c:y val="0.2776545416485515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crossAx val="90175464"/>
        <c:crosses val="autoZero"/>
        <c:crossBetween val="between"/>
      </c:valAx>
      <c:spPr>
        <a:noFill/>
        <a:ln>
          <a:noFill/>
        </a:ln>
        <a:effectLst/>
      </c:spPr>
    </c:plotArea>
    <c:legend>
      <c:legendPos val="b"/>
      <c:legendEntry>
        <c:idx val="10"/>
        <c:delete val="1"/>
      </c:legendEntry>
      <c:legendEntry>
        <c:idx val="13"/>
        <c:delete val="1"/>
      </c:legendEntry>
      <c:legendEntry>
        <c:idx val="14"/>
        <c:delete val="1"/>
      </c:legendEntry>
      <c:layout>
        <c:manualLayout>
          <c:xMode val="edge"/>
          <c:yMode val="edge"/>
          <c:x val="4.6233434282253183E-2"/>
          <c:y val="0.76885477520955059"/>
          <c:w val="0.92693555434675989"/>
          <c:h val="0.23097202819405635"/>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de-DE"/>
    </a:p>
  </c:txPr>
  <c:printSettings>
    <c:headerFooter/>
    <c:pageMargins b="0.78740157480314965" l="0.70866141732283472" r="0.70866141732283472" t="0.78740157480314965" header="0.31496062992125984" footer="0.31496062992125984"/>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tx>
            <c:strRef>
              <c:f>'PV Gesamt Diagramme'!$B$2</c:f>
              <c:strCache>
                <c:ptCount val="1"/>
                <c:pt idx="0">
                  <c:v>Acatech, Leopoldina, Akademieunion 2015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dLbl>
              <c:idx val="7"/>
              <c:layout>
                <c:manualLayout>
                  <c:x val="0"/>
                  <c:y val="-6.144392250260290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150-4B04-8E77-0F39BB05855D}"/>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Diagramme'!$B$3:$B$10</c:f>
              <c:numCache>
                <c:formatCode>0</c:formatCode>
                <c:ptCount val="8"/>
                <c:pt idx="7">
                  <c:v>541.25</c:v>
                </c:pt>
              </c:numCache>
            </c:numRef>
          </c:val>
          <c:smooth val="0"/>
          <c:extLst>
            <c:ext xmlns:c16="http://schemas.microsoft.com/office/drawing/2014/chart" uri="{C3380CC4-5D6E-409C-BE32-E72D297353CC}">
              <c16:uniqueId val="{00000000-2F58-446A-B087-D00659F764CD}"/>
            </c:ext>
          </c:extLst>
        </c:ser>
        <c:ser>
          <c:idx val="1"/>
          <c:order val="1"/>
          <c:tx>
            <c:strRef>
              <c:f>'PV Gesamt Diagramme'!$C$2</c:f>
              <c:strCache>
                <c:ptCount val="1"/>
                <c:pt idx="0">
                  <c:v>Baum et al. 2018</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Diagramme'!$C$3:$C$10</c:f>
              <c:numCache>
                <c:formatCode>0</c:formatCode>
                <c:ptCount val="8"/>
                <c:pt idx="0">
                  <c:v>1503.7567999999999</c:v>
                </c:pt>
                <c:pt idx="3">
                  <c:v>854.12559999999996</c:v>
                </c:pt>
                <c:pt idx="7">
                  <c:v>586.63040000000001</c:v>
                </c:pt>
              </c:numCache>
            </c:numRef>
          </c:val>
          <c:smooth val="0"/>
          <c:extLst>
            <c:ext xmlns:c16="http://schemas.microsoft.com/office/drawing/2014/chart" uri="{C3380CC4-5D6E-409C-BE32-E72D297353CC}">
              <c16:uniqueId val="{00000001-2F58-446A-B087-D00659F764CD}"/>
            </c:ext>
          </c:extLst>
        </c:ser>
        <c:ser>
          <c:idx val="2"/>
          <c:order val="2"/>
          <c:tx>
            <c:strRef>
              <c:f>'PV Gesamt Diagramme'!$D$2</c:f>
              <c:strCache>
                <c:ptCount val="1"/>
                <c:pt idx="0">
                  <c:v>DIW 2015</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Diagramme'!$D$3:$D$10</c:f>
              <c:numCache>
                <c:formatCode>0</c:formatCode>
                <c:ptCount val="8"/>
                <c:pt idx="0">
                  <c:v>1513</c:v>
                </c:pt>
                <c:pt idx="1">
                  <c:v>1113.0944</c:v>
                </c:pt>
                <c:pt idx="3">
                  <c:v>1047.3727999999999</c:v>
                </c:pt>
                <c:pt idx="5">
                  <c:v>1018.1632</c:v>
                </c:pt>
                <c:pt idx="7">
                  <c:v>987.91039999999998</c:v>
                </c:pt>
              </c:numCache>
            </c:numRef>
          </c:val>
          <c:smooth val="0"/>
          <c:extLst>
            <c:ext xmlns:c16="http://schemas.microsoft.com/office/drawing/2014/chart" uri="{C3380CC4-5D6E-409C-BE32-E72D297353CC}">
              <c16:uniqueId val="{00000002-2F58-446A-B087-D00659F764CD}"/>
            </c:ext>
          </c:extLst>
        </c:ser>
        <c:ser>
          <c:idx val="3"/>
          <c:order val="3"/>
          <c:tx>
            <c:strRef>
              <c:f>'PV Gesamt Diagramme'!$E$2</c:f>
              <c:strCache>
                <c:ptCount val="1"/>
                <c:pt idx="0">
                  <c:v>DIW 2013</c:v>
                </c:pt>
              </c:strCache>
            </c:strRef>
          </c:tx>
          <c:spPr>
            <a:ln w="22225" cap="rnd">
              <a:solidFill>
                <a:schemeClr val="accent4"/>
              </a:solidFill>
              <a:round/>
            </a:ln>
            <a:effectLst/>
          </c:spPr>
          <c:marker>
            <c:symbol val="triangle"/>
            <c:size val="6"/>
            <c:spPr>
              <a:noFill/>
              <a:ln w="9525">
                <a:solidFill>
                  <a:schemeClr val="accent4"/>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B8A-41D9-B5D5-EF49182D68CD}"/>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Diagramme'!$E$3:$E$10</c:f>
              <c:numCache>
                <c:formatCode>0</c:formatCode>
                <c:ptCount val="8"/>
                <c:pt idx="0">
                  <c:v>1412.8789999999999</c:v>
                </c:pt>
                <c:pt idx="1">
                  <c:v>844.34999999999991</c:v>
                </c:pt>
                <c:pt idx="2">
                  <c:v>759.91499999999996</c:v>
                </c:pt>
                <c:pt idx="3">
                  <c:v>675.4799999999999</c:v>
                </c:pt>
                <c:pt idx="4">
                  <c:v>624.81899999999996</c:v>
                </c:pt>
                <c:pt idx="5">
                  <c:v>531.37759999999992</c:v>
                </c:pt>
                <c:pt idx="6">
                  <c:v>504.35839999999996</c:v>
                </c:pt>
                <c:pt idx="7">
                  <c:v>478.46499999999997</c:v>
                </c:pt>
              </c:numCache>
            </c:numRef>
          </c:val>
          <c:smooth val="0"/>
          <c:extLst>
            <c:ext xmlns:c16="http://schemas.microsoft.com/office/drawing/2014/chart" uri="{C3380CC4-5D6E-409C-BE32-E72D297353CC}">
              <c16:uniqueId val="{00000003-2F58-446A-B087-D00659F764CD}"/>
            </c:ext>
          </c:extLst>
        </c:ser>
        <c:ser>
          <c:idx val="4"/>
          <c:order val="4"/>
          <c:tx>
            <c:strRef>
              <c:f>'PV Gesamt Diagramme'!$F$2</c:f>
              <c:strCache>
                <c:ptCount val="1"/>
                <c:pt idx="0">
                  <c:v>DLR, IWES, IfnE 2012</c:v>
                </c:pt>
              </c:strCache>
            </c:strRef>
          </c:tx>
          <c:spPr>
            <a:ln w="22225" cap="rnd">
              <a:solidFill>
                <a:schemeClr val="accent5"/>
              </a:solidFill>
              <a:round/>
            </a:ln>
            <a:effectLst/>
          </c:spPr>
          <c:marker>
            <c:symbol val="x"/>
            <c:size val="6"/>
            <c:spPr>
              <a:noFill/>
              <a:ln w="9525">
                <a:solidFill>
                  <a:schemeClr val="accent5"/>
                </a:solidFill>
                <a:round/>
              </a:ln>
              <a:effectLst/>
            </c:spPr>
          </c:marker>
          <c:dLbls>
            <c:dLbl>
              <c:idx val="0"/>
              <c:layout>
                <c:manualLayout>
                  <c:x val="-5.1515151515151528E-2"/>
                  <c:y val="2.0481307500867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B8A-41D9-B5D5-EF49182D68CD}"/>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B8A-41D9-B5D5-EF49182D68CD}"/>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Diagramme'!$F$3:$F$10</c:f>
              <c:numCache>
                <c:formatCode>0</c:formatCode>
                <c:ptCount val="8"/>
                <c:pt idx="0">
                  <c:v>2394.54</c:v>
                </c:pt>
                <c:pt idx="1">
                  <c:v>1344.105</c:v>
                </c:pt>
                <c:pt idx="3">
                  <c:v>1106.9099999999999</c:v>
                </c:pt>
                <c:pt idx="5">
                  <c:v>1039.1399999999999</c:v>
                </c:pt>
                <c:pt idx="7">
                  <c:v>993.95999999999992</c:v>
                </c:pt>
              </c:numCache>
            </c:numRef>
          </c:val>
          <c:smooth val="0"/>
          <c:extLst>
            <c:ext xmlns:c16="http://schemas.microsoft.com/office/drawing/2014/chart" uri="{C3380CC4-5D6E-409C-BE32-E72D297353CC}">
              <c16:uniqueId val="{00000004-2F58-446A-B087-D00659F764CD}"/>
            </c:ext>
          </c:extLst>
        </c:ser>
        <c:ser>
          <c:idx val="5"/>
          <c:order val="5"/>
          <c:tx>
            <c:strRef>
              <c:f>'PV Gesamt Diagramme'!$G$2</c:f>
              <c:strCache>
                <c:ptCount val="1"/>
                <c:pt idx="0">
                  <c:v>Fraunhofer ISE 2015</c:v>
                </c:pt>
              </c:strCache>
            </c:strRef>
          </c:tx>
          <c:spPr>
            <a:ln w="22225" cap="rnd">
              <a:solidFill>
                <a:schemeClr val="accent6"/>
              </a:solidFill>
              <a:round/>
            </a:ln>
            <a:effectLst/>
          </c:spPr>
          <c:marker>
            <c:symbol val="star"/>
            <c:size val="6"/>
            <c:spPr>
              <a:solidFill>
                <a:schemeClr val="accent6"/>
              </a:solidFill>
              <a:ln w="9525">
                <a:solidFill>
                  <a:schemeClr val="accent6"/>
                </a:solidFill>
                <a:round/>
              </a:ln>
              <a:effectLst/>
            </c:spPr>
          </c:marker>
          <c:dLbls>
            <c:dLbl>
              <c:idx val="7"/>
              <c:layout>
                <c:manualLayout>
                  <c:x val="-3.0769350072499691E-3"/>
                  <c:y val="-6.2435231133861537E-3"/>
                </c:manualLayout>
              </c:layout>
              <c:showLegendKey val="0"/>
              <c:showVal val="1"/>
              <c:showCatName val="0"/>
              <c:showSerName val="0"/>
              <c:showPercent val="0"/>
              <c:showBubbleSize val="0"/>
              <c:extLst>
                <c:ext xmlns:c15="http://schemas.microsoft.com/office/drawing/2012/chart" uri="{CE6537A1-D6FC-4f65-9D91-7224C49458BB}">
                  <c15:layout>
                    <c:manualLayout>
                      <c:w val="3.7994791035735914E-2"/>
                      <c:h val="3.3410732714138282E-2"/>
                    </c:manualLayout>
                  </c15:layout>
                </c:ext>
                <c:ext xmlns:c16="http://schemas.microsoft.com/office/drawing/2014/chart" uri="{C3380CC4-5D6E-409C-BE32-E72D297353CC}">
                  <c16:uniqueId val="{00000020-1B8A-41D9-B5D5-EF49182D68CD}"/>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Diagramme'!$G$3:$G$10</c:f>
              <c:numCache>
                <c:formatCode>0</c:formatCode>
                <c:ptCount val="8"/>
                <c:pt idx="0">
                  <c:v>1340.53</c:v>
                </c:pt>
                <c:pt idx="7">
                  <c:v>610.4</c:v>
                </c:pt>
              </c:numCache>
            </c:numRef>
          </c:val>
          <c:smooth val="0"/>
          <c:extLst>
            <c:ext xmlns:c16="http://schemas.microsoft.com/office/drawing/2014/chart" uri="{C3380CC4-5D6E-409C-BE32-E72D297353CC}">
              <c16:uniqueId val="{00000005-2F58-446A-B087-D00659F764CD}"/>
            </c:ext>
          </c:extLst>
        </c:ser>
        <c:ser>
          <c:idx val="6"/>
          <c:order val="6"/>
          <c:tx>
            <c:strRef>
              <c:f>'PV Gesamt Diagramme'!$H$2</c:f>
              <c:strCache>
                <c:ptCount val="1"/>
                <c:pt idx="0">
                  <c:v>Fraunhofer ISE 2018</c:v>
                </c:pt>
              </c:strCache>
            </c:strRef>
          </c:tx>
          <c:spPr>
            <a:ln w="22225" cap="rnd">
              <a:solidFill>
                <a:schemeClr val="accent1">
                  <a:lumMod val="60000"/>
                </a:schemeClr>
              </a:solidFill>
              <a:round/>
            </a:ln>
            <a:effectLst/>
          </c:spPr>
          <c:marker>
            <c:symbol val="circle"/>
            <c:size val="6"/>
            <c:spPr>
              <a:noFill/>
              <a:ln w="9525">
                <a:solidFill>
                  <a:schemeClr val="accent1">
                    <a:lumMod val="60000"/>
                  </a:schemeClr>
                </a:solidFill>
                <a:round/>
              </a:ln>
              <a:effectLst/>
            </c:spPr>
          </c:marker>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Diagramme'!$H$3:$H$10</c:f>
              <c:numCache>
                <c:formatCode>0</c:formatCode>
                <c:ptCount val="8"/>
                <c:pt idx="0">
                  <c:v>1063.5</c:v>
                </c:pt>
                <c:pt idx="1">
                  <c:v>973.25</c:v>
                </c:pt>
                <c:pt idx="2">
                  <c:v>801.5</c:v>
                </c:pt>
                <c:pt idx="3">
                  <c:v>694.75</c:v>
                </c:pt>
                <c:pt idx="4">
                  <c:v>621.25</c:v>
                </c:pt>
              </c:numCache>
            </c:numRef>
          </c:val>
          <c:smooth val="0"/>
          <c:extLst>
            <c:ext xmlns:c16="http://schemas.microsoft.com/office/drawing/2014/chart" uri="{C3380CC4-5D6E-409C-BE32-E72D297353CC}">
              <c16:uniqueId val="{00000006-2F58-446A-B087-D00659F764CD}"/>
            </c:ext>
          </c:extLst>
        </c:ser>
        <c:ser>
          <c:idx val="7"/>
          <c:order val="7"/>
          <c:tx>
            <c:strRef>
              <c:f>'PV Gesamt Diagramme'!$I$2</c:f>
              <c:strCache>
                <c:ptCount val="1"/>
                <c:pt idx="0">
                  <c:v>Greenpeace 2017</c:v>
                </c:pt>
              </c:strCache>
            </c:strRef>
          </c:tx>
          <c:spPr>
            <a:ln w="22225" cap="rnd">
              <a:solidFill>
                <a:schemeClr val="accent2">
                  <a:lumMod val="60000"/>
                </a:schemeClr>
              </a:solidFill>
              <a:round/>
            </a:ln>
            <a:effectLst/>
          </c:spPr>
          <c:marker>
            <c:symbol val="plus"/>
            <c:size val="6"/>
            <c:spPr>
              <a:solidFill>
                <a:schemeClr val="accent2">
                  <a:lumMod val="60000"/>
                </a:schemeClr>
              </a:solidFill>
              <a:ln w="9525">
                <a:solidFill>
                  <a:schemeClr val="accent2">
                    <a:lumMod val="60000"/>
                  </a:schemeClr>
                </a:solidFill>
                <a:round/>
              </a:ln>
              <a:effectLst/>
            </c:spPr>
          </c:marker>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Diagramme'!$I$3:$I$10</c:f>
              <c:numCache>
                <c:formatCode>0</c:formatCode>
                <c:ptCount val="8"/>
                <c:pt idx="0">
                  <c:v>1073</c:v>
                </c:pt>
                <c:pt idx="3">
                  <c:v>814.75</c:v>
                </c:pt>
              </c:numCache>
            </c:numRef>
          </c:val>
          <c:smooth val="0"/>
          <c:extLst>
            <c:ext xmlns:c16="http://schemas.microsoft.com/office/drawing/2014/chart" uri="{C3380CC4-5D6E-409C-BE32-E72D297353CC}">
              <c16:uniqueId val="{00000007-2F58-446A-B087-D00659F764CD}"/>
            </c:ext>
          </c:extLst>
        </c:ser>
        <c:ser>
          <c:idx val="8"/>
          <c:order val="8"/>
          <c:tx>
            <c:strRef>
              <c:f>'PV Gesamt Diagramme'!$J$2</c:f>
              <c:strCache>
                <c:ptCount val="1"/>
                <c:pt idx="0">
                  <c:v>Greenpeace International 2015</c:v>
                </c:pt>
              </c:strCache>
            </c:strRef>
          </c:tx>
          <c:spPr>
            <a:ln w="22225" cap="rnd">
              <a:solidFill>
                <a:schemeClr val="accent3">
                  <a:lumMod val="60000"/>
                </a:schemeClr>
              </a:solidFill>
              <a:round/>
            </a:ln>
            <a:effectLst/>
          </c:spPr>
          <c:marker>
            <c:symbol val="dot"/>
            <c:size val="6"/>
            <c:spPr>
              <a:solidFill>
                <a:schemeClr val="accent3">
                  <a:lumMod val="60000"/>
                </a:schemeClr>
              </a:solidFill>
              <a:ln w="9525">
                <a:solidFill>
                  <a:schemeClr val="accent3">
                    <a:lumMod val="60000"/>
                  </a:schemeClr>
                </a:solidFill>
                <a:round/>
              </a:ln>
              <a:effectLst/>
            </c:spPr>
          </c:marker>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Diagramme'!$J$3:$J$10</c:f>
              <c:numCache>
                <c:formatCode>0</c:formatCode>
                <c:ptCount val="8"/>
                <c:pt idx="0">
                  <c:v>2001.7908</c:v>
                </c:pt>
                <c:pt idx="1">
                  <c:v>1320.3533</c:v>
                </c:pt>
                <c:pt idx="3">
                  <c:v>987.81180000000006</c:v>
                </c:pt>
                <c:pt idx="5">
                  <c:v>783.92570000000001</c:v>
                </c:pt>
                <c:pt idx="7">
                  <c:v>578.94929999999999</c:v>
                </c:pt>
              </c:numCache>
            </c:numRef>
          </c:val>
          <c:smooth val="0"/>
          <c:extLst>
            <c:ext xmlns:c16="http://schemas.microsoft.com/office/drawing/2014/chart" uri="{C3380CC4-5D6E-409C-BE32-E72D297353CC}">
              <c16:uniqueId val="{00000015-1B8A-41D9-B5D5-EF49182D68CD}"/>
            </c:ext>
          </c:extLst>
        </c:ser>
        <c:ser>
          <c:idx val="9"/>
          <c:order val="9"/>
          <c:tx>
            <c:strRef>
              <c:f>'PV Gesamt Diagramme'!$K$2</c:f>
              <c:strCache>
                <c:ptCount val="1"/>
                <c:pt idx="0">
                  <c:v>IEA 2019</c:v>
                </c:pt>
              </c:strCache>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dLbls>
            <c:dLbl>
              <c:idx val="0"/>
              <c:layout>
                <c:manualLayout>
                  <c:x val="-4.545454545454547E-2"/>
                  <c:y val="1.43369152506073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B8A-41D9-B5D5-EF49182D68CD}"/>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Diagramme'!$K$3:$K$10</c:f>
              <c:numCache>
                <c:formatCode>0</c:formatCode>
                <c:ptCount val="8"/>
                <c:pt idx="0">
                  <c:v>940.31</c:v>
                </c:pt>
                <c:pt idx="5">
                  <c:v>526.12</c:v>
                </c:pt>
              </c:numCache>
            </c:numRef>
          </c:val>
          <c:smooth val="0"/>
          <c:extLst>
            <c:ext xmlns:c16="http://schemas.microsoft.com/office/drawing/2014/chart" uri="{C3380CC4-5D6E-409C-BE32-E72D297353CC}">
              <c16:uniqueId val="{00000016-1B8A-41D9-B5D5-EF49182D68CD}"/>
            </c:ext>
          </c:extLst>
        </c:ser>
        <c:ser>
          <c:idx val="10"/>
          <c:order val="10"/>
          <c:tx>
            <c:strRef>
              <c:f>'PV Gesamt Diagramme'!#REF!</c:f>
              <c:strCache>
                <c:ptCount val="1"/>
                <c:pt idx="0">
                  <c:v>#REF!</c:v>
                </c:pt>
              </c:strCache>
            </c:strRef>
          </c:tx>
          <c:spPr>
            <a:ln w="22225" cap="rnd">
              <a:solidFill>
                <a:schemeClr val="accent5">
                  <a:lumMod val="60000"/>
                </a:schemeClr>
              </a:solidFill>
              <a:round/>
            </a:ln>
            <a:effectLst/>
          </c:spPr>
          <c:marker>
            <c:symbol val="square"/>
            <c:size val="6"/>
            <c:spPr>
              <a:solidFill>
                <a:schemeClr val="accent5">
                  <a:lumMod val="60000"/>
                </a:schemeClr>
              </a:solidFill>
              <a:ln w="9525">
                <a:solidFill>
                  <a:schemeClr val="accent5">
                    <a:lumMod val="60000"/>
                  </a:schemeClr>
                </a:solidFill>
                <a:round/>
              </a:ln>
              <a:effectLst/>
            </c:spPr>
          </c:marker>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Diagramme'!#REF!</c:f>
              <c:numCache>
                <c:formatCode>General</c:formatCode>
                <c:ptCount val="1"/>
                <c:pt idx="0">
                  <c:v>1</c:v>
                </c:pt>
              </c:numCache>
            </c:numRef>
          </c:val>
          <c:smooth val="0"/>
          <c:extLst>
            <c:ext xmlns:c16="http://schemas.microsoft.com/office/drawing/2014/chart" uri="{C3380CC4-5D6E-409C-BE32-E72D297353CC}">
              <c16:uniqueId val="{00000017-1B8A-41D9-B5D5-EF49182D68CD}"/>
            </c:ext>
          </c:extLst>
        </c:ser>
        <c:ser>
          <c:idx val="11"/>
          <c:order val="11"/>
          <c:tx>
            <c:strRef>
              <c:f>'PV Gesamt Diagramme'!$L$2</c:f>
              <c:strCache>
                <c:ptCount val="1"/>
                <c:pt idx="0">
                  <c:v>Prognos, EWI, GWS 2014</c:v>
                </c:pt>
              </c:strCache>
            </c:strRef>
          </c:tx>
          <c:spPr>
            <a:ln w="22225" cap="rnd">
              <a:solidFill>
                <a:schemeClr val="accent6">
                  <a:lumMod val="60000"/>
                </a:schemeClr>
              </a:solidFill>
              <a:round/>
            </a:ln>
            <a:effectLst/>
          </c:spPr>
          <c:marker>
            <c:symbol val="triangle"/>
            <c:size val="6"/>
            <c:spPr>
              <a:solidFill>
                <a:schemeClr val="accent6">
                  <a:lumMod val="60000"/>
                </a:schemeClr>
              </a:solidFill>
              <a:ln w="9525">
                <a:solidFill>
                  <a:schemeClr val="accent6">
                    <a:lumMod val="60000"/>
                  </a:schemeClr>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B8A-41D9-B5D5-EF49182D68CD}"/>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Diagramme'!$L$3:$L$10</c:f>
              <c:numCache>
                <c:formatCode>0</c:formatCode>
                <c:ptCount val="8"/>
                <c:pt idx="0">
                  <c:v>1726.2349999999999</c:v>
                </c:pt>
                <c:pt idx="1">
                  <c:v>1319.7345</c:v>
                </c:pt>
                <c:pt idx="2">
                  <c:v>1104.7903999999999</c:v>
                </c:pt>
                <c:pt idx="3">
                  <c:v>957.78199999999993</c:v>
                </c:pt>
                <c:pt idx="5">
                  <c:v>807.43249999999989</c:v>
                </c:pt>
                <c:pt idx="7">
                  <c:v>733.92830000000004</c:v>
                </c:pt>
              </c:numCache>
            </c:numRef>
          </c:val>
          <c:smooth val="0"/>
          <c:extLst>
            <c:ext xmlns:c16="http://schemas.microsoft.com/office/drawing/2014/chart" uri="{C3380CC4-5D6E-409C-BE32-E72D297353CC}">
              <c16:uniqueId val="{00000018-1B8A-41D9-B5D5-EF49182D68CD}"/>
            </c:ext>
          </c:extLst>
        </c:ser>
        <c:ser>
          <c:idx val="12"/>
          <c:order val="12"/>
          <c:tx>
            <c:strRef>
              <c:f>'PV Gesamt Diagramme'!$M$2</c:f>
              <c:strCache>
                <c:ptCount val="1"/>
                <c:pt idx="0">
                  <c:v>Reiner Lemoine Institut 2013</c:v>
                </c:pt>
              </c:strCache>
            </c:strRef>
          </c:tx>
          <c:spPr>
            <a:ln w="22225" cap="rnd">
              <a:solidFill>
                <a:schemeClr val="accent1">
                  <a:lumMod val="80000"/>
                  <a:lumOff val="20000"/>
                </a:schemeClr>
              </a:solidFill>
              <a:round/>
            </a:ln>
            <a:effectLst/>
          </c:spPr>
          <c:marker>
            <c:symbol val="x"/>
            <c:size val="6"/>
            <c:spPr>
              <a:noFill/>
              <a:ln w="9525">
                <a:solidFill>
                  <a:schemeClr val="accent1">
                    <a:lumMod val="80000"/>
                    <a:lumOff val="20000"/>
                  </a:schemeClr>
                </a:solidFill>
                <a:round/>
              </a:ln>
              <a:effectLst/>
            </c:spPr>
          </c:marker>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Diagramme'!$M$3:$M$10</c:f>
              <c:numCache>
                <c:formatCode>0</c:formatCode>
                <c:ptCount val="8"/>
                <c:pt idx="0">
                  <c:v>1216.5219999999999</c:v>
                </c:pt>
                <c:pt idx="1">
                  <c:v>1024.6364999999998</c:v>
                </c:pt>
                <c:pt idx="2">
                  <c:v>910.78800000000001</c:v>
                </c:pt>
                <c:pt idx="3">
                  <c:v>827.40599999999995</c:v>
                </c:pt>
                <c:pt idx="4">
                  <c:v>770.74899999999991</c:v>
                </c:pt>
                <c:pt idx="5">
                  <c:v>730.12699999999995</c:v>
                </c:pt>
              </c:numCache>
            </c:numRef>
          </c:val>
          <c:smooth val="0"/>
          <c:extLst>
            <c:ext xmlns:c16="http://schemas.microsoft.com/office/drawing/2014/chart" uri="{C3380CC4-5D6E-409C-BE32-E72D297353CC}">
              <c16:uniqueId val="{00000019-1B8A-41D9-B5D5-EF49182D68CD}"/>
            </c:ext>
          </c:extLst>
        </c:ser>
        <c:dLbls>
          <c:showLegendKey val="0"/>
          <c:showVal val="0"/>
          <c:showCatName val="0"/>
          <c:showSerName val="0"/>
          <c:showPercent val="0"/>
          <c:showBubbleSize val="0"/>
        </c:dLbls>
        <c:marker val="1"/>
        <c:smooth val="0"/>
        <c:axId val="90175464"/>
        <c:axId val="90180056"/>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de-DE"/>
          </a:p>
        </c:txPr>
        <c:crossAx val="90180056"/>
        <c:crosses val="autoZero"/>
        <c:auto val="1"/>
        <c:lblAlgn val="ctr"/>
        <c:lblOffset val="100"/>
        <c:noMultiLvlLbl val="0"/>
      </c:catAx>
      <c:valAx>
        <c:axId val="90180056"/>
        <c:scaling>
          <c:orientation val="minMax"/>
          <c:max val="2400"/>
          <c:min val="4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r>
                  <a:rPr lang="de-DE"/>
                  <a:t>Investitionskosten in €</a:t>
                </a:r>
                <a:r>
                  <a:rPr lang="de-DE" baseline="-25000"/>
                  <a:t>2019</a:t>
                </a:r>
                <a:r>
                  <a:rPr lang="de-DE"/>
                  <a:t> /kW</a:t>
                </a:r>
              </a:p>
            </c:rich>
          </c:tx>
          <c:overlay val="0"/>
          <c:spPr>
            <a:noFill/>
            <a:ln>
              <a:noFill/>
            </a:ln>
            <a:effectLst/>
          </c:spPr>
          <c:txPr>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crossAx val="90175464"/>
        <c:crosses val="autoZero"/>
        <c:crossBetween val="between"/>
      </c:valAx>
      <c:spPr>
        <a:noFill/>
        <a:ln>
          <a:noFill/>
        </a:ln>
        <a:effectLst/>
      </c:spPr>
    </c:plotArea>
    <c:legend>
      <c:legendPos val="b"/>
      <c:legendEntry>
        <c:idx val="10"/>
        <c:delete val="1"/>
      </c:legendEntry>
      <c:layout>
        <c:manualLayout>
          <c:xMode val="edge"/>
          <c:yMode val="edge"/>
          <c:x val="8.2300644237652112E-2"/>
          <c:y val="0.86011654025238127"/>
          <c:w val="0.89600465282748742"/>
          <c:h val="0.1275946752470981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de-DE"/>
    </a:p>
  </c:txPr>
  <c:printSettings>
    <c:headerFooter/>
    <c:pageMargins b="0.78740157480314965" l="0.70866141732283472" r="0.70866141732283472" t="0.78740157480314965" header="0.31496062992125984" footer="0.31496062992125984"/>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cap="none" baseline="0"/>
              <a:t>spezifische Investitionskosten (Mittelwerte) - PV Dach</a:t>
            </a:r>
            <a:br>
              <a:rPr lang="de-DE" sz="1100" b="0" i="0" cap="none" baseline="0"/>
            </a:br>
            <a:r>
              <a:rPr lang="de-DE" sz="1100" b="0" i="0" cap="none" baseline="0"/>
              <a:t>(auch Studien ohne diese Differenzierung)</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endParaRPr lang="de-DE"/>
        </a:p>
      </c:txPr>
    </c:title>
    <c:autoTitleDeleted val="0"/>
    <c:plotArea>
      <c:layout>
        <c:manualLayout>
          <c:layoutTarget val="inner"/>
          <c:xMode val="edge"/>
          <c:yMode val="edge"/>
          <c:x val="8.1219995227869241E-2"/>
          <c:y val="6.6871468990332819E-2"/>
          <c:w val="0.90211333810546412"/>
          <c:h val="0.65261057648268539"/>
        </c:manualLayout>
      </c:layout>
      <c:lineChart>
        <c:grouping val="standard"/>
        <c:varyColors val="0"/>
        <c:ser>
          <c:idx val="0"/>
          <c:order val="0"/>
          <c:tx>
            <c:strRef>
              <c:f>'PV Dach Diagramme'!$B$2</c:f>
              <c:strCache>
                <c:ptCount val="1"/>
                <c:pt idx="0">
                  <c:v>Acatech, Leopoldina, Akademieunion 2015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Diagramme'!$B$3:$B$10</c:f>
              <c:numCache>
                <c:formatCode>0</c:formatCode>
                <c:ptCount val="8"/>
                <c:pt idx="7">
                  <c:v>602.45000000000005</c:v>
                </c:pt>
              </c:numCache>
            </c:numRef>
          </c:val>
          <c:smooth val="0"/>
          <c:extLst>
            <c:ext xmlns:c16="http://schemas.microsoft.com/office/drawing/2014/chart" uri="{C3380CC4-5D6E-409C-BE32-E72D297353CC}">
              <c16:uniqueId val="{00000000-2F58-446A-B087-D00659F764CD}"/>
            </c:ext>
          </c:extLst>
        </c:ser>
        <c:ser>
          <c:idx val="1"/>
          <c:order val="1"/>
          <c:tx>
            <c:strRef>
              <c:f>'PV Dach Diagramme'!$C$2</c:f>
              <c:strCache>
                <c:ptCount val="1"/>
                <c:pt idx="0">
                  <c:v>Baum et al. 2018</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Diagramme'!$C$3:$C$10</c:f>
              <c:numCache>
                <c:formatCode>0</c:formatCode>
                <c:ptCount val="8"/>
                <c:pt idx="0">
                  <c:v>1503.7567999999999</c:v>
                </c:pt>
                <c:pt idx="3">
                  <c:v>854.12559999999996</c:v>
                </c:pt>
                <c:pt idx="7">
                  <c:v>586.63040000000001</c:v>
                </c:pt>
              </c:numCache>
            </c:numRef>
          </c:val>
          <c:smooth val="0"/>
          <c:extLst>
            <c:ext xmlns:c16="http://schemas.microsoft.com/office/drawing/2014/chart" uri="{C3380CC4-5D6E-409C-BE32-E72D297353CC}">
              <c16:uniqueId val="{00000001-2F58-446A-B087-D00659F764CD}"/>
            </c:ext>
          </c:extLst>
        </c:ser>
        <c:ser>
          <c:idx val="2"/>
          <c:order val="2"/>
          <c:tx>
            <c:strRef>
              <c:f>'PV Dach Diagramme'!$D$2</c:f>
              <c:strCache>
                <c:ptCount val="1"/>
                <c:pt idx="0">
                  <c:v>DIW 2015</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Diagramme'!$D$3:$D$10</c:f>
              <c:numCache>
                <c:formatCode>0</c:formatCode>
                <c:ptCount val="8"/>
                <c:pt idx="1">
                  <c:v>1113.0944</c:v>
                </c:pt>
                <c:pt idx="3">
                  <c:v>1047.3727999999999</c:v>
                </c:pt>
                <c:pt idx="5">
                  <c:v>1018.1632</c:v>
                </c:pt>
                <c:pt idx="7">
                  <c:v>987.91039999999998</c:v>
                </c:pt>
              </c:numCache>
            </c:numRef>
          </c:val>
          <c:smooth val="0"/>
          <c:extLst>
            <c:ext xmlns:c16="http://schemas.microsoft.com/office/drawing/2014/chart" uri="{C3380CC4-5D6E-409C-BE32-E72D297353CC}">
              <c16:uniqueId val="{00000002-2F58-446A-B087-D00659F764CD}"/>
            </c:ext>
          </c:extLst>
        </c:ser>
        <c:ser>
          <c:idx val="3"/>
          <c:order val="3"/>
          <c:tx>
            <c:strRef>
              <c:f>'PV Dach Diagramme'!$E$2</c:f>
              <c:strCache>
                <c:ptCount val="1"/>
                <c:pt idx="0">
                  <c:v>DIW 2013</c:v>
                </c:pt>
              </c:strCache>
            </c:strRef>
          </c:tx>
          <c:spPr>
            <a:ln w="22225" cap="rnd">
              <a:solidFill>
                <a:schemeClr val="accent4"/>
              </a:solidFill>
              <a:round/>
            </a:ln>
            <a:effectLst/>
          </c:spPr>
          <c:marker>
            <c:symbol val="x"/>
            <c:size val="6"/>
            <c:spPr>
              <a:noFill/>
              <a:ln w="9525">
                <a:solidFill>
                  <a:schemeClr val="accent4"/>
                </a:solidFill>
                <a:round/>
              </a:ln>
              <a:effectLst/>
            </c:spPr>
          </c:marker>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Diagramme'!$E$3:$E$10</c:f>
              <c:numCache>
                <c:formatCode>0</c:formatCode>
                <c:ptCount val="8"/>
                <c:pt idx="0">
                  <c:v>1412.8789999999999</c:v>
                </c:pt>
                <c:pt idx="1">
                  <c:v>844.34999999999991</c:v>
                </c:pt>
                <c:pt idx="2">
                  <c:v>759.91499999999996</c:v>
                </c:pt>
                <c:pt idx="3">
                  <c:v>675.4799999999999</c:v>
                </c:pt>
                <c:pt idx="4">
                  <c:v>624.81899999999996</c:v>
                </c:pt>
                <c:pt idx="5">
                  <c:v>531.37759999999992</c:v>
                </c:pt>
                <c:pt idx="6">
                  <c:v>504.35839999999996</c:v>
                </c:pt>
                <c:pt idx="7">
                  <c:v>478.46499999999997</c:v>
                </c:pt>
              </c:numCache>
            </c:numRef>
          </c:val>
          <c:smooth val="0"/>
          <c:extLst>
            <c:ext xmlns:c16="http://schemas.microsoft.com/office/drawing/2014/chart" uri="{C3380CC4-5D6E-409C-BE32-E72D297353CC}">
              <c16:uniqueId val="{00000003-2F58-446A-B087-D00659F764CD}"/>
            </c:ext>
          </c:extLst>
        </c:ser>
        <c:ser>
          <c:idx val="4"/>
          <c:order val="4"/>
          <c:tx>
            <c:strRef>
              <c:f>'PV Dach Diagramme'!$F$2</c:f>
              <c:strCache>
                <c:ptCount val="1"/>
                <c:pt idx="0">
                  <c:v>DLR, IWES, IfnE 2012</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AE8-4AA3-BB50-45B291E4D2C2}"/>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AE8-4AA3-BB50-45B291E4D2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Diagramme'!$F$3:$F$10</c:f>
              <c:numCache>
                <c:formatCode>0</c:formatCode>
                <c:ptCount val="8"/>
                <c:pt idx="0">
                  <c:v>2394.54</c:v>
                </c:pt>
                <c:pt idx="1">
                  <c:v>1344.105</c:v>
                </c:pt>
                <c:pt idx="3">
                  <c:v>1106.9099999999999</c:v>
                </c:pt>
                <c:pt idx="5">
                  <c:v>1039.1399999999999</c:v>
                </c:pt>
                <c:pt idx="7">
                  <c:v>993.95999999999992</c:v>
                </c:pt>
              </c:numCache>
            </c:numRef>
          </c:val>
          <c:smooth val="0"/>
          <c:extLst>
            <c:ext xmlns:c16="http://schemas.microsoft.com/office/drawing/2014/chart" uri="{C3380CC4-5D6E-409C-BE32-E72D297353CC}">
              <c16:uniqueId val="{00000004-2F58-446A-B087-D00659F764CD}"/>
            </c:ext>
          </c:extLst>
        </c:ser>
        <c:ser>
          <c:idx val="5"/>
          <c:order val="5"/>
          <c:tx>
            <c:strRef>
              <c:f>'PV Dach Diagramme'!$G$2</c:f>
              <c:strCache>
                <c:ptCount val="1"/>
                <c:pt idx="0">
                  <c:v>Fraunhofer ISE 2015</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dLbls>
            <c:dLbl>
              <c:idx val="7"/>
              <c:layout>
                <c:manualLayout>
                  <c:x val="0"/>
                  <c:y val="-2.25294382509543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AE8-4AA3-BB50-45B291E4D2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Diagramme'!$G$3:$G$10</c:f>
              <c:numCache>
                <c:formatCode>0</c:formatCode>
                <c:ptCount val="8"/>
                <c:pt idx="0">
                  <c:v>1340.53</c:v>
                </c:pt>
                <c:pt idx="7">
                  <c:v>610.4</c:v>
                </c:pt>
              </c:numCache>
            </c:numRef>
          </c:val>
          <c:smooth val="0"/>
          <c:extLst>
            <c:ext xmlns:c16="http://schemas.microsoft.com/office/drawing/2014/chart" uri="{C3380CC4-5D6E-409C-BE32-E72D297353CC}">
              <c16:uniqueId val="{00000005-2F58-446A-B087-D00659F764CD}"/>
            </c:ext>
          </c:extLst>
        </c:ser>
        <c:ser>
          <c:idx val="6"/>
          <c:order val="6"/>
          <c:tx>
            <c:strRef>
              <c:f>'PV Dach Diagramme'!$H$2</c:f>
              <c:strCache>
                <c:ptCount val="1"/>
                <c:pt idx="0">
                  <c:v>Fraunhofer ISE 2018</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trendline>
            <c:name>Trendlinie Fraunhofer ISE 2018</c:name>
            <c:spPr>
              <a:ln w="19050" cap="rnd">
                <a:solidFill>
                  <a:srgbClr val="4472C4">
                    <a:lumMod val="75000"/>
                    <a:alpha val="40000"/>
                  </a:srgbClr>
                </a:solidFill>
                <a:prstDash val="sysDash"/>
              </a:ln>
              <a:effectLst/>
            </c:spPr>
            <c:trendlineType val="log"/>
            <c:dispRSqr val="0"/>
            <c:dispEq val="0"/>
          </c:trendline>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Diagramme'!$H$3:$H$10</c:f>
              <c:numCache>
                <c:formatCode>0</c:formatCode>
                <c:ptCount val="8"/>
                <c:pt idx="0">
                  <c:v>1322.88</c:v>
                </c:pt>
                <c:pt idx="1">
                  <c:v>1205.1242229934728</c:v>
                </c:pt>
                <c:pt idx="2">
                  <c:v>992.47620100329323</c:v>
                </c:pt>
                <c:pt idx="3">
                  <c:v>860.06862202610523</c:v>
                </c:pt>
                <c:pt idx="4">
                  <c:v>769.10717804540855</c:v>
                </c:pt>
              </c:numCache>
            </c:numRef>
          </c:val>
          <c:smooth val="0"/>
          <c:extLst>
            <c:ext xmlns:c16="http://schemas.microsoft.com/office/drawing/2014/chart" uri="{C3380CC4-5D6E-409C-BE32-E72D297353CC}">
              <c16:uniqueId val="{00000006-2F58-446A-B087-D00659F764CD}"/>
            </c:ext>
          </c:extLst>
        </c:ser>
        <c:ser>
          <c:idx val="7"/>
          <c:order val="7"/>
          <c:tx>
            <c:strRef>
              <c:f>'PV Dach Diagramme'!$I$2</c:f>
              <c:strCache>
                <c:ptCount val="1"/>
                <c:pt idx="0">
                  <c:v>Greenpeace 2017</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Diagramme'!$I$3:$I$10</c:f>
              <c:numCache>
                <c:formatCode>0</c:formatCode>
                <c:ptCount val="8"/>
                <c:pt idx="0">
                  <c:v>1340.374736842105</c:v>
                </c:pt>
                <c:pt idx="3">
                  <c:v>1034.5469305263155</c:v>
                </c:pt>
              </c:numCache>
            </c:numRef>
          </c:val>
          <c:smooth val="0"/>
          <c:extLst>
            <c:ext xmlns:c16="http://schemas.microsoft.com/office/drawing/2014/chart" uri="{C3380CC4-5D6E-409C-BE32-E72D297353CC}">
              <c16:uniqueId val="{00000007-2F58-446A-B087-D00659F764CD}"/>
            </c:ext>
          </c:extLst>
        </c:ser>
        <c:ser>
          <c:idx val="8"/>
          <c:order val="8"/>
          <c:tx>
            <c:strRef>
              <c:f>'PV Dach Diagramme'!$J$2</c:f>
              <c:strCache>
                <c:ptCount val="1"/>
                <c:pt idx="0">
                  <c:v>Greenpeace International 2015</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AE8-4AA3-BB50-45B291E4D2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Diagramme'!$J$3:$J$10</c:f>
              <c:numCache>
                <c:formatCode>0</c:formatCode>
                <c:ptCount val="8"/>
                <c:pt idx="0">
                  <c:v>2001.7908</c:v>
                </c:pt>
                <c:pt idx="1">
                  <c:v>1320.3533</c:v>
                </c:pt>
                <c:pt idx="3">
                  <c:v>987.81180000000006</c:v>
                </c:pt>
                <c:pt idx="5">
                  <c:v>783.92570000000001</c:v>
                </c:pt>
                <c:pt idx="7">
                  <c:v>578.94929999999999</c:v>
                </c:pt>
              </c:numCache>
            </c:numRef>
          </c:val>
          <c:smooth val="0"/>
          <c:extLst>
            <c:ext xmlns:c16="http://schemas.microsoft.com/office/drawing/2014/chart" uri="{C3380CC4-5D6E-409C-BE32-E72D297353CC}">
              <c16:uniqueId val="{00000015-BAE8-4AA3-BB50-45B291E4D2C2}"/>
            </c:ext>
          </c:extLst>
        </c:ser>
        <c:ser>
          <c:idx val="9"/>
          <c:order val="9"/>
          <c:tx>
            <c:strRef>
              <c:f>'PV Dach Diagramme'!$K$2</c:f>
              <c:strCache>
                <c:ptCount val="1"/>
                <c:pt idx="0">
                  <c:v>IEA 2019</c:v>
                </c:pt>
              </c:strCache>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dLbls>
            <c:dLbl>
              <c:idx val="0"/>
              <c:layout>
                <c:manualLayout>
                  <c:x val="-1.2121212121212121E-2"/>
                  <c:y val="3.4818222751474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AE8-4AA3-BB50-45B291E4D2C2}"/>
                </c:ext>
              </c:extLst>
            </c:dLbl>
            <c:dLbl>
              <c:idx val="5"/>
              <c:delete val="1"/>
              <c:extLst>
                <c:ext xmlns:c15="http://schemas.microsoft.com/office/drawing/2012/chart" uri="{CE6537A1-D6FC-4f65-9D91-7224C49458BB}"/>
                <c:ext xmlns:c16="http://schemas.microsoft.com/office/drawing/2014/chart" uri="{C3380CC4-5D6E-409C-BE32-E72D297353CC}">
                  <c16:uniqueId val="{00000022-BAE8-4AA3-BB50-45B291E4D2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name>Trendlinie IEA 2019</c:name>
            <c:spPr>
              <a:ln w="19050" cap="rnd">
                <a:solidFill>
                  <a:srgbClr val="FFC000">
                    <a:lumMod val="60000"/>
                    <a:alpha val="40000"/>
                  </a:srgbClr>
                </a:solidFill>
                <a:prstDash val="sysDash"/>
              </a:ln>
              <a:effectLst/>
            </c:spPr>
            <c:trendlineType val="log"/>
            <c:dispRSqr val="0"/>
            <c:dispEq val="0"/>
          </c:trendline>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Diagramme'!$K$3:$K$10</c:f>
              <c:numCache>
                <c:formatCode>0</c:formatCode>
                <c:ptCount val="8"/>
                <c:pt idx="0">
                  <c:v>940.31</c:v>
                </c:pt>
                <c:pt idx="5">
                  <c:v>526.12</c:v>
                </c:pt>
              </c:numCache>
            </c:numRef>
          </c:val>
          <c:smooth val="0"/>
          <c:extLst>
            <c:ext xmlns:c16="http://schemas.microsoft.com/office/drawing/2014/chart" uri="{C3380CC4-5D6E-409C-BE32-E72D297353CC}">
              <c16:uniqueId val="{00000016-BAE8-4AA3-BB50-45B291E4D2C2}"/>
            </c:ext>
          </c:extLst>
        </c:ser>
        <c:ser>
          <c:idx val="10"/>
          <c:order val="10"/>
          <c:tx>
            <c:strRef>
              <c:f>'PV Dach Diagramme'!#REF!</c:f>
              <c:strCache>
                <c:ptCount val="1"/>
                <c:pt idx="0">
                  <c:v>#REF!</c:v>
                </c:pt>
              </c:strCache>
            </c:strRef>
          </c:tx>
          <c:spPr>
            <a:ln w="22225" cap="rnd">
              <a:solidFill>
                <a:schemeClr val="accent5">
                  <a:lumMod val="60000"/>
                </a:schemeClr>
              </a:solidFill>
              <a:round/>
            </a:ln>
            <a:effectLst/>
          </c:spPr>
          <c:marker>
            <c:symbol val="square"/>
            <c:size val="6"/>
            <c:spPr>
              <a:solidFill>
                <a:schemeClr val="accent5">
                  <a:lumMod val="60000"/>
                </a:schemeClr>
              </a:solidFill>
              <a:ln w="9525">
                <a:solidFill>
                  <a:schemeClr val="accent5">
                    <a:lumMod val="60000"/>
                  </a:schemeClr>
                </a:solidFill>
                <a:round/>
              </a:ln>
              <a:effectLst/>
            </c:spPr>
          </c:marker>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Diagramme'!#REF!</c:f>
              <c:numCache>
                <c:formatCode>General</c:formatCode>
                <c:ptCount val="1"/>
                <c:pt idx="0">
                  <c:v>1</c:v>
                </c:pt>
              </c:numCache>
            </c:numRef>
          </c:val>
          <c:smooth val="0"/>
          <c:extLst>
            <c:ext xmlns:c16="http://schemas.microsoft.com/office/drawing/2014/chart" uri="{C3380CC4-5D6E-409C-BE32-E72D297353CC}">
              <c16:uniqueId val="{00000017-BAE8-4AA3-BB50-45B291E4D2C2}"/>
            </c:ext>
          </c:extLst>
        </c:ser>
        <c:ser>
          <c:idx val="11"/>
          <c:order val="11"/>
          <c:tx>
            <c:strRef>
              <c:f>'PV Dach Diagramme'!$L$2</c:f>
              <c:strCache>
                <c:ptCount val="1"/>
                <c:pt idx="0">
                  <c:v>Prognos, EWI, GWS 2014</c:v>
                </c:pt>
              </c:strCache>
            </c:strRef>
          </c:tx>
          <c:spPr>
            <a:ln w="22225" cap="rnd">
              <a:solidFill>
                <a:schemeClr val="accent6">
                  <a:lumMod val="60000"/>
                </a:schemeClr>
              </a:solidFill>
              <a:round/>
            </a:ln>
            <a:effectLst/>
          </c:spPr>
          <c:marker>
            <c:symbol val="triangle"/>
            <c:size val="6"/>
            <c:spPr>
              <a:solidFill>
                <a:schemeClr val="accent6">
                  <a:lumMod val="60000"/>
                </a:schemeClr>
              </a:solidFill>
              <a:ln w="9525">
                <a:solidFill>
                  <a:schemeClr val="accent6">
                    <a:lumMod val="60000"/>
                  </a:schemeClr>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AE8-4AA3-BB50-45B291E4D2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Diagramme'!$L$3:$L$10</c:f>
              <c:numCache>
                <c:formatCode>0</c:formatCode>
                <c:ptCount val="8"/>
                <c:pt idx="0">
                  <c:v>1781.9199999999998</c:v>
                </c:pt>
                <c:pt idx="1">
                  <c:v>1403.2619999999999</c:v>
                </c:pt>
                <c:pt idx="2">
                  <c:v>1188.3179</c:v>
                </c:pt>
                <c:pt idx="3">
                  <c:v>1041.3094999999998</c:v>
                </c:pt>
                <c:pt idx="5">
                  <c:v>890.95999999999992</c:v>
                </c:pt>
                <c:pt idx="7">
                  <c:v>817.45579999999995</c:v>
                </c:pt>
              </c:numCache>
            </c:numRef>
          </c:val>
          <c:smooth val="0"/>
          <c:extLst>
            <c:ext xmlns:c16="http://schemas.microsoft.com/office/drawing/2014/chart" uri="{C3380CC4-5D6E-409C-BE32-E72D297353CC}">
              <c16:uniqueId val="{00000018-BAE8-4AA3-BB50-45B291E4D2C2}"/>
            </c:ext>
          </c:extLst>
        </c:ser>
        <c:ser>
          <c:idx val="12"/>
          <c:order val="12"/>
          <c:tx>
            <c:strRef>
              <c:f>'PV Dach Diagramme'!$M$2</c:f>
              <c:strCache>
                <c:ptCount val="1"/>
                <c:pt idx="0">
                  <c:v>Reiner Lemoine Institut 2013</c:v>
                </c:pt>
              </c:strCache>
            </c:strRef>
          </c:tx>
          <c:spPr>
            <a:ln w="22225" cap="rnd">
              <a:solidFill>
                <a:schemeClr val="accent1">
                  <a:lumMod val="80000"/>
                  <a:lumOff val="20000"/>
                </a:schemeClr>
              </a:solidFill>
              <a:round/>
            </a:ln>
            <a:effectLst/>
          </c:spPr>
          <c:marker>
            <c:symbol val="x"/>
            <c:size val="6"/>
            <c:spPr>
              <a:noFill/>
              <a:ln w="9525">
                <a:solidFill>
                  <a:schemeClr val="accent1">
                    <a:lumMod val="80000"/>
                    <a:lumOff val="20000"/>
                  </a:schemeClr>
                </a:solidFill>
                <a:round/>
              </a:ln>
              <a:effectLst/>
            </c:spPr>
          </c:marker>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Diagramme'!$M$3:$M$10</c:f>
              <c:numCache>
                <c:formatCode>0</c:formatCode>
                <c:ptCount val="8"/>
                <c:pt idx="0">
                  <c:v>1403.597</c:v>
                </c:pt>
                <c:pt idx="1">
                  <c:v>1182.3139999999999</c:v>
                </c:pt>
                <c:pt idx="2">
                  <c:v>1050.827</c:v>
                </c:pt>
                <c:pt idx="3">
                  <c:v>954.61699999999996</c:v>
                </c:pt>
                <c:pt idx="4">
                  <c:v>889.4079999999999</c:v>
                </c:pt>
                <c:pt idx="5">
                  <c:v>842.37199999999996</c:v>
                </c:pt>
              </c:numCache>
            </c:numRef>
          </c:val>
          <c:smooth val="0"/>
          <c:extLst>
            <c:ext xmlns:c16="http://schemas.microsoft.com/office/drawing/2014/chart" uri="{C3380CC4-5D6E-409C-BE32-E72D297353CC}">
              <c16:uniqueId val="{00000019-BAE8-4AA3-BB50-45B291E4D2C2}"/>
            </c:ext>
          </c:extLst>
        </c:ser>
        <c:dLbls>
          <c:showLegendKey val="0"/>
          <c:showVal val="0"/>
          <c:showCatName val="0"/>
          <c:showSerName val="0"/>
          <c:showPercent val="0"/>
          <c:showBubbleSize val="0"/>
        </c:dLbls>
        <c:marker val="1"/>
        <c:smooth val="0"/>
        <c:axId val="90175464"/>
        <c:axId val="90180056"/>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de-DE"/>
          </a:p>
        </c:txPr>
        <c:crossAx val="90180056"/>
        <c:crosses val="autoZero"/>
        <c:auto val="1"/>
        <c:lblAlgn val="ctr"/>
        <c:lblOffset val="100"/>
        <c:noMultiLvlLbl val="0"/>
      </c:catAx>
      <c:valAx>
        <c:axId val="90180056"/>
        <c:scaling>
          <c:orientation val="minMax"/>
          <c:max val="250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a:effectLst/>
                </a:endParaRPr>
              </a:p>
            </c:rich>
          </c:tx>
          <c:overlay val="0"/>
          <c:spPr>
            <a:noFill/>
            <a:ln>
              <a:noFill/>
            </a:ln>
            <a:effectLst/>
          </c:spPr>
          <c:txPr>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crossAx val="90175464"/>
        <c:crosses val="autoZero"/>
        <c:crossBetween val="between"/>
      </c:valAx>
      <c:spPr>
        <a:noFill/>
        <a:ln>
          <a:noFill/>
        </a:ln>
        <a:effectLst/>
      </c:spPr>
    </c:plotArea>
    <c:legend>
      <c:legendPos val="b"/>
      <c:legendEntry>
        <c:idx val="10"/>
        <c:delete val="1"/>
      </c:legendEntry>
      <c:layout>
        <c:manualLayout>
          <c:xMode val="edge"/>
          <c:yMode val="edge"/>
          <c:x val="5.5119661178716292E-2"/>
          <c:y val="0.78884546063266925"/>
          <c:w val="0.91551825340014314"/>
          <c:h val="0.1988657548668102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de-DE"/>
    </a:p>
  </c:txPr>
  <c:printSettings>
    <c:headerFooter/>
    <c:pageMargins b="0.78740157480314965" l="0.70866141732283472" r="0.70866141732283472" t="0.78740157480314965" header="0.31496062992125984" footer="0.31496062992125984"/>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cap="none" baseline="0">
                <a:solidFill>
                  <a:sysClr val="windowText" lastClr="000000"/>
                </a:solidFill>
              </a:rPr>
              <a:t>spezifische Investitionskosten (Mittelwerte)  - PV Dach</a:t>
            </a:r>
          </a:p>
          <a:p>
            <a:pPr>
              <a:defRPr/>
            </a:pPr>
            <a:r>
              <a:rPr lang="de-DE" sz="1100" b="0" i="0" cap="none" baseline="0">
                <a:solidFill>
                  <a:sysClr val="windowText" lastClr="000000"/>
                </a:solidFill>
              </a:rPr>
              <a:t>(nur Studien mit dieser Differenzierung)</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endParaRPr lang="de-DE"/>
        </a:p>
      </c:txPr>
    </c:title>
    <c:autoTitleDeleted val="0"/>
    <c:plotArea>
      <c:layout>
        <c:manualLayout>
          <c:layoutTarget val="inner"/>
          <c:xMode val="edge"/>
          <c:yMode val="edge"/>
          <c:x val="7.8189692197566232E-2"/>
          <c:y val="6.6871468990332819E-2"/>
          <c:w val="0.90211333810546412"/>
          <c:h val="0.65261057648268539"/>
        </c:manualLayout>
      </c:layout>
      <c:lineChart>
        <c:grouping val="standard"/>
        <c:varyColors val="0"/>
        <c:ser>
          <c:idx val="0"/>
          <c:order val="0"/>
          <c:tx>
            <c:strRef>
              <c:f>'PV Dach Diagramme'!$B$2</c:f>
              <c:strCache>
                <c:ptCount val="1"/>
                <c:pt idx="0">
                  <c:v>Acatech, Leopoldina, Akademieunion 2015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Diagramme'!$B$3:$B$10</c:f>
              <c:numCache>
                <c:formatCode>0</c:formatCode>
                <c:ptCount val="8"/>
                <c:pt idx="7">
                  <c:v>602.45000000000005</c:v>
                </c:pt>
              </c:numCache>
            </c:numRef>
          </c:val>
          <c:smooth val="0"/>
          <c:extLst>
            <c:ext xmlns:c16="http://schemas.microsoft.com/office/drawing/2014/chart" uri="{C3380CC4-5D6E-409C-BE32-E72D297353CC}">
              <c16:uniqueId val="{00000000-909A-4B63-8B75-E2E1CED33423}"/>
            </c:ext>
          </c:extLst>
        </c:ser>
        <c:ser>
          <c:idx val="6"/>
          <c:order val="6"/>
          <c:tx>
            <c:strRef>
              <c:f>'PV Dach Diagramme'!$H$2</c:f>
              <c:strCache>
                <c:ptCount val="1"/>
                <c:pt idx="0">
                  <c:v>Fraunhofer ISE 2018</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dLbls>
            <c:dLbl>
              <c:idx val="0"/>
              <c:layout>
                <c:manualLayout>
                  <c:x val="-2.2727272727272756E-2"/>
                  <c:y val="3.27700920013882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09A-4B63-8B75-E2E1CED33423}"/>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name>Trendlinie Fraunhofer ISE 2018</c:name>
            <c:spPr>
              <a:ln w="19050" cap="rnd">
                <a:solidFill>
                  <a:srgbClr val="4472C4">
                    <a:lumMod val="75000"/>
                    <a:alpha val="40000"/>
                  </a:srgbClr>
                </a:solidFill>
                <a:prstDash val="sysDash"/>
              </a:ln>
              <a:effectLst/>
            </c:spPr>
            <c:trendlineType val="log"/>
            <c:dispRSqr val="0"/>
            <c:dispEq val="0"/>
          </c:trendline>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Diagramme'!$H$3:$H$10</c:f>
              <c:numCache>
                <c:formatCode>0</c:formatCode>
                <c:ptCount val="8"/>
                <c:pt idx="0">
                  <c:v>1322.88</c:v>
                </c:pt>
                <c:pt idx="1">
                  <c:v>1205.1242229934728</c:v>
                </c:pt>
                <c:pt idx="2">
                  <c:v>992.47620100329323</c:v>
                </c:pt>
                <c:pt idx="3">
                  <c:v>860.06862202610523</c:v>
                </c:pt>
                <c:pt idx="4">
                  <c:v>769.10717804540855</c:v>
                </c:pt>
              </c:numCache>
            </c:numRef>
          </c:val>
          <c:smooth val="0"/>
          <c:extLst>
            <c:ext xmlns:c16="http://schemas.microsoft.com/office/drawing/2014/chart" uri="{C3380CC4-5D6E-409C-BE32-E72D297353CC}">
              <c16:uniqueId val="{0000000A-909A-4B63-8B75-E2E1CED33423}"/>
            </c:ext>
          </c:extLst>
        </c:ser>
        <c:ser>
          <c:idx val="7"/>
          <c:order val="7"/>
          <c:tx>
            <c:strRef>
              <c:f>'PV Dach Diagramme'!$I$2</c:f>
              <c:strCache>
                <c:ptCount val="1"/>
                <c:pt idx="0">
                  <c:v>Greenpeace 2017</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trendline>
            <c:name>Trendlinie Greenpeace 2017</c:name>
            <c:spPr>
              <a:ln w="19050" cap="rnd">
                <a:solidFill>
                  <a:srgbClr val="ED7D31">
                    <a:lumMod val="50000"/>
                    <a:alpha val="38000"/>
                  </a:srgbClr>
                </a:solidFill>
                <a:prstDash val="sysDash"/>
              </a:ln>
              <a:effectLst/>
            </c:spPr>
            <c:trendlineType val="log"/>
            <c:dispRSqr val="0"/>
            <c:dispEq val="0"/>
          </c:trendline>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Diagramme'!$I$3:$I$10</c:f>
              <c:numCache>
                <c:formatCode>0</c:formatCode>
                <c:ptCount val="8"/>
                <c:pt idx="0">
                  <c:v>1340.374736842105</c:v>
                </c:pt>
                <c:pt idx="3">
                  <c:v>1034.5469305263155</c:v>
                </c:pt>
              </c:numCache>
            </c:numRef>
          </c:val>
          <c:smooth val="0"/>
          <c:extLst>
            <c:ext xmlns:c16="http://schemas.microsoft.com/office/drawing/2014/chart" uri="{C3380CC4-5D6E-409C-BE32-E72D297353CC}">
              <c16:uniqueId val="{0000000B-909A-4B63-8B75-E2E1CED33423}"/>
            </c:ext>
          </c:extLst>
        </c:ser>
        <c:ser>
          <c:idx val="10"/>
          <c:order val="10"/>
          <c:tx>
            <c:strRef>
              <c:f>'PV Dach Diagramme'!#REF!</c:f>
              <c:strCache>
                <c:ptCount val="1"/>
                <c:pt idx="0">
                  <c:v>#REF!</c:v>
                </c:pt>
              </c:strCache>
            </c:strRef>
          </c:tx>
          <c:spPr>
            <a:ln w="22225" cap="rnd">
              <a:solidFill>
                <a:schemeClr val="accent5">
                  <a:lumMod val="60000"/>
                </a:schemeClr>
              </a:solidFill>
              <a:round/>
            </a:ln>
            <a:effectLst/>
          </c:spPr>
          <c:marker>
            <c:symbol val="square"/>
            <c:size val="6"/>
            <c:spPr>
              <a:solidFill>
                <a:schemeClr val="accent5">
                  <a:lumMod val="60000"/>
                </a:schemeClr>
              </a:solidFill>
              <a:ln w="9525">
                <a:solidFill>
                  <a:schemeClr val="accent5">
                    <a:lumMod val="60000"/>
                  </a:schemeClr>
                </a:solidFill>
                <a:round/>
              </a:ln>
              <a:effectLst/>
            </c:spPr>
          </c:marker>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Diagramme'!#REF!</c:f>
              <c:numCache>
                <c:formatCode>General</c:formatCode>
                <c:ptCount val="1"/>
                <c:pt idx="0">
                  <c:v>1</c:v>
                </c:pt>
              </c:numCache>
            </c:numRef>
          </c:val>
          <c:smooth val="0"/>
          <c:extLst>
            <c:ext xmlns:c16="http://schemas.microsoft.com/office/drawing/2014/chart" uri="{C3380CC4-5D6E-409C-BE32-E72D297353CC}">
              <c16:uniqueId val="{00000013-909A-4B63-8B75-E2E1CED33423}"/>
            </c:ext>
          </c:extLst>
        </c:ser>
        <c:ser>
          <c:idx val="11"/>
          <c:order val="11"/>
          <c:tx>
            <c:strRef>
              <c:f>'PV Dach Diagramme'!$L$2</c:f>
              <c:strCache>
                <c:ptCount val="1"/>
                <c:pt idx="0">
                  <c:v>Prognos, EWI, GWS 2014</c:v>
                </c:pt>
              </c:strCache>
            </c:strRef>
          </c:tx>
          <c:spPr>
            <a:ln w="22225" cap="rnd">
              <a:solidFill>
                <a:schemeClr val="accent6">
                  <a:lumMod val="60000"/>
                </a:schemeClr>
              </a:solidFill>
              <a:round/>
            </a:ln>
            <a:effectLst/>
          </c:spPr>
          <c:marker>
            <c:symbol val="triangle"/>
            <c:size val="6"/>
            <c:spPr>
              <a:solidFill>
                <a:schemeClr val="accent6">
                  <a:lumMod val="60000"/>
                </a:schemeClr>
              </a:solidFill>
              <a:ln w="9525">
                <a:solidFill>
                  <a:schemeClr val="accent6">
                    <a:lumMod val="60000"/>
                  </a:schemeClr>
                </a:solidFill>
                <a:round/>
              </a:ln>
              <a:effectLst/>
            </c:spPr>
          </c:marker>
          <c:dLbls>
            <c:dLbl>
              <c:idx val="0"/>
              <c:layout>
                <c:manualLayout>
                  <c:x val="-2.4242424242424256E-2"/>
                  <c:y val="-2.86738305012147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09A-4B63-8B75-E2E1CED33423}"/>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09A-4B63-8B75-E2E1CED33423}"/>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Diagramme'!$L$3:$L$10</c:f>
              <c:numCache>
                <c:formatCode>0</c:formatCode>
                <c:ptCount val="8"/>
                <c:pt idx="0">
                  <c:v>1781.9199999999998</c:v>
                </c:pt>
                <c:pt idx="1">
                  <c:v>1403.2619999999999</c:v>
                </c:pt>
                <c:pt idx="2">
                  <c:v>1188.3179</c:v>
                </c:pt>
                <c:pt idx="3">
                  <c:v>1041.3094999999998</c:v>
                </c:pt>
                <c:pt idx="5">
                  <c:v>890.95999999999992</c:v>
                </c:pt>
                <c:pt idx="7">
                  <c:v>817.45579999999995</c:v>
                </c:pt>
              </c:numCache>
            </c:numRef>
          </c:val>
          <c:smooth val="0"/>
          <c:extLst>
            <c:ext xmlns:c16="http://schemas.microsoft.com/office/drawing/2014/chart" uri="{C3380CC4-5D6E-409C-BE32-E72D297353CC}">
              <c16:uniqueId val="{00000015-909A-4B63-8B75-E2E1CED33423}"/>
            </c:ext>
          </c:extLst>
        </c:ser>
        <c:ser>
          <c:idx val="12"/>
          <c:order val="12"/>
          <c:tx>
            <c:strRef>
              <c:f>'PV Dach Diagramme'!$M$2</c:f>
              <c:strCache>
                <c:ptCount val="1"/>
                <c:pt idx="0">
                  <c:v>Reiner Lemoine Institut 2013</c:v>
                </c:pt>
              </c:strCache>
            </c:strRef>
          </c:tx>
          <c:spPr>
            <a:ln w="22225" cap="rnd">
              <a:solidFill>
                <a:schemeClr val="accent1">
                  <a:lumMod val="80000"/>
                  <a:lumOff val="20000"/>
                </a:schemeClr>
              </a:solidFill>
              <a:round/>
            </a:ln>
            <a:effectLst/>
          </c:spPr>
          <c:marker>
            <c:symbol val="x"/>
            <c:size val="6"/>
            <c:spPr>
              <a:noFill/>
              <a:ln w="9525">
                <a:solidFill>
                  <a:schemeClr val="accent1">
                    <a:lumMod val="80000"/>
                    <a:lumOff val="20000"/>
                  </a:schemeClr>
                </a:solidFill>
                <a:round/>
              </a:ln>
              <a:effectLst/>
            </c:spPr>
          </c:marker>
          <c:trendline>
            <c:name>Trendlinie Reinier Lemoine Institut 2013</c:name>
            <c:spPr>
              <a:ln w="19050" cap="rnd">
                <a:solidFill>
                  <a:srgbClr val="5B9BD5">
                    <a:alpha val="41000"/>
                  </a:srgbClr>
                </a:solidFill>
                <a:prstDash val="sysDash"/>
              </a:ln>
              <a:effectLst/>
            </c:spPr>
            <c:trendlineType val="log"/>
            <c:dispRSqr val="0"/>
            <c:dispEq val="0"/>
          </c:trendline>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Diagramme'!$M$3:$M$10</c:f>
              <c:numCache>
                <c:formatCode>0</c:formatCode>
                <c:ptCount val="8"/>
                <c:pt idx="0">
                  <c:v>1403.597</c:v>
                </c:pt>
                <c:pt idx="1">
                  <c:v>1182.3139999999999</c:v>
                </c:pt>
                <c:pt idx="2">
                  <c:v>1050.827</c:v>
                </c:pt>
                <c:pt idx="3">
                  <c:v>954.61699999999996</c:v>
                </c:pt>
                <c:pt idx="4">
                  <c:v>889.4079999999999</c:v>
                </c:pt>
                <c:pt idx="5">
                  <c:v>842.37199999999996</c:v>
                </c:pt>
              </c:numCache>
            </c:numRef>
          </c:val>
          <c:smooth val="0"/>
          <c:extLst>
            <c:ext xmlns:c16="http://schemas.microsoft.com/office/drawing/2014/chart" uri="{C3380CC4-5D6E-409C-BE32-E72D297353CC}">
              <c16:uniqueId val="{00000016-909A-4B63-8B75-E2E1CED33423}"/>
            </c:ext>
          </c:extLst>
        </c:ser>
        <c:dLbls>
          <c:showLegendKey val="0"/>
          <c:showVal val="0"/>
          <c:showCatName val="0"/>
          <c:showSerName val="0"/>
          <c:showPercent val="0"/>
          <c:showBubbleSize val="0"/>
        </c:dLbls>
        <c:marker val="1"/>
        <c:smooth val="0"/>
        <c:axId val="90175464"/>
        <c:axId val="90180056"/>
        <c:extLst>
          <c:ext xmlns:c15="http://schemas.microsoft.com/office/drawing/2012/chart" uri="{02D57815-91ED-43cb-92C2-25804820EDAC}">
            <c15:filteredLineSeries>
              <c15:ser>
                <c:idx val="1"/>
                <c:order val="1"/>
                <c:tx>
                  <c:strRef>
                    <c:extLst>
                      <c:ext uri="{02D57815-91ED-43cb-92C2-25804820EDAC}">
                        <c15:formulaRef>
                          <c15:sqref>'PV Dach Diagramme'!$C$2</c15:sqref>
                        </c15:formulaRef>
                      </c:ext>
                    </c:extLst>
                    <c:strCache>
                      <c:ptCount val="1"/>
                      <c:pt idx="0">
                        <c:v>Baum et al. 2018</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extLst>
                      <c:ext uri="{02D57815-91ED-43cb-92C2-25804820EDAC}">
                        <c15:formulaRef>
                          <c15:sqref>'PV Dach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c:ext uri="{02D57815-91ED-43cb-92C2-25804820EDAC}">
                        <c15:formulaRef>
                          <c15:sqref>'PV Dach Diagramme'!$C$3:$C$10</c15:sqref>
                        </c15:formulaRef>
                      </c:ext>
                    </c:extLst>
                    <c:numCache>
                      <c:formatCode>0</c:formatCode>
                      <c:ptCount val="8"/>
                      <c:pt idx="0">
                        <c:v>1503.7567999999999</c:v>
                      </c:pt>
                      <c:pt idx="3">
                        <c:v>854.12559999999996</c:v>
                      </c:pt>
                      <c:pt idx="7">
                        <c:v>586.63040000000001</c:v>
                      </c:pt>
                    </c:numCache>
                  </c:numRef>
                </c:val>
                <c:smooth val="0"/>
                <c:extLst>
                  <c:ext xmlns:c16="http://schemas.microsoft.com/office/drawing/2014/chart" uri="{C3380CC4-5D6E-409C-BE32-E72D297353CC}">
                    <c16:uniqueId val="{00000001-909A-4B63-8B75-E2E1CED33423}"/>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'PV Dach Diagramme'!$D$2</c15:sqref>
                        </c15:formulaRef>
                      </c:ext>
                    </c:extLst>
                    <c:strCache>
                      <c:ptCount val="1"/>
                      <c:pt idx="0">
                        <c:v>DIW 2015</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extLst xmlns:c15="http://schemas.microsoft.com/office/drawing/2012/chart">
                      <c:ext xmlns:c15="http://schemas.microsoft.com/office/drawing/2012/chart" uri="{02D57815-91ED-43cb-92C2-25804820EDAC}">
                        <c15:formulaRef>
                          <c15:sqref>'PV Dach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Dach Diagramme'!$D$3:$D$10</c15:sqref>
                        </c15:formulaRef>
                      </c:ext>
                    </c:extLst>
                    <c:numCache>
                      <c:formatCode>0</c:formatCode>
                      <c:ptCount val="8"/>
                      <c:pt idx="1">
                        <c:v>1113.0944</c:v>
                      </c:pt>
                      <c:pt idx="3">
                        <c:v>1047.3727999999999</c:v>
                      </c:pt>
                      <c:pt idx="5">
                        <c:v>1018.1632</c:v>
                      </c:pt>
                      <c:pt idx="7">
                        <c:v>987.91039999999998</c:v>
                      </c:pt>
                    </c:numCache>
                  </c:numRef>
                </c:val>
                <c:smooth val="0"/>
                <c:extLst xmlns:c15="http://schemas.microsoft.com/office/drawing/2012/chart">
                  <c:ext xmlns:c16="http://schemas.microsoft.com/office/drawing/2014/chart" uri="{C3380CC4-5D6E-409C-BE32-E72D297353CC}">
                    <c16:uniqueId val="{00000002-909A-4B63-8B75-E2E1CED33423}"/>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'PV Dach Diagramme'!$E$2</c15:sqref>
                        </c15:formulaRef>
                      </c:ext>
                    </c:extLst>
                    <c:strCache>
                      <c:ptCount val="1"/>
                      <c:pt idx="0">
                        <c:v>DIW 2013</c:v>
                      </c:pt>
                    </c:strCache>
                  </c:strRef>
                </c:tx>
                <c:spPr>
                  <a:ln w="22225" cap="rnd">
                    <a:solidFill>
                      <a:schemeClr val="accent4"/>
                    </a:solidFill>
                    <a:round/>
                  </a:ln>
                  <a:effectLst/>
                </c:spPr>
                <c:marker>
                  <c:symbol val="x"/>
                  <c:size val="6"/>
                  <c:spPr>
                    <a:noFill/>
                    <a:ln w="9525">
                      <a:solidFill>
                        <a:schemeClr val="accent4"/>
                      </a:solidFill>
                      <a:round/>
                    </a:ln>
                    <a:effectLst/>
                  </c:spPr>
                </c:marker>
                <c:cat>
                  <c:strRef>
                    <c:extLst xmlns:c15="http://schemas.microsoft.com/office/drawing/2012/chart">
                      <c:ext xmlns:c15="http://schemas.microsoft.com/office/drawing/2012/chart" uri="{02D57815-91ED-43cb-92C2-25804820EDAC}">
                        <c15:formulaRef>
                          <c15:sqref>'PV Dach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Dach Diagramme'!$E$3:$E$10</c15:sqref>
                        </c15:formulaRef>
                      </c:ext>
                    </c:extLst>
                    <c:numCache>
                      <c:formatCode>0</c:formatCode>
                      <c:ptCount val="8"/>
                      <c:pt idx="0">
                        <c:v>1412.8789999999999</c:v>
                      </c:pt>
                      <c:pt idx="1">
                        <c:v>844.34999999999991</c:v>
                      </c:pt>
                      <c:pt idx="2">
                        <c:v>759.91499999999996</c:v>
                      </c:pt>
                      <c:pt idx="3">
                        <c:v>675.4799999999999</c:v>
                      </c:pt>
                      <c:pt idx="4">
                        <c:v>624.81899999999996</c:v>
                      </c:pt>
                      <c:pt idx="5">
                        <c:v>531.37759999999992</c:v>
                      </c:pt>
                      <c:pt idx="6">
                        <c:v>504.35839999999996</c:v>
                      </c:pt>
                      <c:pt idx="7">
                        <c:v>478.46499999999997</c:v>
                      </c:pt>
                    </c:numCache>
                  </c:numRef>
                </c:val>
                <c:smooth val="0"/>
                <c:extLst xmlns:c15="http://schemas.microsoft.com/office/drawing/2012/chart">
                  <c:ext xmlns:c16="http://schemas.microsoft.com/office/drawing/2014/chart" uri="{C3380CC4-5D6E-409C-BE32-E72D297353CC}">
                    <c16:uniqueId val="{00000003-909A-4B63-8B75-E2E1CED3342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'PV Dach Diagramme'!$F$2</c15:sqref>
                        </c15:formulaRef>
                      </c:ext>
                    </c:extLst>
                    <c:strCache>
                      <c:ptCount val="1"/>
                      <c:pt idx="0">
                        <c:v>DLR, IWES, IfnE 2012</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0"/>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4-909A-4B63-8B75-E2E1CED33423}"/>
                      </c:ext>
                    </c:extLst>
                  </c:dLbl>
                  <c:dLbl>
                    <c:idx val="7"/>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5-909A-4B63-8B75-E2E1CED334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'PV Dach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Dach Diagramme'!$F$3:$F$10</c15:sqref>
                        </c15:formulaRef>
                      </c:ext>
                    </c:extLst>
                    <c:numCache>
                      <c:formatCode>0</c:formatCode>
                      <c:ptCount val="8"/>
                      <c:pt idx="0">
                        <c:v>2394.54</c:v>
                      </c:pt>
                      <c:pt idx="1">
                        <c:v>1344.105</c:v>
                      </c:pt>
                      <c:pt idx="3">
                        <c:v>1106.9099999999999</c:v>
                      </c:pt>
                      <c:pt idx="5">
                        <c:v>1039.1399999999999</c:v>
                      </c:pt>
                      <c:pt idx="7">
                        <c:v>993.95999999999992</c:v>
                      </c:pt>
                    </c:numCache>
                  </c:numRef>
                </c:val>
                <c:smooth val="0"/>
                <c:extLst xmlns:c15="http://schemas.microsoft.com/office/drawing/2012/chart">
                  <c:ext xmlns:c16="http://schemas.microsoft.com/office/drawing/2014/chart" uri="{C3380CC4-5D6E-409C-BE32-E72D297353CC}">
                    <c16:uniqueId val="{00000006-909A-4B63-8B75-E2E1CED33423}"/>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'PV Dach Diagramme'!$G$2</c15:sqref>
                        </c15:formulaRef>
                      </c:ext>
                    </c:extLst>
                    <c:strCache>
                      <c:ptCount val="1"/>
                      <c:pt idx="0">
                        <c:v>Fraunhofer ISE 2015</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dLbls>
                  <c:dLbl>
                    <c:idx val="7"/>
                    <c:layout>
                      <c:manualLayout>
                        <c:x val="0"/>
                        <c:y val="-2.2529438250954395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909A-4B63-8B75-E2E1CED334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'PV Dach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Dach Diagramme'!$G$3:$G$10</c15:sqref>
                        </c15:formulaRef>
                      </c:ext>
                    </c:extLst>
                    <c:numCache>
                      <c:formatCode>0</c:formatCode>
                      <c:ptCount val="8"/>
                      <c:pt idx="0">
                        <c:v>1340.53</c:v>
                      </c:pt>
                      <c:pt idx="7">
                        <c:v>610.4</c:v>
                      </c:pt>
                    </c:numCache>
                  </c:numRef>
                </c:val>
                <c:smooth val="0"/>
                <c:extLst xmlns:c15="http://schemas.microsoft.com/office/drawing/2012/chart">
                  <c:ext xmlns:c16="http://schemas.microsoft.com/office/drawing/2014/chart" uri="{C3380CC4-5D6E-409C-BE32-E72D297353CC}">
                    <c16:uniqueId val="{00000008-909A-4B63-8B75-E2E1CED33423}"/>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'PV Dach Diagramme'!$J$2</c15:sqref>
                        </c15:formulaRef>
                      </c:ext>
                    </c:extLst>
                    <c:strCache>
                      <c:ptCount val="1"/>
                      <c:pt idx="0">
                        <c:v>Greenpeace International 2015</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dLbls>
                  <c:dLbl>
                    <c:idx val="7"/>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C-909A-4B63-8B75-E2E1CED334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'PV Dach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Dach Diagramme'!$J$3:$J$10</c15:sqref>
                        </c15:formulaRef>
                      </c:ext>
                    </c:extLst>
                    <c:numCache>
                      <c:formatCode>0</c:formatCode>
                      <c:ptCount val="8"/>
                      <c:pt idx="0">
                        <c:v>2001.7908</c:v>
                      </c:pt>
                      <c:pt idx="1">
                        <c:v>1320.3533</c:v>
                      </c:pt>
                      <c:pt idx="3">
                        <c:v>987.81180000000006</c:v>
                      </c:pt>
                      <c:pt idx="5">
                        <c:v>783.92570000000001</c:v>
                      </c:pt>
                      <c:pt idx="7">
                        <c:v>578.94929999999999</c:v>
                      </c:pt>
                    </c:numCache>
                  </c:numRef>
                </c:val>
                <c:smooth val="0"/>
                <c:extLst xmlns:c15="http://schemas.microsoft.com/office/drawing/2012/chart">
                  <c:ext xmlns:c16="http://schemas.microsoft.com/office/drawing/2014/chart" uri="{C3380CC4-5D6E-409C-BE32-E72D297353CC}">
                    <c16:uniqueId val="{0000000D-909A-4B63-8B75-E2E1CED33423}"/>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'PV Dach Diagramme'!$K$2</c15:sqref>
                        </c15:formulaRef>
                      </c:ext>
                    </c:extLst>
                    <c:strCache>
                      <c:ptCount val="1"/>
                      <c:pt idx="0">
                        <c:v>IEA 2019</c:v>
                      </c:pt>
                    </c:strCache>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dLbls>
                  <c:dLbl>
                    <c:idx val="0"/>
                    <c:layout>
                      <c:manualLayout>
                        <c:x val="-1.2121212121212121E-2"/>
                        <c:y val="3.48182227514748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E-909A-4B63-8B75-E2E1CED33423}"/>
                      </c:ext>
                    </c:extLst>
                  </c:dLbl>
                  <c:dLbl>
                    <c:idx val="5"/>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F-909A-4B63-8B75-E2E1CED334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name>Trendlinie IEA 2019</c:name>
                  <c:spPr>
                    <a:ln w="19050" cap="rnd">
                      <a:solidFill>
                        <a:srgbClr val="FFC000">
                          <a:lumMod val="60000"/>
                          <a:alpha val="40000"/>
                        </a:srgbClr>
                      </a:solidFill>
                      <a:prstDash val="sysDash"/>
                    </a:ln>
                    <a:effectLst/>
                  </c:spPr>
                  <c:trendlineType val="log"/>
                  <c:dispRSqr val="0"/>
                  <c:dispEq val="0"/>
                </c:trendline>
                <c:cat>
                  <c:strRef>
                    <c:extLst xmlns:c15="http://schemas.microsoft.com/office/drawing/2012/chart">
                      <c:ext xmlns:c15="http://schemas.microsoft.com/office/drawing/2012/chart" uri="{02D57815-91ED-43cb-92C2-25804820EDAC}">
                        <c15:formulaRef>
                          <c15:sqref>'PV Dach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Dach Diagramme'!$K$3:$K$10</c15:sqref>
                        </c15:formulaRef>
                      </c:ext>
                    </c:extLst>
                    <c:numCache>
                      <c:formatCode>0</c:formatCode>
                      <c:ptCount val="8"/>
                      <c:pt idx="0">
                        <c:v>940.31</c:v>
                      </c:pt>
                      <c:pt idx="5">
                        <c:v>526.12</c:v>
                      </c:pt>
                    </c:numCache>
                  </c:numRef>
                </c:val>
                <c:smooth val="0"/>
                <c:extLst xmlns:c15="http://schemas.microsoft.com/office/drawing/2012/chart">
                  <c:ext xmlns:c16="http://schemas.microsoft.com/office/drawing/2014/chart" uri="{C3380CC4-5D6E-409C-BE32-E72D297353CC}">
                    <c16:uniqueId val="{00000011-909A-4B63-8B75-E2E1CED33423}"/>
                  </c:ext>
                </c:extLst>
              </c15:ser>
            </c15:filteredLineSeries>
          </c:ext>
        </c:extLst>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de-DE"/>
          </a:p>
        </c:txPr>
        <c:crossAx val="90180056"/>
        <c:crosses val="autoZero"/>
        <c:auto val="1"/>
        <c:lblAlgn val="ctr"/>
        <c:lblOffset val="100"/>
        <c:noMultiLvlLbl val="0"/>
      </c:catAx>
      <c:valAx>
        <c:axId val="90180056"/>
        <c:scaling>
          <c:orientation val="minMax"/>
          <c:max val="250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r>
                  <a:rPr lang="de-DE" sz="900" b="0" i="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a:effectLst/>
                </a:endParaRPr>
              </a:p>
            </c:rich>
          </c:tx>
          <c:overlay val="0"/>
          <c:spPr>
            <a:noFill/>
            <a:ln>
              <a:noFill/>
            </a:ln>
            <a:effectLst/>
          </c:spPr>
          <c:txPr>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crossAx val="90175464"/>
        <c:crosses val="autoZero"/>
        <c:crossBetween val="between"/>
      </c:valAx>
      <c:spPr>
        <a:noFill/>
        <a:ln>
          <a:noFill/>
        </a:ln>
        <a:effectLst/>
      </c:spPr>
    </c:plotArea>
    <c:legend>
      <c:legendPos val="b"/>
      <c:legendEntry>
        <c:idx val="3"/>
        <c:delete val="1"/>
      </c:legendEntry>
      <c:layout>
        <c:manualLayout>
          <c:xMode val="edge"/>
          <c:yMode val="edge"/>
          <c:x val="6.8756024815079919E-2"/>
          <c:y val="0.83390433713457801"/>
          <c:w val="0.92915461703650681"/>
          <c:h val="0.15175874761481467"/>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de-DE"/>
    </a:p>
  </c:txPr>
  <c:printSettings>
    <c:headerFooter/>
    <c:pageMargins b="0.78740157480314965" l="0.70866141732283472" r="0.70866141732283472" t="0.78740157480314965" header="0.31496062992125984" footer="0.31496062992125984"/>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8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cap="none" baseline="0"/>
              <a:t>spezifische Investitionskosten (Mittelwerte) - PV Freifläche</a:t>
            </a:r>
            <a:br>
              <a:rPr lang="de-DE" sz="1100" b="0" i="0" cap="none" baseline="0"/>
            </a:br>
            <a:r>
              <a:rPr lang="de-DE" sz="1100" b="0" i="0" cap="none" baseline="0"/>
              <a:t>(auch Studien ohne diese Differenzierung)</a:t>
            </a:r>
          </a:p>
        </c:rich>
      </c:tx>
      <c:layout>
        <c:manualLayout>
          <c:xMode val="edge"/>
          <c:yMode val="edge"/>
          <c:x val="0.23493712717728468"/>
          <c:y val="1.2718571468888969E-2"/>
        </c:manualLayout>
      </c:layout>
      <c:overlay val="0"/>
      <c:spPr>
        <a:noFill/>
        <a:ln>
          <a:noFill/>
        </a:ln>
        <a:effectLst/>
      </c:spPr>
      <c:txPr>
        <a:bodyPr rot="0" spcFirstLastPara="1" vertOverflow="ellipsis" vert="horz" wrap="square" anchor="ctr" anchorCtr="1"/>
        <a:lstStyle/>
        <a:p>
          <a:pPr>
            <a:defRPr sz="1080" b="1" i="0" u="none" strike="noStrike" kern="1200" cap="all" spc="120" normalizeH="0" baseline="0">
              <a:solidFill>
                <a:sysClr val="windowText" lastClr="000000"/>
              </a:solidFill>
              <a:latin typeface="Arial" panose="020B0604020202020204" pitchFamily="34" charset="0"/>
              <a:ea typeface="+mn-ea"/>
              <a:cs typeface="+mn-cs"/>
            </a:defRPr>
          </a:pPr>
          <a:endParaRPr lang="de-DE"/>
        </a:p>
      </c:txPr>
    </c:title>
    <c:autoTitleDeleted val="0"/>
    <c:plotArea>
      <c:layout>
        <c:manualLayout>
          <c:layoutTarget val="inner"/>
          <c:xMode val="edge"/>
          <c:yMode val="edge"/>
          <c:x val="8.1219995227869241E-2"/>
          <c:y val="7.5986828984177884E-2"/>
          <c:w val="0.90211333810546412"/>
          <c:h val="0.61503086307759913"/>
        </c:manualLayout>
      </c:layout>
      <c:lineChart>
        <c:grouping val="standard"/>
        <c:varyColors val="0"/>
        <c:ser>
          <c:idx val="0"/>
          <c:order val="0"/>
          <c:tx>
            <c:strRef>
              <c:f>'PV Freifläche Diagramme'!$B$2</c:f>
              <c:strCache>
                <c:ptCount val="1"/>
                <c:pt idx="0">
                  <c:v>Acatech, Leopoldina, Akademieunion 2015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Diagramme'!$B$3:$B$10</c:f>
              <c:numCache>
                <c:formatCode>0</c:formatCode>
                <c:ptCount val="8"/>
                <c:pt idx="7">
                  <c:v>479.875</c:v>
                </c:pt>
              </c:numCache>
            </c:numRef>
          </c:val>
          <c:smooth val="0"/>
          <c:extLst>
            <c:ext xmlns:c16="http://schemas.microsoft.com/office/drawing/2014/chart" uri="{C3380CC4-5D6E-409C-BE32-E72D297353CC}">
              <c16:uniqueId val="{00000000-2F58-446A-B087-D00659F764CD}"/>
            </c:ext>
          </c:extLst>
        </c:ser>
        <c:ser>
          <c:idx val="1"/>
          <c:order val="1"/>
          <c:tx>
            <c:strRef>
              <c:f>'PV Freifläche Diagramme'!$C$2</c:f>
              <c:strCache>
                <c:ptCount val="1"/>
                <c:pt idx="0">
                  <c:v>Agora 2015</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Diagramme'!$C$3:$C$10</c:f>
              <c:numCache>
                <c:formatCode>0</c:formatCode>
                <c:ptCount val="8"/>
                <c:pt idx="0">
                  <c:v>1048.5310000000002</c:v>
                </c:pt>
                <c:pt idx="1">
                  <c:v>867.27740000000006</c:v>
                </c:pt>
                <c:pt idx="2">
                  <c:v>762.95120000000009</c:v>
                </c:pt>
                <c:pt idx="3">
                  <c:v>686.02380000000005</c:v>
                </c:pt>
                <c:pt idx="4">
                  <c:v>614.36540000000002</c:v>
                </c:pt>
                <c:pt idx="5">
                  <c:v>554.29880000000003</c:v>
                </c:pt>
                <c:pt idx="6">
                  <c:v>504.77020000000005</c:v>
                </c:pt>
                <c:pt idx="7">
                  <c:v>459.45680000000004</c:v>
                </c:pt>
              </c:numCache>
            </c:numRef>
          </c:val>
          <c:smooth val="0"/>
          <c:extLst>
            <c:ext xmlns:c16="http://schemas.microsoft.com/office/drawing/2014/chart" uri="{C3380CC4-5D6E-409C-BE32-E72D297353CC}">
              <c16:uniqueId val="{00000001-2F58-446A-B087-D00659F764CD}"/>
            </c:ext>
          </c:extLst>
        </c:ser>
        <c:ser>
          <c:idx val="2"/>
          <c:order val="2"/>
          <c:tx>
            <c:strRef>
              <c:f>'PV Freifläche Diagramme'!$D$2</c:f>
              <c:strCache>
                <c:ptCount val="1"/>
                <c:pt idx="0">
                  <c:v>Baum et al. 2018</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Diagramme'!$D$3:$D$10</c:f>
              <c:numCache>
                <c:formatCode>0</c:formatCode>
                <c:ptCount val="8"/>
                <c:pt idx="0">
                  <c:v>1503.7567999999999</c:v>
                </c:pt>
                <c:pt idx="3">
                  <c:v>854.12559999999996</c:v>
                </c:pt>
                <c:pt idx="7">
                  <c:v>586.63040000000001</c:v>
                </c:pt>
              </c:numCache>
            </c:numRef>
          </c:val>
          <c:smooth val="0"/>
          <c:extLst>
            <c:ext xmlns:c16="http://schemas.microsoft.com/office/drawing/2014/chart" uri="{C3380CC4-5D6E-409C-BE32-E72D297353CC}">
              <c16:uniqueId val="{00000002-2F58-446A-B087-D00659F764CD}"/>
            </c:ext>
          </c:extLst>
        </c:ser>
        <c:ser>
          <c:idx val="3"/>
          <c:order val="3"/>
          <c:tx>
            <c:strRef>
              <c:f>'PV Freifläche Diagramme'!$E$2</c:f>
              <c:strCache>
                <c:ptCount val="1"/>
                <c:pt idx="0">
                  <c:v>DIW 2015</c:v>
                </c:pt>
              </c:strCache>
            </c:strRef>
          </c:tx>
          <c:spPr>
            <a:ln w="22225" cap="rnd">
              <a:solidFill>
                <a:schemeClr val="accent4"/>
              </a:solidFill>
              <a:round/>
            </a:ln>
            <a:effectLst/>
          </c:spPr>
          <c:marker>
            <c:symbol val="x"/>
            <c:size val="6"/>
            <c:spPr>
              <a:noFill/>
              <a:ln w="9525">
                <a:solidFill>
                  <a:schemeClr val="accent4"/>
                </a:solidFill>
                <a:round/>
              </a:ln>
              <a:effectLst/>
            </c:spPr>
          </c:marker>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Diagramme'!$E$3:$E$10</c:f>
              <c:numCache>
                <c:formatCode>0</c:formatCode>
                <c:ptCount val="8"/>
                <c:pt idx="1">
                  <c:v>1113.0944</c:v>
                </c:pt>
                <c:pt idx="3">
                  <c:v>1047.3727999999999</c:v>
                </c:pt>
                <c:pt idx="5">
                  <c:v>1018.1632</c:v>
                </c:pt>
                <c:pt idx="7">
                  <c:v>987.91039999999998</c:v>
                </c:pt>
              </c:numCache>
            </c:numRef>
          </c:val>
          <c:smooth val="0"/>
          <c:extLst>
            <c:ext xmlns:c16="http://schemas.microsoft.com/office/drawing/2014/chart" uri="{C3380CC4-5D6E-409C-BE32-E72D297353CC}">
              <c16:uniqueId val="{00000003-2F58-446A-B087-D00659F764CD}"/>
            </c:ext>
          </c:extLst>
        </c:ser>
        <c:ser>
          <c:idx val="4"/>
          <c:order val="4"/>
          <c:tx>
            <c:strRef>
              <c:f>'PV Freifläche Diagramme'!$F$2</c:f>
              <c:strCache>
                <c:ptCount val="1"/>
                <c:pt idx="0">
                  <c:v>DIW 2013</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538-4DAE-A30C-9319CBC298E9}"/>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Diagramme'!$F$3:$F$10</c:f>
              <c:numCache>
                <c:formatCode>0</c:formatCode>
                <c:ptCount val="8"/>
                <c:pt idx="0">
                  <c:v>1412.8789999999999</c:v>
                </c:pt>
                <c:pt idx="1">
                  <c:v>844.34999999999991</c:v>
                </c:pt>
                <c:pt idx="2">
                  <c:v>759.91499999999996</c:v>
                </c:pt>
                <c:pt idx="3">
                  <c:v>675.4799999999999</c:v>
                </c:pt>
                <c:pt idx="4">
                  <c:v>624.81899999999996</c:v>
                </c:pt>
                <c:pt idx="5">
                  <c:v>531.37759999999992</c:v>
                </c:pt>
                <c:pt idx="6">
                  <c:v>504.35839999999996</c:v>
                </c:pt>
                <c:pt idx="7">
                  <c:v>478.46499999999997</c:v>
                </c:pt>
              </c:numCache>
            </c:numRef>
          </c:val>
          <c:smooth val="0"/>
          <c:extLst>
            <c:ext xmlns:c16="http://schemas.microsoft.com/office/drawing/2014/chart" uri="{C3380CC4-5D6E-409C-BE32-E72D297353CC}">
              <c16:uniqueId val="{00000004-2F58-446A-B087-D00659F764CD}"/>
            </c:ext>
          </c:extLst>
        </c:ser>
        <c:ser>
          <c:idx val="5"/>
          <c:order val="5"/>
          <c:tx>
            <c:strRef>
              <c:f>'PV Freifläche Diagramme'!$G$2</c:f>
              <c:strCache>
                <c:ptCount val="1"/>
                <c:pt idx="0">
                  <c:v>DLR, IWES, IfnE 2012</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538-4DAE-A30C-9319CBC298E9}"/>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538-4DAE-A30C-9319CBC298E9}"/>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Diagramme'!$G$3:$G$10</c:f>
              <c:numCache>
                <c:formatCode>0</c:formatCode>
                <c:ptCount val="8"/>
                <c:pt idx="0">
                  <c:v>2394.54</c:v>
                </c:pt>
                <c:pt idx="1">
                  <c:v>1344.105</c:v>
                </c:pt>
                <c:pt idx="3">
                  <c:v>1106.9099999999999</c:v>
                </c:pt>
                <c:pt idx="5">
                  <c:v>1039.1399999999999</c:v>
                </c:pt>
                <c:pt idx="7">
                  <c:v>993.95999999999992</c:v>
                </c:pt>
              </c:numCache>
            </c:numRef>
          </c:val>
          <c:smooth val="0"/>
          <c:extLst>
            <c:ext xmlns:c16="http://schemas.microsoft.com/office/drawing/2014/chart" uri="{C3380CC4-5D6E-409C-BE32-E72D297353CC}">
              <c16:uniqueId val="{00000005-2F58-446A-B087-D00659F764CD}"/>
            </c:ext>
          </c:extLst>
        </c:ser>
        <c:ser>
          <c:idx val="6"/>
          <c:order val="6"/>
          <c:tx>
            <c:strRef>
              <c:f>'PV Freifläche Diagramme'!$H$2</c:f>
              <c:strCache>
                <c:ptCount val="1"/>
                <c:pt idx="0">
                  <c:v>Fraunhofer ISE 2015</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Diagramme'!$H$3:$H$10</c:f>
              <c:numCache>
                <c:formatCode>0</c:formatCode>
                <c:ptCount val="8"/>
                <c:pt idx="0">
                  <c:v>1340.53</c:v>
                </c:pt>
                <c:pt idx="7">
                  <c:v>610.4</c:v>
                </c:pt>
              </c:numCache>
            </c:numRef>
          </c:val>
          <c:smooth val="0"/>
          <c:extLst>
            <c:ext xmlns:c16="http://schemas.microsoft.com/office/drawing/2014/chart" uri="{C3380CC4-5D6E-409C-BE32-E72D297353CC}">
              <c16:uniqueId val="{00000006-2F58-446A-B087-D00659F764CD}"/>
            </c:ext>
          </c:extLst>
        </c:ser>
        <c:ser>
          <c:idx val="7"/>
          <c:order val="7"/>
          <c:tx>
            <c:strRef>
              <c:f>'PV Freifläche Diagramme'!$I$2</c:f>
              <c:strCache>
                <c:ptCount val="1"/>
                <c:pt idx="0">
                  <c:v>Fraunhofer ISE 2018</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trendline>
            <c:name>Trendlinie Fraunhofer 2018</c:name>
            <c:spPr>
              <a:ln w="19050" cap="rnd">
                <a:solidFill>
                  <a:srgbClr val="ED7D31">
                    <a:lumMod val="50000"/>
                    <a:alpha val="40000"/>
                  </a:srgbClr>
                </a:solidFill>
                <a:prstDash val="sysDash"/>
              </a:ln>
              <a:effectLst/>
            </c:spPr>
            <c:trendlineType val="log"/>
            <c:dispRSqr val="0"/>
            <c:dispEq val="0"/>
          </c:trendline>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Diagramme'!$I$3:$I$10</c:f>
              <c:numCache>
                <c:formatCode>0</c:formatCode>
                <c:ptCount val="8"/>
                <c:pt idx="0">
                  <c:v>804</c:v>
                </c:pt>
                <c:pt idx="1">
                  <c:v>741.64558992157072</c:v>
                </c:pt>
                <c:pt idx="2">
                  <c:v>610.75458523279588</c:v>
                </c:pt>
                <c:pt idx="3">
                  <c:v>529.27299816991081</c:v>
                </c:pt>
                <c:pt idx="4">
                  <c:v>473.29672495102068</c:v>
                </c:pt>
              </c:numCache>
            </c:numRef>
          </c:val>
          <c:smooth val="0"/>
          <c:extLst>
            <c:ext xmlns:c16="http://schemas.microsoft.com/office/drawing/2014/chart" uri="{C3380CC4-5D6E-409C-BE32-E72D297353CC}">
              <c16:uniqueId val="{00000007-2F58-446A-B087-D00659F764CD}"/>
            </c:ext>
          </c:extLst>
        </c:ser>
        <c:ser>
          <c:idx val="8"/>
          <c:order val="8"/>
          <c:tx>
            <c:strRef>
              <c:f>'PV Freifläche Diagramme'!$J$2</c:f>
              <c:strCache>
                <c:ptCount val="1"/>
                <c:pt idx="0">
                  <c:v>Greenpeace 2017</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dLbls>
            <c:dLbl>
              <c:idx val="0"/>
              <c:layout>
                <c:manualLayout>
                  <c:x val="-1.3100436681222707E-2"/>
                  <c:y val="3.60360300212343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538-4DAE-A30C-9319CBC298E9}"/>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name>Trendlinie Greenpeace 2017</c:name>
            <c:spPr>
              <a:ln w="19050" cap="rnd">
                <a:solidFill>
                  <a:sysClr val="windowText" lastClr="000000">
                    <a:lumMod val="65000"/>
                    <a:lumOff val="35000"/>
                    <a:alpha val="40000"/>
                  </a:sysClr>
                </a:solidFill>
                <a:prstDash val="sysDash"/>
              </a:ln>
              <a:effectLst/>
            </c:spPr>
            <c:trendlineType val="log"/>
            <c:dispRSqr val="0"/>
            <c:dispEq val="0"/>
          </c:trendline>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Diagramme'!$J$3:$J$10</c:f>
              <c:numCache>
                <c:formatCode>0</c:formatCode>
                <c:ptCount val="8"/>
                <c:pt idx="0">
                  <c:v>806.40499999999997</c:v>
                </c:pt>
                <c:pt idx="3">
                  <c:v>595.15499999999997</c:v>
                </c:pt>
              </c:numCache>
            </c:numRef>
          </c:val>
          <c:smooth val="0"/>
          <c:extLst>
            <c:ext xmlns:c16="http://schemas.microsoft.com/office/drawing/2014/chart" uri="{C3380CC4-5D6E-409C-BE32-E72D297353CC}">
              <c16:uniqueId val="{00000015-F538-4DAE-A30C-9319CBC298E9}"/>
            </c:ext>
          </c:extLst>
        </c:ser>
        <c:ser>
          <c:idx val="9"/>
          <c:order val="9"/>
          <c:tx>
            <c:strRef>
              <c:f>'PV Freifläche Diagramme'!$K$2</c:f>
              <c:strCache>
                <c:ptCount val="1"/>
                <c:pt idx="0">
                  <c:v>Greenpeace International 2015</c:v>
                </c:pt>
              </c:strCache>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dLbls>
            <c:dLbl>
              <c:idx val="7"/>
              <c:layout>
                <c:manualLayout>
                  <c:x val="1.455604075691412E-3"/>
                  <c:y val="4.2396163990475405E-3"/>
                </c:manualLayout>
              </c:layout>
              <c:showLegendKey val="0"/>
              <c:showVal val="1"/>
              <c:showCatName val="0"/>
              <c:showSerName val="0"/>
              <c:showPercent val="0"/>
              <c:showBubbleSize val="0"/>
              <c:extLst>
                <c:ext xmlns:c15="http://schemas.microsoft.com/office/drawing/2012/chart" uri="{CE6537A1-D6FC-4f65-9D91-7224C49458BB}">
                  <c15:layout>
                    <c:manualLayout>
                      <c:w val="3.0589576957902095E-2"/>
                      <c:h val="3.6767432909391155E-2"/>
                    </c:manualLayout>
                  </c15:layout>
                </c:ext>
                <c:ext xmlns:c16="http://schemas.microsoft.com/office/drawing/2014/chart" uri="{C3380CC4-5D6E-409C-BE32-E72D297353CC}">
                  <c16:uniqueId val="{00000023-F538-4DAE-A30C-9319CBC298E9}"/>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Diagramme'!$K$3:$K$10</c:f>
              <c:numCache>
                <c:formatCode>0</c:formatCode>
                <c:ptCount val="8"/>
                <c:pt idx="0">
                  <c:v>2001.7908</c:v>
                </c:pt>
                <c:pt idx="1">
                  <c:v>1320.3533</c:v>
                </c:pt>
                <c:pt idx="3">
                  <c:v>987.81180000000006</c:v>
                </c:pt>
                <c:pt idx="5">
                  <c:v>783.92570000000001</c:v>
                </c:pt>
                <c:pt idx="7">
                  <c:v>578.94929999999999</c:v>
                </c:pt>
              </c:numCache>
            </c:numRef>
          </c:val>
          <c:smooth val="0"/>
          <c:extLst>
            <c:ext xmlns:c16="http://schemas.microsoft.com/office/drawing/2014/chart" uri="{C3380CC4-5D6E-409C-BE32-E72D297353CC}">
              <c16:uniqueId val="{00000016-F538-4DAE-A30C-9319CBC298E9}"/>
            </c:ext>
          </c:extLst>
        </c:ser>
        <c:ser>
          <c:idx val="10"/>
          <c:order val="10"/>
          <c:tx>
            <c:strRef>
              <c:f>'PV Freifläche Diagramme'!$L$2</c:f>
              <c:strCache>
                <c:ptCount val="1"/>
                <c:pt idx="0">
                  <c:v>IEA 2019</c:v>
                </c:pt>
              </c:strCache>
            </c:strRef>
          </c:tx>
          <c:spPr>
            <a:ln w="22225" cap="rnd">
              <a:solidFill>
                <a:schemeClr val="accent5">
                  <a:lumMod val="60000"/>
                </a:schemeClr>
              </a:solidFill>
              <a:round/>
            </a:ln>
            <a:effectLst/>
          </c:spPr>
          <c:marker>
            <c:symbol val="square"/>
            <c:size val="6"/>
            <c:spPr>
              <a:solidFill>
                <a:schemeClr val="accent5">
                  <a:lumMod val="60000"/>
                </a:schemeClr>
              </a:solidFill>
              <a:ln w="9525">
                <a:solidFill>
                  <a:schemeClr val="accent5">
                    <a:lumMod val="60000"/>
                  </a:schemeClr>
                </a:solidFill>
                <a:round/>
              </a:ln>
              <a:effectLst/>
            </c:spPr>
          </c:marker>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Diagramme'!$L$3:$L$10</c:f>
              <c:numCache>
                <c:formatCode>0</c:formatCode>
                <c:ptCount val="8"/>
                <c:pt idx="0">
                  <c:v>940.31</c:v>
                </c:pt>
                <c:pt idx="5">
                  <c:v>526.12</c:v>
                </c:pt>
              </c:numCache>
            </c:numRef>
          </c:val>
          <c:smooth val="0"/>
          <c:extLst>
            <c:ext xmlns:c16="http://schemas.microsoft.com/office/drawing/2014/chart" uri="{C3380CC4-5D6E-409C-BE32-E72D297353CC}">
              <c16:uniqueId val="{00000017-F538-4DAE-A30C-9319CBC298E9}"/>
            </c:ext>
          </c:extLst>
        </c:ser>
        <c:ser>
          <c:idx val="11"/>
          <c:order val="11"/>
          <c:tx>
            <c:strRef>
              <c:f>'PV Freifläche Diagramme'!#REF!</c:f>
              <c:strCache>
                <c:ptCount val="1"/>
                <c:pt idx="0">
                  <c:v>#REF!</c:v>
                </c:pt>
              </c:strCache>
            </c:strRef>
          </c:tx>
          <c:spPr>
            <a:ln w="22225" cap="rnd">
              <a:solidFill>
                <a:schemeClr val="accent6">
                  <a:lumMod val="60000"/>
                </a:schemeClr>
              </a:solidFill>
              <a:round/>
            </a:ln>
            <a:effectLst/>
          </c:spPr>
          <c:marker>
            <c:symbol val="triangle"/>
            <c:size val="6"/>
            <c:spPr>
              <a:solidFill>
                <a:schemeClr val="accent6">
                  <a:lumMod val="60000"/>
                </a:schemeClr>
              </a:solidFill>
              <a:ln w="9525">
                <a:solidFill>
                  <a:schemeClr val="accent6">
                    <a:lumMod val="60000"/>
                  </a:schemeClr>
                </a:solidFill>
                <a:round/>
              </a:ln>
              <a:effectLst/>
            </c:spPr>
          </c:marker>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Diagramme'!#REF!</c:f>
              <c:numCache>
                <c:formatCode>General</c:formatCode>
                <c:ptCount val="1"/>
                <c:pt idx="0">
                  <c:v>1</c:v>
                </c:pt>
              </c:numCache>
            </c:numRef>
          </c:val>
          <c:smooth val="0"/>
          <c:extLst>
            <c:ext xmlns:c16="http://schemas.microsoft.com/office/drawing/2014/chart" uri="{C3380CC4-5D6E-409C-BE32-E72D297353CC}">
              <c16:uniqueId val="{00000018-F538-4DAE-A30C-9319CBC298E9}"/>
            </c:ext>
          </c:extLst>
        </c:ser>
        <c:ser>
          <c:idx val="12"/>
          <c:order val="12"/>
          <c:tx>
            <c:strRef>
              <c:f>'PV Freifläche Diagramme'!$M$2</c:f>
              <c:strCache>
                <c:ptCount val="1"/>
                <c:pt idx="0">
                  <c:v>Prognos, EWI, GWS 2014</c:v>
                </c:pt>
              </c:strCache>
            </c:strRef>
          </c:tx>
          <c:spPr>
            <a:ln w="22225" cap="rnd">
              <a:solidFill>
                <a:schemeClr val="accent1">
                  <a:lumMod val="80000"/>
                  <a:lumOff val="20000"/>
                </a:schemeClr>
              </a:solidFill>
              <a:round/>
            </a:ln>
            <a:effectLst/>
          </c:spPr>
          <c:marker>
            <c:symbol val="x"/>
            <c:size val="6"/>
            <c:spPr>
              <a:noFill/>
              <a:ln w="9525">
                <a:solidFill>
                  <a:schemeClr val="accent1">
                    <a:lumMod val="80000"/>
                    <a:lumOff val="20000"/>
                  </a:schemeClr>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538-4DAE-A30C-9319CBC298E9}"/>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Diagramme'!$M$3:$M$10</c:f>
              <c:numCache>
                <c:formatCode>0</c:formatCode>
                <c:ptCount val="8"/>
                <c:pt idx="0">
                  <c:v>1670.55</c:v>
                </c:pt>
                <c:pt idx="1">
                  <c:v>1236.2069999999999</c:v>
                </c:pt>
                <c:pt idx="2">
                  <c:v>1021.2628999999999</c:v>
                </c:pt>
                <c:pt idx="3">
                  <c:v>874.25449999999989</c:v>
                </c:pt>
                <c:pt idx="5">
                  <c:v>723.90499999999997</c:v>
                </c:pt>
                <c:pt idx="7">
                  <c:v>650.4008</c:v>
                </c:pt>
              </c:numCache>
            </c:numRef>
          </c:val>
          <c:smooth val="0"/>
          <c:extLst>
            <c:ext xmlns:c16="http://schemas.microsoft.com/office/drawing/2014/chart" uri="{C3380CC4-5D6E-409C-BE32-E72D297353CC}">
              <c16:uniqueId val="{00000019-F538-4DAE-A30C-9319CBC298E9}"/>
            </c:ext>
          </c:extLst>
        </c:ser>
        <c:ser>
          <c:idx val="13"/>
          <c:order val="13"/>
          <c:tx>
            <c:strRef>
              <c:f>'PV Freifläche Diagramme'!$N$2</c:f>
              <c:strCache>
                <c:ptCount val="1"/>
                <c:pt idx="0">
                  <c:v>Reiner Lemoine Institut 2013</c:v>
                </c:pt>
              </c:strCache>
            </c:strRef>
          </c:tx>
          <c:spPr>
            <a:ln w="22225" cap="rnd">
              <a:solidFill>
                <a:schemeClr val="accent2">
                  <a:lumMod val="80000"/>
                  <a:lumOff val="20000"/>
                </a:schemeClr>
              </a:solidFill>
              <a:round/>
            </a:ln>
            <a:effectLst/>
          </c:spPr>
          <c:marker>
            <c:symbol val="star"/>
            <c:size val="6"/>
            <c:spPr>
              <a:noFill/>
              <a:ln w="9525">
                <a:solidFill>
                  <a:schemeClr val="accent2">
                    <a:lumMod val="80000"/>
                    <a:lumOff val="20000"/>
                  </a:schemeClr>
                </a:solidFill>
                <a:round/>
              </a:ln>
              <a:effectLst/>
            </c:spPr>
          </c:marker>
          <c:trendline>
            <c:name>Trendlinie Reinier Lemoine Institut 2013</c:name>
            <c:spPr>
              <a:ln w="19050" cap="rnd">
                <a:solidFill>
                  <a:srgbClr val="ED7D31">
                    <a:alpha val="39000"/>
                  </a:srgbClr>
                </a:solidFill>
                <a:prstDash val="sysDash"/>
              </a:ln>
              <a:effectLst/>
            </c:spPr>
            <c:trendlineType val="log"/>
            <c:dispRSqr val="0"/>
            <c:dispEq val="0"/>
          </c:trendline>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Diagramme'!$N$3:$N$10</c:f>
              <c:numCache>
                <c:formatCode>0</c:formatCode>
                <c:ptCount val="8"/>
                <c:pt idx="0">
                  <c:v>1029.4469999999999</c:v>
                </c:pt>
                <c:pt idx="1">
                  <c:v>866.95899999999995</c:v>
                </c:pt>
                <c:pt idx="2">
                  <c:v>770.74899999999991</c:v>
                </c:pt>
                <c:pt idx="3">
                  <c:v>700.19499999999994</c:v>
                </c:pt>
                <c:pt idx="4">
                  <c:v>652.08999999999992</c:v>
                </c:pt>
                <c:pt idx="5">
                  <c:v>617.88199999999995</c:v>
                </c:pt>
              </c:numCache>
            </c:numRef>
          </c:val>
          <c:smooth val="0"/>
          <c:extLst>
            <c:ext xmlns:c16="http://schemas.microsoft.com/office/drawing/2014/chart" uri="{C3380CC4-5D6E-409C-BE32-E72D297353CC}">
              <c16:uniqueId val="{0000001A-F538-4DAE-A30C-9319CBC298E9}"/>
            </c:ext>
          </c:extLst>
        </c:ser>
        <c:dLbls>
          <c:showLegendKey val="0"/>
          <c:showVal val="0"/>
          <c:showCatName val="0"/>
          <c:showSerName val="0"/>
          <c:showPercent val="0"/>
          <c:showBubbleSize val="0"/>
        </c:dLbls>
        <c:marker val="1"/>
        <c:smooth val="0"/>
        <c:axId val="90175464"/>
        <c:axId val="90180056"/>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de-DE"/>
          </a:p>
        </c:txPr>
        <c:crossAx val="90180056"/>
        <c:crosses val="autoZero"/>
        <c:auto val="1"/>
        <c:lblAlgn val="ctr"/>
        <c:lblOffset val="100"/>
        <c:noMultiLvlLbl val="0"/>
      </c:catAx>
      <c:valAx>
        <c:axId val="90180056"/>
        <c:scaling>
          <c:orientation val="minMax"/>
          <c:max val="2500"/>
          <c:min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a:effectLst/>
                </a:endParaRPr>
              </a:p>
            </c:rich>
          </c:tx>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crossAx val="90175464"/>
        <c:crosses val="autoZero"/>
        <c:crossBetween val="between"/>
      </c:valAx>
      <c:spPr>
        <a:noFill/>
        <a:ln>
          <a:noFill/>
        </a:ln>
        <a:effectLst/>
      </c:spPr>
    </c:plotArea>
    <c:legend>
      <c:legendPos val="b"/>
      <c:legendEntry>
        <c:idx val="11"/>
        <c:delete val="1"/>
      </c:legendEntry>
      <c:layout>
        <c:manualLayout>
          <c:xMode val="edge"/>
          <c:yMode val="edge"/>
          <c:x val="2.1786327845382959E-2"/>
          <c:y val="0.77064899145671306"/>
          <c:w val="0.95794249582438551"/>
          <c:h val="0.21050820260370678"/>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legend>
    <c:plotVisOnly val="1"/>
    <c:dispBlanksAs val="span"/>
    <c:showDLblsOverMax val="0"/>
    <c:extLst/>
  </c:chart>
  <c:spPr>
    <a:solidFill>
      <a:schemeClr val="lt1"/>
    </a:solidFill>
    <a:ln w="9525" cap="flat" cmpd="sng" algn="ctr">
      <a:noFill/>
      <a:round/>
    </a:ln>
    <a:effectLst/>
  </c:spPr>
  <c:txPr>
    <a:bodyPr/>
    <a:lstStyle/>
    <a:p>
      <a:pPr>
        <a:defRPr sz="900" baseline="0">
          <a:solidFill>
            <a:sysClr val="windowText" lastClr="000000"/>
          </a:solidFill>
          <a:latin typeface="Arial" panose="020B0604020202020204" pitchFamily="34" charset="0"/>
        </a:defRPr>
      </a:pPr>
      <a:endParaRPr lang="de-DE"/>
    </a:p>
  </c:txPr>
  <c:printSettings>
    <c:headerFooter/>
    <c:pageMargins b="0.78740157480314965" l="0.70866141732283472" r="0.70866141732283472" t="0.78740157480314965" header="0.31496062992125984" footer="0.31496062992125984"/>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8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cap="none" baseline="0">
                <a:solidFill>
                  <a:sysClr val="windowText" lastClr="000000"/>
                </a:solidFill>
              </a:rPr>
              <a:t>spezifische Investitionskosten (Mittelwerte) - PV Freifläche</a:t>
            </a:r>
          </a:p>
          <a:p>
            <a:pPr>
              <a:defRPr/>
            </a:pPr>
            <a:r>
              <a:rPr lang="de-DE" sz="1100" b="0" i="0" cap="none" baseline="0">
                <a:solidFill>
                  <a:sysClr val="windowText" lastClr="000000"/>
                </a:solidFill>
              </a:rPr>
              <a:t>(nur Studien mit dieser Differenzierung)</a:t>
            </a:r>
          </a:p>
        </c:rich>
      </c:tx>
      <c:overlay val="0"/>
      <c:spPr>
        <a:noFill/>
        <a:ln>
          <a:noFill/>
        </a:ln>
        <a:effectLst/>
      </c:spPr>
      <c:txPr>
        <a:bodyPr rot="0" spcFirstLastPara="1" vertOverflow="ellipsis" vert="horz" wrap="square" anchor="ctr" anchorCtr="1"/>
        <a:lstStyle/>
        <a:p>
          <a:pPr>
            <a:defRPr sz="1080" b="1" i="0" u="none" strike="noStrike" kern="1200" cap="all" spc="120" normalizeH="0" baseline="0">
              <a:solidFill>
                <a:sysClr val="windowText" lastClr="000000"/>
              </a:solidFill>
              <a:latin typeface="Arial" panose="020B0604020202020204" pitchFamily="34" charset="0"/>
              <a:ea typeface="+mn-ea"/>
              <a:cs typeface="+mn-cs"/>
            </a:defRPr>
          </a:pPr>
          <a:endParaRPr lang="de-DE"/>
        </a:p>
      </c:txPr>
    </c:title>
    <c:autoTitleDeleted val="0"/>
    <c:plotArea>
      <c:layout>
        <c:manualLayout>
          <c:layoutTarget val="inner"/>
          <c:xMode val="edge"/>
          <c:yMode val="edge"/>
          <c:x val="8.1219995227869241E-2"/>
          <c:y val="7.5986828984177884E-2"/>
          <c:w val="0.90211333810546412"/>
          <c:h val="0.61503086307759913"/>
        </c:manualLayout>
      </c:layout>
      <c:lineChart>
        <c:grouping val="standard"/>
        <c:varyColors val="0"/>
        <c:ser>
          <c:idx val="0"/>
          <c:order val="0"/>
          <c:tx>
            <c:strRef>
              <c:f>'PV Freifläche Diagramme'!$B$2</c:f>
              <c:strCache>
                <c:ptCount val="1"/>
                <c:pt idx="0">
                  <c:v>Acatech, Leopoldina, Akademieunion 2015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Diagramme'!$B$3:$B$10</c:f>
              <c:numCache>
                <c:formatCode>0</c:formatCode>
                <c:ptCount val="8"/>
                <c:pt idx="7">
                  <c:v>479.875</c:v>
                </c:pt>
              </c:numCache>
            </c:numRef>
          </c:val>
          <c:smooth val="0"/>
          <c:extLst>
            <c:ext xmlns:c16="http://schemas.microsoft.com/office/drawing/2014/chart" uri="{C3380CC4-5D6E-409C-BE32-E72D297353CC}">
              <c16:uniqueId val="{00000000-5B11-402A-A299-29C5C8E7613F}"/>
            </c:ext>
          </c:extLst>
        </c:ser>
        <c:ser>
          <c:idx val="1"/>
          <c:order val="1"/>
          <c:tx>
            <c:strRef>
              <c:f>'PV Freifläche Diagramme'!$C$2</c:f>
              <c:strCache>
                <c:ptCount val="1"/>
                <c:pt idx="0">
                  <c:v>Agora 2015</c:v>
                </c:pt>
              </c:strCache>
            </c:strRef>
          </c:tx>
          <c:spPr>
            <a:ln w="22225" cap="rnd">
              <a:solidFill>
                <a:srgbClr val="70AD47"/>
              </a:solidFill>
              <a:round/>
            </a:ln>
            <a:effectLst/>
          </c:spPr>
          <c:marker>
            <c:symbol val="square"/>
            <c:size val="6"/>
            <c:spPr>
              <a:solidFill>
                <a:srgbClr val="70AD47"/>
              </a:solidFill>
              <a:ln w="9525">
                <a:solidFill>
                  <a:srgbClr val="70AD47"/>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B11-402A-A299-29C5C8E7613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Diagramme'!$C$3:$C$10</c:f>
              <c:numCache>
                <c:formatCode>0</c:formatCode>
                <c:ptCount val="8"/>
                <c:pt idx="0">
                  <c:v>1048.5310000000002</c:v>
                </c:pt>
                <c:pt idx="1">
                  <c:v>867.27740000000006</c:v>
                </c:pt>
                <c:pt idx="2">
                  <c:v>762.95120000000009</c:v>
                </c:pt>
                <c:pt idx="3">
                  <c:v>686.02380000000005</c:v>
                </c:pt>
                <c:pt idx="4">
                  <c:v>614.36540000000002</c:v>
                </c:pt>
                <c:pt idx="5">
                  <c:v>554.29880000000003</c:v>
                </c:pt>
                <c:pt idx="6">
                  <c:v>504.77020000000005</c:v>
                </c:pt>
                <c:pt idx="7">
                  <c:v>459.45680000000004</c:v>
                </c:pt>
              </c:numCache>
            </c:numRef>
          </c:val>
          <c:smooth val="0"/>
          <c:extLst>
            <c:ext xmlns:c16="http://schemas.microsoft.com/office/drawing/2014/chart" uri="{C3380CC4-5D6E-409C-BE32-E72D297353CC}">
              <c16:uniqueId val="{00000001-5B11-402A-A299-29C5C8E7613F}"/>
            </c:ext>
          </c:extLst>
        </c:ser>
        <c:ser>
          <c:idx val="7"/>
          <c:order val="7"/>
          <c:tx>
            <c:strRef>
              <c:f>'PV Freifläche Diagramme'!$I$2</c:f>
              <c:strCache>
                <c:ptCount val="1"/>
                <c:pt idx="0">
                  <c:v>Fraunhofer ISE 2018</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trendline>
            <c:name>Trendlinie Fraunhofer 2018</c:name>
            <c:spPr>
              <a:ln w="19050" cap="rnd">
                <a:solidFill>
                  <a:srgbClr val="ED7D31">
                    <a:lumMod val="50000"/>
                    <a:alpha val="40000"/>
                  </a:srgbClr>
                </a:solidFill>
                <a:prstDash val="sysDash"/>
              </a:ln>
              <a:effectLst/>
            </c:spPr>
            <c:trendlineType val="log"/>
            <c:dispRSqr val="0"/>
            <c:dispEq val="0"/>
          </c:trendline>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Diagramme'!$I$3:$I$10</c:f>
              <c:numCache>
                <c:formatCode>0</c:formatCode>
                <c:ptCount val="8"/>
                <c:pt idx="0">
                  <c:v>804</c:v>
                </c:pt>
                <c:pt idx="1">
                  <c:v>741.64558992157072</c:v>
                </c:pt>
                <c:pt idx="2">
                  <c:v>610.75458523279588</c:v>
                </c:pt>
                <c:pt idx="3">
                  <c:v>529.27299816991081</c:v>
                </c:pt>
                <c:pt idx="4">
                  <c:v>473.29672495102068</c:v>
                </c:pt>
              </c:numCache>
            </c:numRef>
          </c:val>
          <c:smooth val="0"/>
          <c:extLst>
            <c:ext xmlns:c16="http://schemas.microsoft.com/office/drawing/2014/chart" uri="{C3380CC4-5D6E-409C-BE32-E72D297353CC}">
              <c16:uniqueId val="{0000000B-5B11-402A-A299-29C5C8E7613F}"/>
            </c:ext>
          </c:extLst>
        </c:ser>
        <c:ser>
          <c:idx val="8"/>
          <c:order val="8"/>
          <c:tx>
            <c:strRef>
              <c:f>'PV Freifläche Diagramme'!$J$2</c:f>
              <c:strCache>
                <c:ptCount val="1"/>
                <c:pt idx="0">
                  <c:v>Greenpeace 2017</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dLbls>
            <c:dLbl>
              <c:idx val="0"/>
              <c:layout>
                <c:manualLayout>
                  <c:x val="-1.3100436681222707E-2"/>
                  <c:y val="3.60360300212343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B11-402A-A299-29C5C8E7613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name>Trendlinie Greenpeace 2017</c:name>
            <c:spPr>
              <a:ln w="19050" cap="rnd">
                <a:solidFill>
                  <a:sysClr val="windowText" lastClr="000000">
                    <a:lumMod val="65000"/>
                    <a:lumOff val="35000"/>
                    <a:alpha val="40000"/>
                  </a:sysClr>
                </a:solidFill>
                <a:prstDash val="sysDash"/>
              </a:ln>
              <a:effectLst/>
            </c:spPr>
            <c:trendlineType val="log"/>
            <c:dispRSqr val="0"/>
            <c:dispEq val="0"/>
          </c:trendline>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Diagramme'!$J$3:$J$10</c:f>
              <c:numCache>
                <c:formatCode>0</c:formatCode>
                <c:ptCount val="8"/>
                <c:pt idx="0">
                  <c:v>806.40499999999997</c:v>
                </c:pt>
                <c:pt idx="3">
                  <c:v>595.15499999999997</c:v>
                </c:pt>
              </c:numCache>
            </c:numRef>
          </c:val>
          <c:smooth val="0"/>
          <c:extLst>
            <c:ext xmlns:c16="http://schemas.microsoft.com/office/drawing/2014/chart" uri="{C3380CC4-5D6E-409C-BE32-E72D297353CC}">
              <c16:uniqueId val="{0000000E-5B11-402A-A299-29C5C8E7613F}"/>
            </c:ext>
          </c:extLst>
        </c:ser>
        <c:ser>
          <c:idx val="11"/>
          <c:order val="11"/>
          <c:tx>
            <c:strRef>
              <c:f>'PV Freifläche Diagramme'!#REF!</c:f>
              <c:strCache>
                <c:ptCount val="1"/>
                <c:pt idx="0">
                  <c:v>#REF!</c:v>
                </c:pt>
              </c:strCache>
            </c:strRef>
          </c:tx>
          <c:spPr>
            <a:ln w="22225" cap="rnd">
              <a:solidFill>
                <a:schemeClr val="accent6">
                  <a:lumMod val="60000"/>
                </a:schemeClr>
              </a:solidFill>
              <a:round/>
            </a:ln>
            <a:effectLst/>
          </c:spPr>
          <c:marker>
            <c:symbol val="triangle"/>
            <c:size val="6"/>
            <c:spPr>
              <a:solidFill>
                <a:schemeClr val="accent6">
                  <a:lumMod val="60000"/>
                </a:schemeClr>
              </a:solidFill>
              <a:ln w="9525">
                <a:solidFill>
                  <a:schemeClr val="accent6">
                    <a:lumMod val="60000"/>
                  </a:schemeClr>
                </a:solidFill>
                <a:round/>
              </a:ln>
              <a:effectLst/>
            </c:spPr>
          </c:marker>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Diagramme'!#REF!</c:f>
              <c:numCache>
                <c:formatCode>General</c:formatCode>
                <c:ptCount val="1"/>
                <c:pt idx="0">
                  <c:v>1</c:v>
                </c:pt>
              </c:numCache>
            </c:numRef>
          </c:val>
          <c:smooth val="0"/>
          <c:extLst>
            <c:ext xmlns:c16="http://schemas.microsoft.com/office/drawing/2014/chart" uri="{C3380CC4-5D6E-409C-BE32-E72D297353CC}">
              <c16:uniqueId val="{00000013-5B11-402A-A299-29C5C8E7613F}"/>
            </c:ext>
          </c:extLst>
        </c:ser>
        <c:ser>
          <c:idx val="12"/>
          <c:order val="12"/>
          <c:tx>
            <c:strRef>
              <c:f>'PV Freifläche Diagramme'!$M$2</c:f>
              <c:strCache>
                <c:ptCount val="1"/>
                <c:pt idx="0">
                  <c:v>Prognos, EWI, GWS 2014</c:v>
                </c:pt>
              </c:strCache>
            </c:strRef>
          </c:tx>
          <c:spPr>
            <a:ln w="22225" cap="rnd">
              <a:solidFill>
                <a:schemeClr val="accent1">
                  <a:lumMod val="80000"/>
                  <a:lumOff val="20000"/>
                </a:schemeClr>
              </a:solidFill>
              <a:round/>
            </a:ln>
            <a:effectLst/>
          </c:spPr>
          <c:marker>
            <c:symbol val="x"/>
            <c:size val="6"/>
            <c:spPr>
              <a:noFill/>
              <a:ln w="9525">
                <a:solidFill>
                  <a:schemeClr val="accent1">
                    <a:lumMod val="80000"/>
                    <a:lumOff val="20000"/>
                  </a:schemeClr>
                </a:solidFill>
                <a:round/>
              </a:ln>
              <a:effectLst/>
            </c:spPr>
          </c:marker>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B11-402A-A299-29C5C8E7613F}"/>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B11-402A-A299-29C5C8E7613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Diagramme'!$M$3:$M$10</c:f>
              <c:numCache>
                <c:formatCode>0</c:formatCode>
                <c:ptCount val="8"/>
                <c:pt idx="0">
                  <c:v>1670.55</c:v>
                </c:pt>
                <c:pt idx="1">
                  <c:v>1236.2069999999999</c:v>
                </c:pt>
                <c:pt idx="2">
                  <c:v>1021.2628999999999</c:v>
                </c:pt>
                <c:pt idx="3">
                  <c:v>874.25449999999989</c:v>
                </c:pt>
                <c:pt idx="5">
                  <c:v>723.90499999999997</c:v>
                </c:pt>
                <c:pt idx="7">
                  <c:v>650.4008</c:v>
                </c:pt>
              </c:numCache>
            </c:numRef>
          </c:val>
          <c:smooth val="0"/>
          <c:extLst>
            <c:ext xmlns:c16="http://schemas.microsoft.com/office/drawing/2014/chart" uri="{C3380CC4-5D6E-409C-BE32-E72D297353CC}">
              <c16:uniqueId val="{00000015-5B11-402A-A299-29C5C8E7613F}"/>
            </c:ext>
          </c:extLst>
        </c:ser>
        <c:ser>
          <c:idx val="13"/>
          <c:order val="13"/>
          <c:tx>
            <c:strRef>
              <c:f>'PV Freifläche Diagramme'!$N$2</c:f>
              <c:strCache>
                <c:ptCount val="1"/>
                <c:pt idx="0">
                  <c:v>Reiner Lemoine Institut 2013</c:v>
                </c:pt>
              </c:strCache>
            </c:strRef>
          </c:tx>
          <c:spPr>
            <a:ln w="22225" cap="rnd">
              <a:solidFill>
                <a:schemeClr val="accent2">
                  <a:lumMod val="80000"/>
                  <a:lumOff val="20000"/>
                </a:schemeClr>
              </a:solidFill>
              <a:round/>
            </a:ln>
            <a:effectLst/>
          </c:spPr>
          <c:marker>
            <c:symbol val="star"/>
            <c:size val="6"/>
            <c:spPr>
              <a:noFill/>
              <a:ln w="9525">
                <a:solidFill>
                  <a:schemeClr val="accent2">
                    <a:lumMod val="80000"/>
                    <a:lumOff val="20000"/>
                  </a:schemeClr>
                </a:solidFill>
                <a:round/>
              </a:ln>
              <a:effectLst/>
            </c:spPr>
          </c:marker>
          <c:trendline>
            <c:name>Trendlinie Reinier Lemoine Institut 2013</c:name>
            <c:spPr>
              <a:ln w="19050" cap="rnd">
                <a:solidFill>
                  <a:srgbClr val="ED7D31">
                    <a:alpha val="39000"/>
                  </a:srgbClr>
                </a:solidFill>
                <a:prstDash val="sysDash"/>
              </a:ln>
              <a:effectLst/>
            </c:spPr>
            <c:trendlineType val="log"/>
            <c:dispRSqr val="0"/>
            <c:dispEq val="0"/>
          </c:trendline>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Diagramme'!$N$3:$N$10</c:f>
              <c:numCache>
                <c:formatCode>0</c:formatCode>
                <c:ptCount val="8"/>
                <c:pt idx="0">
                  <c:v>1029.4469999999999</c:v>
                </c:pt>
                <c:pt idx="1">
                  <c:v>866.95899999999995</c:v>
                </c:pt>
                <c:pt idx="2">
                  <c:v>770.74899999999991</c:v>
                </c:pt>
                <c:pt idx="3">
                  <c:v>700.19499999999994</c:v>
                </c:pt>
                <c:pt idx="4">
                  <c:v>652.08999999999992</c:v>
                </c:pt>
                <c:pt idx="5">
                  <c:v>617.88199999999995</c:v>
                </c:pt>
              </c:numCache>
            </c:numRef>
          </c:val>
          <c:smooth val="0"/>
          <c:extLst>
            <c:ext xmlns:c16="http://schemas.microsoft.com/office/drawing/2014/chart" uri="{C3380CC4-5D6E-409C-BE32-E72D297353CC}">
              <c16:uniqueId val="{00000017-5B11-402A-A299-29C5C8E7613F}"/>
            </c:ext>
          </c:extLst>
        </c:ser>
        <c:dLbls>
          <c:showLegendKey val="0"/>
          <c:showVal val="0"/>
          <c:showCatName val="0"/>
          <c:showSerName val="0"/>
          <c:showPercent val="0"/>
          <c:showBubbleSize val="0"/>
        </c:dLbls>
        <c:marker val="1"/>
        <c:smooth val="0"/>
        <c:axId val="90175464"/>
        <c:axId val="90180056"/>
        <c:extLst>
          <c:ext xmlns:c15="http://schemas.microsoft.com/office/drawing/2012/chart" uri="{02D57815-91ED-43cb-92C2-25804820EDAC}">
            <c15:filteredLineSeries>
              <c15:ser>
                <c:idx val="2"/>
                <c:order val="2"/>
                <c:tx>
                  <c:strRef>
                    <c:extLst>
                      <c:ext uri="{02D57815-91ED-43cb-92C2-25804820EDAC}">
                        <c15:formulaRef>
                          <c15:sqref>'PV Freifläche Diagramme'!$D$2</c15:sqref>
                        </c15:formulaRef>
                      </c:ext>
                    </c:extLst>
                    <c:strCache>
                      <c:ptCount val="1"/>
                      <c:pt idx="0">
                        <c:v>Baum et al. 2018</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extLst>
                      <c:ext uri="{02D57815-91ED-43cb-92C2-25804820EDAC}">
                        <c15:formulaRef>
                          <c15:sqref>'PV Freifläche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c:ext uri="{02D57815-91ED-43cb-92C2-25804820EDAC}">
                        <c15:formulaRef>
                          <c15:sqref>'PV Freifläche Diagramme'!$D$3:$D$10</c15:sqref>
                        </c15:formulaRef>
                      </c:ext>
                    </c:extLst>
                    <c:numCache>
                      <c:formatCode>0</c:formatCode>
                      <c:ptCount val="8"/>
                      <c:pt idx="0">
                        <c:v>1503.7567999999999</c:v>
                      </c:pt>
                      <c:pt idx="3">
                        <c:v>854.12559999999996</c:v>
                      </c:pt>
                      <c:pt idx="7">
                        <c:v>586.63040000000001</c:v>
                      </c:pt>
                    </c:numCache>
                  </c:numRef>
                </c:val>
                <c:smooth val="0"/>
                <c:extLst>
                  <c:ext xmlns:c16="http://schemas.microsoft.com/office/drawing/2014/chart" uri="{C3380CC4-5D6E-409C-BE32-E72D297353CC}">
                    <c16:uniqueId val="{00000002-5B11-402A-A299-29C5C8E7613F}"/>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'PV Freifläche Diagramme'!$E$2</c15:sqref>
                        </c15:formulaRef>
                      </c:ext>
                    </c:extLst>
                    <c:strCache>
                      <c:ptCount val="1"/>
                      <c:pt idx="0">
                        <c:v>DIW 2015</c:v>
                      </c:pt>
                    </c:strCache>
                  </c:strRef>
                </c:tx>
                <c:spPr>
                  <a:ln w="22225" cap="rnd">
                    <a:solidFill>
                      <a:schemeClr val="accent4"/>
                    </a:solidFill>
                    <a:round/>
                  </a:ln>
                  <a:effectLst/>
                </c:spPr>
                <c:marker>
                  <c:symbol val="x"/>
                  <c:size val="6"/>
                  <c:spPr>
                    <a:noFill/>
                    <a:ln w="9525">
                      <a:solidFill>
                        <a:schemeClr val="accent4"/>
                      </a:solidFill>
                      <a:round/>
                    </a:ln>
                    <a:effectLst/>
                  </c:spPr>
                </c:marker>
                <c:cat>
                  <c:strRef>
                    <c:extLst xmlns:c15="http://schemas.microsoft.com/office/drawing/2012/chart">
                      <c:ext xmlns:c15="http://schemas.microsoft.com/office/drawing/2012/chart" uri="{02D57815-91ED-43cb-92C2-25804820EDAC}">
                        <c15:formulaRef>
                          <c15:sqref>'PV Freifläche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Freifläche Diagramme'!$E$3:$E$10</c15:sqref>
                        </c15:formulaRef>
                      </c:ext>
                    </c:extLst>
                    <c:numCache>
                      <c:formatCode>0</c:formatCode>
                      <c:ptCount val="8"/>
                      <c:pt idx="1">
                        <c:v>1113.0944</c:v>
                      </c:pt>
                      <c:pt idx="3">
                        <c:v>1047.3727999999999</c:v>
                      </c:pt>
                      <c:pt idx="5">
                        <c:v>1018.1632</c:v>
                      </c:pt>
                      <c:pt idx="7">
                        <c:v>987.91039999999998</c:v>
                      </c:pt>
                    </c:numCache>
                  </c:numRef>
                </c:val>
                <c:smooth val="0"/>
                <c:extLst xmlns:c15="http://schemas.microsoft.com/office/drawing/2012/chart">
                  <c:ext xmlns:c16="http://schemas.microsoft.com/office/drawing/2014/chart" uri="{C3380CC4-5D6E-409C-BE32-E72D297353CC}">
                    <c16:uniqueId val="{00000003-5B11-402A-A299-29C5C8E7613F}"/>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'PV Freifläche Diagramme'!$F$2</c15:sqref>
                        </c15:formulaRef>
                      </c:ext>
                    </c:extLst>
                    <c:strCache>
                      <c:ptCount val="1"/>
                      <c:pt idx="0">
                        <c:v>DIW 2013</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7"/>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4-5B11-402A-A299-29C5C8E761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'PV Freifläche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Freifläche Diagramme'!$F$3:$F$10</c15:sqref>
                        </c15:formulaRef>
                      </c:ext>
                    </c:extLst>
                    <c:numCache>
                      <c:formatCode>0</c:formatCode>
                      <c:ptCount val="8"/>
                      <c:pt idx="0">
                        <c:v>1412.8789999999999</c:v>
                      </c:pt>
                      <c:pt idx="1">
                        <c:v>844.34999999999991</c:v>
                      </c:pt>
                      <c:pt idx="2">
                        <c:v>759.91499999999996</c:v>
                      </c:pt>
                      <c:pt idx="3">
                        <c:v>675.4799999999999</c:v>
                      </c:pt>
                      <c:pt idx="4">
                        <c:v>624.81899999999996</c:v>
                      </c:pt>
                      <c:pt idx="5">
                        <c:v>531.37759999999992</c:v>
                      </c:pt>
                      <c:pt idx="6">
                        <c:v>504.35839999999996</c:v>
                      </c:pt>
                      <c:pt idx="7">
                        <c:v>478.46499999999997</c:v>
                      </c:pt>
                    </c:numCache>
                  </c:numRef>
                </c:val>
                <c:smooth val="0"/>
                <c:extLst xmlns:c15="http://schemas.microsoft.com/office/drawing/2012/chart">
                  <c:ext xmlns:c16="http://schemas.microsoft.com/office/drawing/2014/chart" uri="{C3380CC4-5D6E-409C-BE32-E72D297353CC}">
                    <c16:uniqueId val="{00000005-5B11-402A-A299-29C5C8E7613F}"/>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'PV Freifläche Diagramme'!$G$2</c15:sqref>
                        </c15:formulaRef>
                      </c:ext>
                    </c:extLst>
                    <c:strCache>
                      <c:ptCount val="1"/>
                      <c:pt idx="0">
                        <c:v>DLR, IWES, IfnE 2012</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dLbls>
                  <c:dLbl>
                    <c:idx val="0"/>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6-5B11-402A-A299-29C5C8E7613F}"/>
                      </c:ext>
                    </c:extLst>
                  </c:dLbl>
                  <c:dLbl>
                    <c:idx val="7"/>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5B11-402A-A299-29C5C8E761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'PV Freifläche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Freifläche Diagramme'!$G$3:$G$10</c15:sqref>
                        </c15:formulaRef>
                      </c:ext>
                    </c:extLst>
                    <c:numCache>
                      <c:formatCode>0</c:formatCode>
                      <c:ptCount val="8"/>
                      <c:pt idx="0">
                        <c:v>2394.54</c:v>
                      </c:pt>
                      <c:pt idx="1">
                        <c:v>1344.105</c:v>
                      </c:pt>
                      <c:pt idx="3">
                        <c:v>1106.9099999999999</c:v>
                      </c:pt>
                      <c:pt idx="5">
                        <c:v>1039.1399999999999</c:v>
                      </c:pt>
                      <c:pt idx="7">
                        <c:v>993.95999999999992</c:v>
                      </c:pt>
                    </c:numCache>
                  </c:numRef>
                </c:val>
                <c:smooth val="0"/>
                <c:extLst xmlns:c15="http://schemas.microsoft.com/office/drawing/2012/chart">
                  <c:ext xmlns:c16="http://schemas.microsoft.com/office/drawing/2014/chart" uri="{C3380CC4-5D6E-409C-BE32-E72D297353CC}">
                    <c16:uniqueId val="{00000008-5B11-402A-A299-29C5C8E7613F}"/>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'PV Freifläche Diagramme'!$H$2</c15:sqref>
                        </c15:formulaRef>
                      </c:ext>
                    </c:extLst>
                    <c:strCache>
                      <c:ptCount val="1"/>
                      <c:pt idx="0">
                        <c:v>Fraunhofer ISE 2015</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cat>
                  <c:strRef>
                    <c:extLst xmlns:c15="http://schemas.microsoft.com/office/drawing/2012/chart">
                      <c:ext xmlns:c15="http://schemas.microsoft.com/office/drawing/2012/chart" uri="{02D57815-91ED-43cb-92C2-25804820EDAC}">
                        <c15:formulaRef>
                          <c15:sqref>'PV Freifläche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Freifläche Diagramme'!$H$3:$H$10</c15:sqref>
                        </c15:formulaRef>
                      </c:ext>
                    </c:extLst>
                    <c:numCache>
                      <c:formatCode>0</c:formatCode>
                      <c:ptCount val="8"/>
                      <c:pt idx="0">
                        <c:v>1340.53</c:v>
                      </c:pt>
                      <c:pt idx="7">
                        <c:v>610.4</c:v>
                      </c:pt>
                    </c:numCache>
                  </c:numRef>
                </c:val>
                <c:smooth val="0"/>
                <c:extLst xmlns:c15="http://schemas.microsoft.com/office/drawing/2012/chart">
                  <c:ext xmlns:c16="http://schemas.microsoft.com/office/drawing/2014/chart" uri="{C3380CC4-5D6E-409C-BE32-E72D297353CC}">
                    <c16:uniqueId val="{00000009-5B11-402A-A299-29C5C8E7613F}"/>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'PV Freifläche Diagramme'!$K$2</c15:sqref>
                        </c15:formulaRef>
                      </c:ext>
                    </c:extLst>
                    <c:strCache>
                      <c:ptCount val="1"/>
                      <c:pt idx="0">
                        <c:v>Greenpeace International 2015</c:v>
                      </c:pt>
                    </c:strCache>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dLbls>
                  <c:dLbl>
                    <c:idx val="7"/>
                    <c:layout>
                      <c:manualLayout>
                        <c:x val="1.455604075691412E-3"/>
                        <c:y val="4.2396163990475405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1"/>
                    <c:showCatName val="0"/>
                    <c:showSerName val="0"/>
                    <c:showPercent val="0"/>
                    <c:showBubbleSize val="0"/>
                    <c:extLst xmlns:c15="http://schemas.microsoft.com/office/drawing/2012/chart">
                      <c:ext xmlns:c15="http://schemas.microsoft.com/office/drawing/2012/chart" uri="{CE6537A1-D6FC-4f65-9D91-7224C49458BB}">
                        <c15:layout>
                          <c:manualLayout>
                            <c:w val="3.0589576957902095E-2"/>
                            <c:h val="3.6767432909391155E-2"/>
                          </c:manualLayout>
                        </c15:layout>
                      </c:ext>
                      <c:ext xmlns:c16="http://schemas.microsoft.com/office/drawing/2014/chart" uri="{C3380CC4-5D6E-409C-BE32-E72D297353CC}">
                        <c16:uniqueId val="{0000000F-5B11-402A-A299-29C5C8E761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'PV Freifläche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Freifläche Diagramme'!$K$3:$K$10</c15:sqref>
                        </c15:formulaRef>
                      </c:ext>
                    </c:extLst>
                    <c:numCache>
                      <c:formatCode>0</c:formatCode>
                      <c:ptCount val="8"/>
                      <c:pt idx="0">
                        <c:v>2001.7908</c:v>
                      </c:pt>
                      <c:pt idx="1">
                        <c:v>1320.3533</c:v>
                      </c:pt>
                      <c:pt idx="3">
                        <c:v>987.81180000000006</c:v>
                      </c:pt>
                      <c:pt idx="5">
                        <c:v>783.92570000000001</c:v>
                      </c:pt>
                      <c:pt idx="7">
                        <c:v>578.94929999999999</c:v>
                      </c:pt>
                    </c:numCache>
                  </c:numRef>
                </c:val>
                <c:smooth val="0"/>
                <c:extLst xmlns:c15="http://schemas.microsoft.com/office/drawing/2012/chart">
                  <c:ext xmlns:c16="http://schemas.microsoft.com/office/drawing/2014/chart" uri="{C3380CC4-5D6E-409C-BE32-E72D297353CC}">
                    <c16:uniqueId val="{00000010-5B11-402A-A299-29C5C8E7613F}"/>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'PV Freifläche Diagramme'!$L$2</c15:sqref>
                        </c15:formulaRef>
                      </c:ext>
                    </c:extLst>
                    <c:strCache>
                      <c:ptCount val="1"/>
                      <c:pt idx="0">
                        <c:v>IEA 2019</c:v>
                      </c:pt>
                    </c:strCache>
                  </c:strRef>
                </c:tx>
                <c:spPr>
                  <a:ln w="22225" cap="rnd">
                    <a:solidFill>
                      <a:schemeClr val="accent5">
                        <a:lumMod val="60000"/>
                      </a:schemeClr>
                    </a:solidFill>
                    <a:round/>
                  </a:ln>
                  <a:effectLst/>
                </c:spPr>
                <c:marker>
                  <c:symbol val="square"/>
                  <c:size val="6"/>
                  <c:spPr>
                    <a:solidFill>
                      <a:schemeClr val="accent5">
                        <a:lumMod val="60000"/>
                      </a:schemeClr>
                    </a:solidFill>
                    <a:ln w="9525">
                      <a:solidFill>
                        <a:schemeClr val="accent5">
                          <a:lumMod val="60000"/>
                        </a:schemeClr>
                      </a:solidFill>
                      <a:round/>
                    </a:ln>
                    <a:effectLst/>
                  </c:spPr>
                </c:marker>
                <c:cat>
                  <c:strRef>
                    <c:extLst xmlns:c15="http://schemas.microsoft.com/office/drawing/2012/chart">
                      <c:ext xmlns:c15="http://schemas.microsoft.com/office/drawing/2012/chart" uri="{02D57815-91ED-43cb-92C2-25804820EDAC}">
                        <c15:formulaRef>
                          <c15:sqref>'PV Freifläche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Freifläche Diagramme'!$L$3:$L$10</c15:sqref>
                        </c15:formulaRef>
                      </c:ext>
                    </c:extLst>
                    <c:numCache>
                      <c:formatCode>0</c:formatCode>
                      <c:ptCount val="8"/>
                      <c:pt idx="0">
                        <c:v>940.31</c:v>
                      </c:pt>
                      <c:pt idx="5">
                        <c:v>526.12</c:v>
                      </c:pt>
                    </c:numCache>
                  </c:numRef>
                </c:val>
                <c:smooth val="0"/>
                <c:extLst xmlns:c15="http://schemas.microsoft.com/office/drawing/2012/chart">
                  <c:ext xmlns:c16="http://schemas.microsoft.com/office/drawing/2014/chart" uri="{C3380CC4-5D6E-409C-BE32-E72D297353CC}">
                    <c16:uniqueId val="{00000011-5B11-402A-A299-29C5C8E7613F}"/>
                  </c:ext>
                </c:extLst>
              </c15:ser>
            </c15:filteredLineSeries>
          </c:ext>
        </c:extLst>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de-DE"/>
          </a:p>
        </c:txPr>
        <c:crossAx val="90180056"/>
        <c:crosses val="autoZero"/>
        <c:auto val="1"/>
        <c:lblAlgn val="ctr"/>
        <c:lblOffset val="100"/>
        <c:noMultiLvlLbl val="0"/>
      </c:catAx>
      <c:valAx>
        <c:axId val="90180056"/>
        <c:scaling>
          <c:orientation val="minMax"/>
          <c:max val="2500"/>
          <c:min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a:effectLst/>
                </a:endParaRPr>
              </a:p>
            </c:rich>
          </c:tx>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crossAx val="90175464"/>
        <c:crosses val="autoZero"/>
        <c:crossBetween val="between"/>
      </c:valAx>
      <c:spPr>
        <a:noFill/>
        <a:ln>
          <a:noFill/>
        </a:ln>
        <a:effectLst/>
      </c:spPr>
    </c:plotArea>
    <c:legend>
      <c:legendPos val="b"/>
      <c:legendEntry>
        <c:idx val="4"/>
        <c:delete val="1"/>
      </c:legendEntry>
      <c:layout>
        <c:manualLayout>
          <c:xMode val="edge"/>
          <c:yMode val="edge"/>
          <c:x val="2.9362085421140539E-2"/>
          <c:y val="0.80751535090371773"/>
          <c:w val="0.93370007158196133"/>
          <c:h val="0.1797862363978696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legend>
    <c:plotVisOnly val="1"/>
    <c:dispBlanksAs val="span"/>
    <c:showDLblsOverMax val="0"/>
    <c:extLst/>
  </c:chart>
  <c:spPr>
    <a:solidFill>
      <a:schemeClr val="lt1"/>
    </a:solidFill>
    <a:ln w="9525" cap="flat" cmpd="sng" algn="ctr">
      <a:noFill/>
      <a:round/>
    </a:ln>
    <a:effectLst/>
  </c:spPr>
  <c:txPr>
    <a:bodyPr/>
    <a:lstStyle/>
    <a:p>
      <a:pPr>
        <a:defRPr sz="900" baseline="0">
          <a:solidFill>
            <a:sysClr val="windowText" lastClr="000000"/>
          </a:solidFill>
          <a:latin typeface="Arial" panose="020B0604020202020204" pitchFamily="34" charset="0"/>
        </a:defRPr>
      </a:pPr>
      <a:endParaRPr lang="de-DE"/>
    </a:p>
  </c:txPr>
  <c:printSettings>
    <c:headerFooter/>
    <c:pageMargins b="0.78740157480314965" l="0.70866141732283472" r="0.70866141732283472" t="0.78740157480314965" header="0.31496062992125984" footer="0.31496062992125984"/>
    <c:pageSetup paperSize="9"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cap="none" baseline="0">
                <a:solidFill>
                  <a:sysClr val="windowText" lastClr="000000"/>
                </a:solidFill>
              </a:rPr>
              <a:t>spezifische Investitionskosten (Mittelwerte) - Biomasse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endParaRPr lang="de-DE"/>
        </a:p>
      </c:txPr>
    </c:title>
    <c:autoTitleDeleted val="0"/>
    <c:plotArea>
      <c:layout/>
      <c:lineChart>
        <c:grouping val="standard"/>
        <c:varyColors val="0"/>
        <c:ser>
          <c:idx val="0"/>
          <c:order val="0"/>
          <c:tx>
            <c:strRef>
              <c:f>'Biomasse Diagramme'!$B$2</c:f>
              <c:strCache>
                <c:ptCount val="1"/>
                <c:pt idx="0">
                  <c:v>Acatech, Leopoldina, Akademieunion 2015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Diagramme'!$B$3:$B$10</c:f>
              <c:numCache>
                <c:formatCode>0</c:formatCode>
                <c:ptCount val="8"/>
                <c:pt idx="7">
                  <c:v>4089.4049999999997</c:v>
                </c:pt>
              </c:numCache>
            </c:numRef>
          </c:val>
          <c:smooth val="0"/>
          <c:extLst>
            <c:ext xmlns:c16="http://schemas.microsoft.com/office/drawing/2014/chart" uri="{C3380CC4-5D6E-409C-BE32-E72D297353CC}">
              <c16:uniqueId val="{00000000-2F58-446A-B087-D00659F764CD}"/>
            </c:ext>
          </c:extLst>
        </c:ser>
        <c:ser>
          <c:idx val="1"/>
          <c:order val="1"/>
          <c:tx>
            <c:strRef>
              <c:f>'Biomasse Diagramme'!$C$2</c:f>
              <c:strCache>
                <c:ptCount val="1"/>
                <c:pt idx="0">
                  <c:v>Baum et al. 2018</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dLbl>
              <c:idx val="0"/>
              <c:layout>
                <c:manualLayout>
                  <c:x val="-3.0337508363716639E-2"/>
                  <c:y val="-2.86501327693312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03E-4F57-8EBE-70003B2B4DCC}"/>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03E-4F57-8EBE-70003B2B4DCC}"/>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Diagramme'!$C$3:$C$10</c:f>
              <c:numCache>
                <c:formatCode>0</c:formatCode>
                <c:ptCount val="8"/>
                <c:pt idx="0">
                  <c:v>3759.52</c:v>
                </c:pt>
                <c:pt idx="3">
                  <c:v>3759.52</c:v>
                </c:pt>
                <c:pt idx="7">
                  <c:v>3759.52</c:v>
                </c:pt>
              </c:numCache>
            </c:numRef>
          </c:val>
          <c:smooth val="0"/>
          <c:extLst>
            <c:ext xmlns:c16="http://schemas.microsoft.com/office/drawing/2014/chart" uri="{C3380CC4-5D6E-409C-BE32-E72D297353CC}">
              <c16:uniqueId val="{00000001-2F58-446A-B087-D00659F764CD}"/>
            </c:ext>
          </c:extLst>
        </c:ser>
        <c:ser>
          <c:idx val="2"/>
          <c:order val="2"/>
          <c:tx>
            <c:strRef>
              <c:f>'Biomasse Diagramme'!$D$2</c:f>
              <c:strCache>
                <c:ptCount val="1"/>
                <c:pt idx="0">
                  <c:v>DIW 2015</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03E-4F57-8EBE-70003B2B4DCC}"/>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Diagramme'!$D$3:$D$10</c:f>
              <c:numCache>
                <c:formatCode>0</c:formatCode>
                <c:ptCount val="8"/>
                <c:pt idx="1">
                  <c:v>2912.6143999999999</c:v>
                </c:pt>
                <c:pt idx="3">
                  <c:v>2877.1455999999998</c:v>
                </c:pt>
                <c:pt idx="5">
                  <c:v>2860.4543999999996</c:v>
                </c:pt>
                <c:pt idx="7">
                  <c:v>2857.3247999999999</c:v>
                </c:pt>
              </c:numCache>
            </c:numRef>
          </c:val>
          <c:smooth val="0"/>
          <c:extLst>
            <c:ext xmlns:c16="http://schemas.microsoft.com/office/drawing/2014/chart" uri="{C3380CC4-5D6E-409C-BE32-E72D297353CC}">
              <c16:uniqueId val="{00000002-2F58-446A-B087-D00659F764CD}"/>
            </c:ext>
          </c:extLst>
        </c:ser>
        <c:ser>
          <c:idx val="3"/>
          <c:order val="3"/>
          <c:tx>
            <c:strRef>
              <c:f>'Biomasse Diagramme'!$E$2</c:f>
              <c:strCache>
                <c:ptCount val="1"/>
                <c:pt idx="0">
                  <c:v>DIW 2013</c:v>
                </c:pt>
              </c:strCache>
            </c:strRef>
          </c:tx>
          <c:spPr>
            <a:ln w="22225" cap="rnd">
              <a:solidFill>
                <a:schemeClr val="accent4"/>
              </a:solidFill>
              <a:round/>
            </a:ln>
            <a:effectLst/>
          </c:spPr>
          <c:marker>
            <c:symbol val="x"/>
            <c:size val="6"/>
            <c:spPr>
              <a:noFill/>
              <a:ln w="9525">
                <a:solidFill>
                  <a:schemeClr val="accent4"/>
                </a:solidFill>
                <a:round/>
              </a:ln>
              <a:effectLst/>
            </c:spPr>
          </c:marker>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Diagramme'!$E$3:$E$10</c:f>
              <c:numCache>
                <c:formatCode>0</c:formatCode>
                <c:ptCount val="8"/>
                <c:pt idx="0">
                  <c:v>2771.7345999999998</c:v>
                </c:pt>
                <c:pt idx="1">
                  <c:v>2645.6299999999997</c:v>
                </c:pt>
                <c:pt idx="2">
                  <c:v>2564.5724</c:v>
                </c:pt>
                <c:pt idx="3">
                  <c:v>2486.8921999999998</c:v>
                </c:pt>
                <c:pt idx="4">
                  <c:v>2410.3377999999998</c:v>
                </c:pt>
                <c:pt idx="5">
                  <c:v>2337.1607999999997</c:v>
                </c:pt>
                <c:pt idx="6">
                  <c:v>2266.2354</c:v>
                </c:pt>
                <c:pt idx="7">
                  <c:v>2196.4357999999997</c:v>
                </c:pt>
              </c:numCache>
            </c:numRef>
          </c:val>
          <c:smooth val="0"/>
          <c:extLst>
            <c:ext xmlns:c16="http://schemas.microsoft.com/office/drawing/2014/chart" uri="{C3380CC4-5D6E-409C-BE32-E72D297353CC}">
              <c16:uniqueId val="{00000003-2F58-446A-B087-D00659F764CD}"/>
            </c:ext>
          </c:extLst>
        </c:ser>
        <c:ser>
          <c:idx val="4"/>
          <c:order val="4"/>
          <c:tx>
            <c:strRef>
              <c:f>'Biomasse Diagramme'!$F$2</c:f>
              <c:strCache>
                <c:ptCount val="1"/>
                <c:pt idx="0">
                  <c:v>DLR, IWES, IfnE 2012</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03E-4F57-8EBE-70003B2B4DCC}"/>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Diagramme'!$F$3:$F$10</c:f>
              <c:numCache>
                <c:formatCode>0</c:formatCode>
                <c:ptCount val="8"/>
                <c:pt idx="0">
                  <c:v>1897</c:v>
                </c:pt>
                <c:pt idx="1">
                  <c:v>1711.1924999999999</c:v>
                </c:pt>
                <c:pt idx="3">
                  <c:v>1637.7749999999999</c:v>
                </c:pt>
                <c:pt idx="5">
                  <c:v>1592.595</c:v>
                </c:pt>
                <c:pt idx="7">
                  <c:v>1564.3574999999998</c:v>
                </c:pt>
              </c:numCache>
            </c:numRef>
          </c:val>
          <c:smooth val="0"/>
          <c:extLst>
            <c:ext xmlns:c16="http://schemas.microsoft.com/office/drawing/2014/chart" uri="{C3380CC4-5D6E-409C-BE32-E72D297353CC}">
              <c16:uniqueId val="{00000004-2F58-446A-B087-D00659F764CD}"/>
            </c:ext>
          </c:extLst>
        </c:ser>
        <c:ser>
          <c:idx val="5"/>
          <c:order val="5"/>
          <c:tx>
            <c:strRef>
              <c:f>'Biomasse Diagramme'!#REF!</c:f>
              <c:strCache>
                <c:ptCount val="1"/>
                <c:pt idx="0">
                  <c:v>#REF!</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Diagramme'!#REF!</c:f>
              <c:numCache>
                <c:formatCode>General</c:formatCode>
                <c:ptCount val="1"/>
                <c:pt idx="0">
                  <c:v>1</c:v>
                </c:pt>
              </c:numCache>
            </c:numRef>
          </c:val>
          <c:smooth val="0"/>
          <c:extLst>
            <c:ext xmlns:c16="http://schemas.microsoft.com/office/drawing/2014/chart" uri="{C3380CC4-5D6E-409C-BE32-E72D297353CC}">
              <c16:uniqueId val="{00000005-2F58-446A-B087-D00659F764CD}"/>
            </c:ext>
          </c:extLst>
        </c:ser>
        <c:ser>
          <c:idx val="6"/>
          <c:order val="6"/>
          <c:tx>
            <c:strRef>
              <c:f>'Biomasse Diagramme'!$G$2</c:f>
              <c:strCache>
                <c:ptCount val="1"/>
                <c:pt idx="0">
                  <c:v>Fraunhofer ISE 2015 </c:v>
                </c:pt>
              </c:strCache>
            </c:strRef>
          </c:tx>
          <c:spPr>
            <a:ln w="22225" cap="rnd">
              <a:solidFill>
                <a:schemeClr val="accent1">
                  <a:lumMod val="60000"/>
                </a:schemeClr>
              </a:solidFill>
              <a:round/>
            </a:ln>
            <a:effectLst/>
          </c:spPr>
          <c:marker>
            <c:symbol val="circle"/>
            <c:size val="6"/>
            <c:spPr>
              <a:solidFill>
                <a:schemeClr val="accent1">
                  <a:lumMod val="60000"/>
                </a:schemeClr>
              </a:solidFill>
              <a:ln w="9525">
                <a:solidFill>
                  <a:schemeClr val="accent1">
                    <a:lumMod val="60000"/>
                  </a:schemeClr>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03E-4F57-8EBE-70003B2B4DCC}"/>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Diagramme'!$G$3:$G$10</c:f>
              <c:numCache>
                <c:formatCode>0</c:formatCode>
                <c:ptCount val="8"/>
                <c:pt idx="0">
                  <c:v>1785.8408571428572</c:v>
                </c:pt>
                <c:pt idx="7">
                  <c:v>1004.5545714285713</c:v>
                </c:pt>
              </c:numCache>
            </c:numRef>
          </c:val>
          <c:smooth val="0"/>
          <c:extLst>
            <c:ext xmlns:c16="http://schemas.microsoft.com/office/drawing/2014/chart" uri="{C3380CC4-5D6E-409C-BE32-E72D297353CC}">
              <c16:uniqueId val="{00000006-2F58-446A-B087-D00659F764CD}"/>
            </c:ext>
          </c:extLst>
        </c:ser>
        <c:ser>
          <c:idx val="7"/>
          <c:order val="7"/>
          <c:tx>
            <c:strRef>
              <c:f>'Biomasse Diagramme'!$H$2</c:f>
              <c:strCache>
                <c:ptCount val="1"/>
                <c:pt idx="0">
                  <c:v>Fraunhofer ISE 2018</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03E-4F57-8EBE-70003B2B4DCC}"/>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Diagramme'!$H$3:$H$10</c:f>
              <c:numCache>
                <c:formatCode>0</c:formatCode>
                <c:ptCount val="8"/>
                <c:pt idx="0">
                  <c:v>3052.895</c:v>
                </c:pt>
                <c:pt idx="1">
                  <c:v>3052.895</c:v>
                </c:pt>
                <c:pt idx="2">
                  <c:v>3052.895</c:v>
                </c:pt>
                <c:pt idx="3">
                  <c:v>3052.895</c:v>
                </c:pt>
                <c:pt idx="4">
                  <c:v>3052.895</c:v>
                </c:pt>
              </c:numCache>
            </c:numRef>
          </c:val>
          <c:smooth val="0"/>
          <c:extLst>
            <c:ext xmlns:c16="http://schemas.microsoft.com/office/drawing/2014/chart" uri="{C3380CC4-5D6E-409C-BE32-E72D297353CC}">
              <c16:uniqueId val="{00000007-2F58-446A-B087-D00659F764CD}"/>
            </c:ext>
          </c:extLst>
        </c:ser>
        <c:ser>
          <c:idx val="8"/>
          <c:order val="8"/>
          <c:tx>
            <c:strRef>
              <c:f>'Biomasse Diagramme'!$I$2</c:f>
              <c:strCache>
                <c:ptCount val="1"/>
                <c:pt idx="0">
                  <c:v>Greenpeace International 2015</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4B3-564C-811E-48BC38354DC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Diagramme'!$I$3:$I$10</c:f>
              <c:numCache>
                <c:formatCode>0</c:formatCode>
                <c:ptCount val="8"/>
                <c:pt idx="0">
                  <c:v>2659.7338500000001</c:v>
                </c:pt>
                <c:pt idx="1">
                  <c:v>2560.4470459999998</c:v>
                </c:pt>
                <c:pt idx="3">
                  <c:v>2477.747746</c:v>
                </c:pt>
                <c:pt idx="5">
                  <c:v>2370.1602239999997</c:v>
                </c:pt>
                <c:pt idx="7">
                  <c:v>2258.860158</c:v>
                </c:pt>
              </c:numCache>
            </c:numRef>
          </c:val>
          <c:smooth val="0"/>
          <c:extLst>
            <c:ext xmlns:c16="http://schemas.microsoft.com/office/drawing/2014/chart" uri="{C3380CC4-5D6E-409C-BE32-E72D297353CC}">
              <c16:uniqueId val="{00000015-E03E-4F57-8EBE-70003B2B4DCC}"/>
            </c:ext>
          </c:extLst>
        </c:ser>
        <c:ser>
          <c:idx val="9"/>
          <c:order val="9"/>
          <c:tx>
            <c:strRef>
              <c:f>'Biomasse Diagramme'!#REF!</c:f>
              <c:strCache>
                <c:ptCount val="1"/>
                <c:pt idx="0">
                  <c:v>#REF!</c:v>
                </c:pt>
              </c:strCache>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Diagramme'!#REF!</c:f>
              <c:numCache>
                <c:formatCode>General</c:formatCode>
                <c:ptCount val="1"/>
                <c:pt idx="0">
                  <c:v>1</c:v>
                </c:pt>
              </c:numCache>
            </c:numRef>
          </c:val>
          <c:smooth val="0"/>
          <c:extLst>
            <c:ext xmlns:c16="http://schemas.microsoft.com/office/drawing/2014/chart" uri="{C3380CC4-5D6E-409C-BE32-E72D297353CC}">
              <c16:uniqueId val="{00000016-E03E-4F57-8EBE-70003B2B4DCC}"/>
            </c:ext>
          </c:extLst>
        </c:ser>
        <c:ser>
          <c:idx val="10"/>
          <c:order val="10"/>
          <c:tx>
            <c:strRef>
              <c:f>'Biomasse Diagramme'!$J$2</c:f>
              <c:strCache>
                <c:ptCount val="1"/>
                <c:pt idx="0">
                  <c:v>Prognos, EWI, GWS 2014</c:v>
                </c:pt>
              </c:strCache>
            </c:strRef>
          </c:tx>
          <c:spPr>
            <a:ln w="22225" cap="rnd">
              <a:solidFill>
                <a:schemeClr val="accent5">
                  <a:lumMod val="60000"/>
                </a:schemeClr>
              </a:solidFill>
              <a:round/>
            </a:ln>
            <a:effectLst/>
          </c:spPr>
          <c:marker>
            <c:symbol val="square"/>
            <c:size val="6"/>
            <c:spPr>
              <a:solidFill>
                <a:schemeClr val="accent5">
                  <a:lumMod val="60000"/>
                </a:schemeClr>
              </a:solidFill>
              <a:ln w="9525">
                <a:solidFill>
                  <a:schemeClr val="accent5">
                    <a:lumMod val="60000"/>
                  </a:schemeClr>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03E-4F57-8EBE-70003B2B4DCC}"/>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Diagramme'!$J$3:$J$10</c:f>
              <c:numCache>
                <c:formatCode>0</c:formatCode>
                <c:ptCount val="8"/>
                <c:pt idx="0">
                  <c:v>3285.415</c:v>
                </c:pt>
                <c:pt idx="1">
                  <c:v>3282.6307499999998</c:v>
                </c:pt>
                <c:pt idx="2">
                  <c:v>3280.4033499999996</c:v>
                </c:pt>
                <c:pt idx="3">
                  <c:v>3278.7327999999998</c:v>
                </c:pt>
                <c:pt idx="5">
                  <c:v>3275.9485499999996</c:v>
                </c:pt>
                <c:pt idx="7">
                  <c:v>3272.0506</c:v>
                </c:pt>
              </c:numCache>
            </c:numRef>
          </c:val>
          <c:smooth val="0"/>
          <c:extLst>
            <c:ext xmlns:c16="http://schemas.microsoft.com/office/drawing/2014/chart" uri="{C3380CC4-5D6E-409C-BE32-E72D297353CC}">
              <c16:uniqueId val="{00000017-E03E-4F57-8EBE-70003B2B4DCC}"/>
            </c:ext>
          </c:extLst>
        </c:ser>
        <c:ser>
          <c:idx val="11"/>
          <c:order val="11"/>
          <c:tx>
            <c:strRef>
              <c:f>'Biomasse Diagramme'!$K$2</c:f>
              <c:strCache>
                <c:ptCount val="1"/>
                <c:pt idx="0">
                  <c:v>Reiner Lemoine Institut 2013</c:v>
                </c:pt>
              </c:strCache>
            </c:strRef>
          </c:tx>
          <c:spPr>
            <a:ln w="22225" cap="rnd">
              <a:solidFill>
                <a:schemeClr val="accent6">
                  <a:lumMod val="60000"/>
                </a:schemeClr>
              </a:solidFill>
              <a:round/>
            </a:ln>
            <a:effectLst/>
          </c:spPr>
          <c:marker>
            <c:symbol val="triangle"/>
            <c:size val="6"/>
            <c:spPr>
              <a:solidFill>
                <a:schemeClr val="accent6">
                  <a:lumMod val="60000"/>
                </a:schemeClr>
              </a:solidFill>
              <a:ln w="9525">
                <a:solidFill>
                  <a:schemeClr val="accent6">
                    <a:lumMod val="60000"/>
                  </a:schemeClr>
                </a:solidFill>
                <a:round/>
              </a:ln>
              <a:effectLst/>
            </c:spPr>
          </c:marker>
          <c:dLbls>
            <c:dLbl>
              <c:idx val="0"/>
              <c:layout>
                <c:manualLayout>
                  <c:x val="-2.7681664251685664E-2"/>
                  <c:y val="-2.8307017465652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B3-564C-811E-48BC38354DC8}"/>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03E-4F57-8EBE-70003B2B4DCC}"/>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Diagramme'!$K$3:$K$10</c:f>
              <c:numCache>
                <c:formatCode>0</c:formatCode>
                <c:ptCount val="8"/>
                <c:pt idx="0">
                  <c:v>1111.76</c:v>
                </c:pt>
                <c:pt idx="1">
                  <c:v>1111.76</c:v>
                </c:pt>
                <c:pt idx="2">
                  <c:v>1111.76</c:v>
                </c:pt>
                <c:pt idx="3">
                  <c:v>1111.76</c:v>
                </c:pt>
                <c:pt idx="4">
                  <c:v>1111.76</c:v>
                </c:pt>
                <c:pt idx="5">
                  <c:v>1111.76</c:v>
                </c:pt>
              </c:numCache>
            </c:numRef>
          </c:val>
          <c:smooth val="0"/>
          <c:extLst>
            <c:ext xmlns:c16="http://schemas.microsoft.com/office/drawing/2014/chart" uri="{C3380CC4-5D6E-409C-BE32-E72D297353CC}">
              <c16:uniqueId val="{00000018-E03E-4F57-8EBE-70003B2B4DCC}"/>
            </c:ext>
          </c:extLst>
        </c:ser>
        <c:dLbls>
          <c:showLegendKey val="0"/>
          <c:showVal val="0"/>
          <c:showCatName val="0"/>
          <c:showSerName val="0"/>
          <c:showPercent val="0"/>
          <c:showBubbleSize val="0"/>
        </c:dLbls>
        <c:marker val="1"/>
        <c:smooth val="0"/>
        <c:axId val="90175464"/>
        <c:axId val="90180056"/>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de-DE"/>
          </a:p>
        </c:txPr>
        <c:crossAx val="90180056"/>
        <c:crosses val="autoZero"/>
        <c:auto val="1"/>
        <c:lblAlgn val="ctr"/>
        <c:lblOffset val="100"/>
        <c:noMultiLvlLbl val="0"/>
      </c:catAx>
      <c:valAx>
        <c:axId val="90180056"/>
        <c:scaling>
          <c:orientation val="minMax"/>
          <c:max val="4400"/>
          <c:min val="4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a:effectLst/>
                </a:endParaRPr>
              </a:p>
            </c:rich>
          </c:tx>
          <c:overlay val="0"/>
          <c:spPr>
            <a:noFill/>
            <a:ln>
              <a:noFill/>
            </a:ln>
            <a:effectLst/>
          </c:spPr>
          <c:txPr>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endParaRPr lang="de-DE"/>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crossAx val="90175464"/>
        <c:crosses val="autoZero"/>
        <c:crossBetween val="between"/>
      </c:valAx>
      <c:spPr>
        <a:noFill/>
        <a:ln>
          <a:noFill/>
        </a:ln>
        <a:effectLst/>
      </c:spPr>
    </c:plotArea>
    <c:legend>
      <c:legendPos val="b"/>
      <c:legendEntry>
        <c:idx val="5"/>
        <c:delete val="1"/>
      </c:legendEntry>
      <c:legendEntry>
        <c:idx val="9"/>
        <c:delete val="1"/>
      </c:legendEntry>
      <c:layout>
        <c:manualLayout>
          <c:xMode val="edge"/>
          <c:yMode val="edge"/>
          <c:x val="8.3342271352529737E-2"/>
          <c:y val="0.84828002563817007"/>
          <c:w val="0.90309160709247938"/>
          <c:h val="0.13639430650577186"/>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de-DE"/>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de-DE"/>
    </a:p>
  </c:txPr>
  <c:printSettings>
    <c:headerFooter/>
    <c:pageMargins b="0.78740157480314965" l="0.70866141732283472" r="0.70866141732283472" t="0.78740157480314965" header="0.31496062992125984" footer="0.31496062992125984"/>
    <c:pageSetup paperSize="9" orientation="landscape"/>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Box-Plot der fixen Betriebs- und Wartungskosten - Wind onshore in % der Invest./a</cx:v>
        </cx:txData>
      </cx:tx>
      <cx:txPr>
        <a:bodyPr spcFirstLastPara="1" vertOverflow="ellipsis" horzOverflow="overflow" wrap="square" lIns="0" tIns="0" rIns="0" bIns="0" anchor="ctr" anchorCtr="1"/>
        <a:lstStyle/>
        <a:p>
          <a:pPr algn="ctr" rtl="0">
            <a:defRPr/>
          </a:pPr>
          <a:r>
            <a:rPr lang="de-DE" sz="1100" b="0" i="0" u="none" strike="noStrike" baseline="0">
              <a:solidFill>
                <a:sysClr val="windowText" lastClr="000000">
                  <a:lumMod val="65000"/>
                  <a:lumOff val="35000"/>
                </a:sysClr>
              </a:solidFill>
              <a:latin typeface="Calibri" panose="020F0502020204030204"/>
            </a:rPr>
            <a:t>Box-Plot der fixen Betriebs- und Wartungskosten - Wind onshore in % der Invest./a</a:t>
          </a:r>
        </a:p>
      </cx:txPr>
    </cx:title>
    <cx:plotArea>
      <cx:plotAreaRegion>
        <cx:series layoutId="boxWhisker" uniqueId="{5D2BA61D-54BB-4971-837A-00C8A5FF7E49}">
          <cx:dataLabels>
            <cx:visibility seriesName="0" categoryName="0" value="1"/>
          </cx:dataLabels>
          <cx:dataId val="0"/>
          <cx:layoutPr>
            <cx:visibility meanLine="0" meanMarker="1" nonoutliers="0" outliers="1"/>
            <cx:statistics quartileMethod="inclusive"/>
          </cx:layoutPr>
        </cx:series>
      </cx:plotAreaRegion>
      <cx:axis id="0" hidden="1">
        <cx:catScaling gapWidth="1"/>
        <cx:tickLabels/>
      </cx:axis>
      <cx:axis id="1">
        <cx:valScaling min="0.010000000000000002"/>
        <cx:title>
          <cx:tx>
            <cx:rich>
              <a:bodyPr spcFirstLastPara="1" vertOverflow="ellipsis" horzOverflow="overflow" wrap="square" lIns="0" tIns="0" rIns="0" bIns="0" anchor="ctr" anchorCtr="1"/>
              <a:lstStyle/>
              <a:p>
                <a:pPr algn="ctr" rtl="0">
                  <a:defRPr/>
                </a:pPr>
                <a:r>
                  <a:rPr lang="de-DE"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der Invest./a</a:t>
                </a:r>
                <a:endParaRPr lang="de-DE" sz="900" b="0" i="0" u="none" strike="noStrike" baseline="0">
                  <a:solidFill>
                    <a:sysClr val="windowText" lastClr="000000">
                      <a:lumMod val="65000"/>
                      <a:lumOff val="35000"/>
                    </a:sysClr>
                  </a:solidFill>
                  <a:latin typeface="Calibri" panose="020F0502020204030204"/>
                </a:endParaRPr>
              </a:p>
            </cx:rich>
          </cx:tx>
        </cx:title>
        <cx:majorGridlines/>
        <cx:tickLabels/>
        <cx:txPr>
          <a:bodyPr spcFirstLastPara="1" vertOverflow="ellipsis" horzOverflow="overflow" wrap="square" lIns="0" tIns="0" rIns="0" bIns="0" anchor="ctr" anchorCtr="1"/>
          <a:lstStyle/>
          <a:p>
            <a:pPr algn="ctr" rtl="0">
              <a:defRPr baseline="0">
                <a:latin typeface="Arial" panose="020B0604020202020204" pitchFamily="34" charset="0"/>
              </a:defRPr>
            </a:pPr>
            <a:endParaRPr lang="de-DE" sz="900" b="0" i="0" u="none" strike="noStrike" baseline="0">
              <a:solidFill>
                <a:sysClr val="windowText" lastClr="000000">
                  <a:lumMod val="65000"/>
                  <a:lumOff val="35000"/>
                </a:sysClr>
              </a:solidFill>
              <a:latin typeface="Arial" panose="020B0604020202020204" pitchFamily="34" charset="0"/>
            </a:endParaRPr>
          </a:p>
        </cx:txPr>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 dir="row">_xlchart.v1.77</cx:f>
      </cx:numDim>
    </cx:data>
    <cx:data id="1">
      <cx:numDim type="val">
        <cx:f dir="row">_xlchart.v1.78</cx:f>
      </cx:numDim>
    </cx:data>
    <cx:data id="2">
      <cx:numDim type="val">
        <cx:f dir="row">_xlchart.v1.79</cx:f>
      </cx:numDim>
    </cx:data>
    <cx:data id="3">
      <cx:numDim type="val">
        <cx:f dir="row">_xlchart.v1.80</cx:f>
      </cx:numDim>
    </cx:data>
    <cx:data id="4">
      <cx:numDim type="val">
        <cx:f dir="row">_xlchart.v1.81</cx:f>
      </cx:numDim>
    </cx:data>
    <cx:data id="5">
      <cx:numDim type="val">
        <cx:f dir="row">_xlchart.v1.82</cx:f>
      </cx:numDim>
    </cx:data>
    <cx:data id="6">
      <cx:numDim type="val">
        <cx:f dir="row">_xlchart.v1.83</cx:f>
      </cx:numDim>
    </cx:data>
  </cx:chartData>
  <cx:chart>
    <cx:title pos="t" align="ctr" overlay="0">
      <cx:tx>
        <cx:rich>
          <a:bodyPr spcFirstLastPara="1" vertOverflow="ellipsis" horzOverflow="overflow" wrap="square" lIns="0" tIns="0" rIns="0" bIns="0" anchor="ctr" anchorCtr="1"/>
          <a:lstStyle/>
          <a:p>
            <a:pPr algn="ctr" rtl="0">
              <a:defRPr/>
            </a:pPr>
            <a:r>
              <a:rPr lang="de-DE" sz="1100" b="0" i="0" u="none" strike="noStrike" baseline="0">
                <a:solidFill>
                  <a:sysClr val="windowText" lastClr="000000"/>
                </a:solidFill>
                <a:latin typeface="Arial" panose="020B0604020202020204" pitchFamily="34" charset="0"/>
              </a:rPr>
              <a:t>Box-Plots der Investitionskosten - PV Freifläche</a:t>
            </a:r>
          </a:p>
          <a:p>
            <a:pPr algn="ctr" rtl="0">
              <a:defRPr/>
            </a:pPr>
            <a:r>
              <a:rPr lang="de-DE" sz="1100" b="0" i="0" u="none" strike="noStrike" baseline="0">
                <a:solidFill>
                  <a:sysClr val="windowText" lastClr="000000"/>
                </a:solidFill>
                <a:latin typeface="Arial" panose="020B0604020202020204" pitchFamily="34" charset="0"/>
              </a:rPr>
              <a:t>(nur Studien mit dieser Differenzierung)</a:t>
            </a:r>
          </a:p>
        </cx:rich>
      </cx:tx>
    </cx:title>
    <cx:plotArea>
      <cx:plotAreaRegion>
        <cx:series layoutId="boxWhisker" uniqueId="{6C2FB027-F3FC-43D9-9917-C3E70694D38D}">
          <cx:tx>
            <cx:txData>
              <cx:f>_xlchart.v1.70</cx:f>
              <cx:v>2010 - 2018</cx:v>
            </cx:txData>
          </cx:tx>
          <cx:spPr>
            <a:solidFill>
              <a:schemeClr val="accent5"/>
            </a:solidFill>
            <a:ln>
              <a:solidFill>
                <a:schemeClr val="accent5">
                  <a:lumMod val="75000"/>
                </a:schemeClr>
              </a:solidFill>
            </a:ln>
          </cx:spPr>
          <cx:dataId val="0"/>
          <cx:layoutPr>
            <cx:visibility meanLine="0" meanMarker="0" nonoutliers="1" outliers="1"/>
            <cx:statistics quartileMethod="inclusive"/>
          </cx:layoutPr>
        </cx:series>
        <cx:series layoutId="boxWhisker" uniqueId="{00000001-F8F4-42D5-9375-219F4D2DF33F}">
          <cx:tx>
            <cx:txData>
              <cx:f>_xlchart.v1.71</cx:f>
              <cx:v>2020</cx:v>
            </cx:txData>
          </cx:tx>
          <cx:spPr>
            <a:solidFill>
              <a:schemeClr val="accent5"/>
            </a:solidFill>
            <a:ln>
              <a:solidFill>
                <a:schemeClr val="accent5">
                  <a:lumMod val="75000"/>
                </a:schemeClr>
              </a:solidFill>
            </a:ln>
          </cx:spPr>
          <cx:dataId val="1"/>
          <cx:layoutPr>
            <cx:visibility meanMarker="0"/>
            <cx:statistics quartileMethod="inclusive"/>
          </cx:layoutPr>
        </cx:series>
        <cx:series layoutId="boxWhisker" uniqueId="{00000002-F8F4-42D5-9375-219F4D2DF33F}">
          <cx:tx>
            <cx:txData>
              <cx:f>_xlchart.v1.72</cx:f>
              <cx:v>2025</cx:v>
            </cx:txData>
          </cx:tx>
          <cx:spPr>
            <a:solidFill>
              <a:schemeClr val="accent5"/>
            </a:solidFill>
            <a:ln>
              <a:solidFill>
                <a:schemeClr val="accent5">
                  <a:lumMod val="75000"/>
                </a:schemeClr>
              </a:solidFill>
            </a:ln>
          </cx:spPr>
          <cx:dataId val="2"/>
          <cx:layoutPr>
            <cx:visibility meanMarker="0"/>
            <cx:statistics quartileMethod="inclusive"/>
          </cx:layoutPr>
        </cx:series>
        <cx:series layoutId="boxWhisker" uniqueId="{00000003-F8F4-42D5-9375-219F4D2DF33F}">
          <cx:tx>
            <cx:txData>
              <cx:f>_xlchart.v1.73</cx:f>
              <cx:v>2030</cx:v>
            </cx:txData>
          </cx:tx>
          <cx:spPr>
            <a:solidFill>
              <a:schemeClr val="accent5"/>
            </a:solidFill>
            <a:ln>
              <a:solidFill>
                <a:schemeClr val="accent5">
                  <a:lumMod val="75000"/>
                </a:schemeClr>
              </a:solidFill>
            </a:ln>
          </cx:spPr>
          <cx:dataId val="3"/>
          <cx:layoutPr>
            <cx:visibility meanMarker="0"/>
            <cx:statistics quartileMethod="inclusive"/>
          </cx:layoutPr>
        </cx:series>
        <cx:series layoutId="boxWhisker" uniqueId="{00000004-F8F4-42D5-9375-219F4D2DF33F}">
          <cx:tx>
            <cx:txData>
              <cx:f>_xlchart.v1.74</cx:f>
              <cx:v>2035</cx:v>
            </cx:txData>
          </cx:tx>
          <cx:spPr>
            <a:solidFill>
              <a:schemeClr val="accent5"/>
            </a:solidFill>
            <a:ln>
              <a:solidFill>
                <a:schemeClr val="accent5">
                  <a:lumMod val="75000"/>
                </a:schemeClr>
              </a:solidFill>
            </a:ln>
          </cx:spPr>
          <cx:dataId val="4"/>
          <cx:layoutPr>
            <cx:visibility meanMarker="0"/>
            <cx:statistics quartileMethod="inclusive"/>
          </cx:layoutPr>
        </cx:series>
        <cx:series layoutId="boxWhisker" uniqueId="{00000005-F8F4-42D5-9375-219F4D2DF33F}">
          <cx:tx>
            <cx:txData>
              <cx:f>_xlchart.v1.75</cx:f>
              <cx:v>2040</cx:v>
            </cx:txData>
          </cx:tx>
          <cx:spPr>
            <a:solidFill>
              <a:schemeClr val="accent5"/>
            </a:solidFill>
            <a:ln>
              <a:solidFill>
                <a:schemeClr val="accent5">
                  <a:lumMod val="75000"/>
                </a:schemeClr>
              </a:solidFill>
            </a:ln>
          </cx:spPr>
          <cx:dataId val="5"/>
          <cx:layoutPr>
            <cx:visibility meanMarker="0"/>
            <cx:statistics quartileMethod="inclusive"/>
          </cx:layoutPr>
        </cx:series>
        <cx:series layoutId="boxWhisker" uniqueId="{00000006-F8F4-42D5-9375-219F4D2DF33F}">
          <cx:tx>
            <cx:txData>
              <cx:f>_xlchart.v1.76</cx:f>
              <cx:v>2050</cx:v>
            </cx:txData>
          </cx:tx>
          <cx:spPr>
            <a:solidFill>
              <a:schemeClr val="accent5"/>
            </a:solidFill>
            <a:ln>
              <a:solidFill>
                <a:schemeClr val="accent5">
                  <a:lumMod val="75000"/>
                </a:schemeClr>
              </a:solidFill>
            </a:ln>
          </cx:spPr>
          <cx:dataId val="6"/>
          <cx:layoutPr>
            <cx:visibility meanMarker="0"/>
            <cx:statistics quartileMethod="inclusive"/>
          </cx:layoutPr>
        </cx:series>
      </cx:plotAreaRegion>
      <cx:axis id="0">
        <cx:catScaling gapWidth="0.449999988"/>
        <cx:title>
          <cx:tx>
            <cx:txData>
              <cx:v>Jahr</cx:v>
            </cx:txData>
          </cx:tx>
          <cx:txPr>
            <a:bodyPr spcFirstLastPara="1" vertOverflow="ellipsis" horzOverflow="overflow" wrap="square" lIns="0" tIns="0" rIns="0" bIns="0" anchor="ctr" anchorCtr="1"/>
            <a:lstStyle/>
            <a:p>
              <a:pPr algn="ctr" rtl="0">
                <a:defRPr baseline="0">
                  <a:solidFill>
                    <a:sysClr val="windowText" lastClr="000000"/>
                  </a:solidFill>
                </a:defRPr>
              </a:pPr>
              <a:r>
                <a:rPr lang="de-DE" sz="900" b="0" i="0" u="none" strike="noStrike" cap="all" baseline="0">
                  <a:solidFill>
                    <a:sysClr val="windowText" lastClr="000000"/>
                  </a:solidFill>
                  <a:latin typeface="Arial" panose="020B0604020202020204" pitchFamily="34" charset="0"/>
                  <a:cs typeface="Arial" panose="020B0604020202020204" pitchFamily="34" charset="0"/>
                </a:rPr>
                <a:t>Jahr</a:t>
              </a:r>
            </a:p>
          </cx:txPr>
        </cx:title>
        <cx:tickLabels/>
        <cx:txPr>
          <a:bodyPr vertOverflow="overflow" horzOverflow="overflow" wrap="square" lIns="0" tIns="0" rIns="0" bIns="0"/>
          <a:lstStyle/>
          <a:p>
            <a:pPr algn="ctr" rtl="0">
              <a:defRPr sz="900" b="0"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de-DE" baseline="0">
              <a:solidFill>
                <a:sysClr val="windowText" lastClr="000000"/>
              </a:solidFill>
            </a:endParaRPr>
          </a:p>
        </cx:txPr>
      </cx:axis>
      <cx:axis id="1">
        <cx:valScaling max="1800" min="100"/>
        <cx:title>
          <cx:tx>
            <cx:rich>
              <a:bodyPr spcFirstLastPara="1" vertOverflow="ellipsis" horzOverflow="overflow" wrap="square" lIns="0" tIns="0" rIns="0" bIns="0" anchor="ctr" anchorCtr="1"/>
              <a:lstStyle/>
              <a:p>
                <a:pPr algn="ctr" rtl="0">
                  <a:spcBef>
                    <a:spcPts val="0"/>
                  </a:spcBef>
                  <a:spcAft>
                    <a:spcPts val="0"/>
                  </a:spcAft>
                </a:pP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sz="900">
                  <a:effectLst/>
                </a:endParaRPr>
              </a:p>
            </cx:rich>
          </cx:tx>
        </cx:title>
        <cx:majorGridlines/>
        <cx:tickLabels/>
        <cx:txPr>
          <a:bodyPr spcFirstLastPara="1" vertOverflow="ellipsis" horzOverflow="overflow" wrap="square" lIns="0" tIns="0" rIns="0" bIns="0" anchor="ctr" anchorCtr="1"/>
          <a:lstStyle/>
          <a:p>
            <a:pPr algn="ctr" rtl="0">
              <a:defRPr baseline="0">
                <a:solidFill>
                  <a:sysClr val="windowText" lastClr="000000"/>
                </a:solidFill>
                <a:latin typeface="Arial" panose="020B0604020202020204" pitchFamily="34" charset="0"/>
              </a:defRPr>
            </a:pPr>
            <a:endParaRPr lang="de-DE" sz="900" b="0" i="0" u="none" strike="noStrike" baseline="0">
              <a:solidFill>
                <a:sysClr val="windowText" lastClr="000000"/>
              </a:solidFill>
              <a:latin typeface="Arial" panose="020B0604020202020204" pitchFamily="34" charset="0"/>
            </a:endParaRPr>
          </a:p>
        </cx:txPr>
      </cx:axis>
    </cx:plotArea>
  </cx:chart>
  <cx:spPr>
    <a:ln>
      <a:noFill/>
    </a:ln>
  </cx:spPr>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_xlchart.v1.84</cx:f>
      </cx:numDim>
    </cx:data>
  </cx:chartData>
  <cx:chart>
    <cx:title pos="t" align="ctr" overlay="0">
      <cx:tx>
        <cx:rich>
          <a:bodyPr spcFirstLastPara="1" vertOverflow="ellipsis" horzOverflow="overflow" wrap="square" lIns="0" tIns="0" rIns="0" bIns="0" anchor="ctr" anchorCtr="1"/>
          <a:lstStyle/>
          <a:p>
            <a:pPr algn="ctr" rtl="0">
              <a:defRPr/>
            </a:pPr>
            <a:r>
              <a:rPr lang="de-DE" sz="1100" b="0" i="0" u="none" strike="noStrike" baseline="0">
                <a:solidFill>
                  <a:sysClr val="windowText" lastClr="000000">
                    <a:lumMod val="65000"/>
                    <a:lumOff val="35000"/>
                  </a:sysClr>
                </a:solidFill>
                <a:latin typeface="Calibri" panose="020F0502020204030204"/>
              </a:rPr>
              <a:t>Box-Plot der fixen Betriebs- und Wartungskosten - PV Freifläche</a:t>
            </a:r>
          </a:p>
          <a:p>
            <a:pPr algn="ctr" rtl="0">
              <a:defRPr/>
            </a:pPr>
            <a:r>
              <a:rPr lang="de-DE" sz="1100" b="0" i="0" u="none" strike="noStrike" baseline="0">
                <a:solidFill>
                  <a:sysClr val="windowText" lastClr="000000">
                    <a:lumMod val="65000"/>
                    <a:lumOff val="35000"/>
                  </a:sysClr>
                </a:solidFill>
                <a:latin typeface="Calibri" panose="020F0502020204030204"/>
              </a:rPr>
              <a:t>in % der Investionskosten</a:t>
            </a:r>
          </a:p>
        </cx:rich>
      </cx:tx>
    </cx:title>
    <cx:plotArea>
      <cx:plotAreaRegion>
        <cx:series layoutId="boxWhisker" uniqueId="{5D2BA61D-54BB-4971-837A-00C8A5FF7E49}">
          <cx:dataLabels>
            <cx:visibility seriesName="0" categoryName="0" value="1"/>
          </cx:dataLabels>
          <cx:dataId val="0"/>
          <cx:layoutPr>
            <cx:visibility meanLine="0" meanMarker="1" nonoutliers="0" outliers="1"/>
            <cx:statistics quartileMethod="inclusive"/>
          </cx:layoutPr>
        </cx:series>
      </cx:plotAreaRegion>
      <cx:axis id="0" hidden="1">
        <cx:catScaling gapWidth="1"/>
        <cx:tickLabels/>
      </cx:axis>
      <cx:axis id="1">
        <cx:valScaling max="0.030000000000000006" min="0.005000000000000001"/>
        <cx:title>
          <cx:tx>
            <cx:rich>
              <a:bodyPr spcFirstLastPara="1" vertOverflow="ellipsis" horzOverflow="overflow" wrap="square" lIns="0" tIns="0" rIns="0" bIns="0" anchor="ctr" anchorCtr="1"/>
              <a:lstStyle/>
              <a:p>
                <a:pPr algn="ctr" rtl="0">
                  <a:defRPr/>
                </a:pPr>
                <a:r>
                  <a:rPr lang="de-DE"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der Invest./a</a:t>
                </a:r>
                <a:endParaRPr lang="de-DE" sz="900" b="0" i="0" u="none" strike="noStrike" baseline="0">
                  <a:solidFill>
                    <a:sysClr val="windowText" lastClr="000000">
                      <a:lumMod val="65000"/>
                      <a:lumOff val="35000"/>
                    </a:sysClr>
                  </a:solidFill>
                  <a:latin typeface="Calibri" panose="020F0502020204030204"/>
                </a:endParaRPr>
              </a:p>
            </cx:rich>
          </cx:tx>
        </cx:title>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 dir="row">_xlchart.v1.91</cx:f>
      </cx:numDim>
    </cx:data>
    <cx:data id="1">
      <cx:numDim type="val">
        <cx:f dir="row">_xlchart.v1.92</cx:f>
      </cx:numDim>
    </cx:data>
    <cx:data id="2">
      <cx:numDim type="val">
        <cx:f dir="row">_xlchart.v1.93</cx:f>
      </cx:numDim>
    </cx:data>
    <cx:data id="3">
      <cx:numDim type="val">
        <cx:f dir="row">_xlchart.v1.94</cx:f>
      </cx:numDim>
    </cx:data>
    <cx:data id="4">
      <cx:numDim type="val">
        <cx:f dir="row">_xlchart.v1.95</cx:f>
      </cx:numDim>
    </cx:data>
    <cx:data id="5">
      <cx:numDim type="val">
        <cx:f dir="row">_xlchart.v1.96</cx:f>
      </cx:numDim>
    </cx:data>
  </cx:chartData>
  <cx:chart>
    <cx:title pos="t" align="ctr" overlay="0">
      <cx:tx>
        <cx:txData>
          <cx:v>Box-Plots der spezifischen Investitionskosten - Biomasse</cx:v>
        </cx:txData>
      </cx:tx>
      <cx:txPr>
        <a:bodyPr spcFirstLastPara="1" vertOverflow="ellipsis" horzOverflow="overflow" wrap="square" lIns="0" tIns="0" rIns="0" bIns="0" anchor="ctr" anchorCtr="1"/>
        <a:lstStyle/>
        <a:p>
          <a:pPr algn="ctr" rtl="0">
            <a:defRPr/>
          </a:pPr>
          <a:r>
            <a:rPr lang="de-DE" sz="1100" b="0" i="0" u="none" strike="noStrike" baseline="0">
              <a:solidFill>
                <a:sysClr val="windowText" lastClr="000000"/>
              </a:solidFill>
              <a:latin typeface="Arial" panose="020B0604020202020204" pitchFamily="34" charset="0"/>
            </a:rPr>
            <a:t>Box-Plots der spezifischen Investitionskosten - Biomasse</a:t>
          </a:r>
        </a:p>
      </cx:txPr>
    </cx:title>
    <cx:plotArea>
      <cx:plotAreaRegion>
        <cx:series layoutId="boxWhisker" uniqueId="{6E427238-DBC4-43F8-95B2-97D7DCFABCED}" formatIdx="0">
          <cx:tx>
            <cx:txData>
              <cx:f>_xlchart.v1.85</cx:f>
              <cx:v>2010 - 2018</cx:v>
            </cx:txData>
          </cx:tx>
          <cx:spPr>
            <a:solidFill>
              <a:schemeClr val="accent5"/>
            </a:solidFill>
            <a:ln>
              <a:solidFill>
                <a:schemeClr val="accent5">
                  <a:lumMod val="75000"/>
                </a:schemeClr>
              </a:solidFill>
            </a:ln>
          </cx:spPr>
          <cx:dataId val="0"/>
          <cx:layoutPr>
            <cx:visibility meanLine="0" meanMarker="0" nonoutliers="1" outliers="1"/>
            <cx:statistics quartileMethod="inclusive"/>
          </cx:layoutPr>
        </cx:series>
        <cx:series layoutId="boxWhisker" uniqueId="{00000001-93BC-460E-87AC-D2BE617F4B05}" formatIdx="1">
          <cx:tx>
            <cx:txData>
              <cx:f>_xlchart.v1.86</cx:f>
              <cx:v>2020</cx:v>
            </cx:txData>
          </cx:tx>
          <cx:spPr>
            <a:solidFill>
              <a:schemeClr val="accent5"/>
            </a:solidFill>
            <a:ln>
              <a:solidFill>
                <a:schemeClr val="accent5">
                  <a:lumMod val="75000"/>
                </a:schemeClr>
              </a:solidFill>
            </a:ln>
          </cx:spPr>
          <cx:dataId val="1"/>
          <cx:layoutPr>
            <cx:visibility meanMarker="0"/>
            <cx:statistics quartileMethod="inclusive"/>
          </cx:layoutPr>
        </cx:series>
        <cx:series layoutId="boxWhisker" uniqueId="{00000002-93BC-460E-87AC-D2BE617F4B05}" formatIdx="2">
          <cx:tx>
            <cx:txData>
              <cx:f>_xlchart.v1.87</cx:f>
              <cx:v>2025</cx:v>
            </cx:txData>
          </cx:tx>
          <cx:spPr>
            <a:solidFill>
              <a:schemeClr val="accent5"/>
            </a:solidFill>
            <a:ln>
              <a:solidFill>
                <a:schemeClr val="accent5">
                  <a:lumMod val="75000"/>
                </a:schemeClr>
              </a:solidFill>
            </a:ln>
          </cx:spPr>
          <cx:dataId val="2"/>
          <cx:layoutPr>
            <cx:visibility meanMarker="0"/>
            <cx:statistics quartileMethod="inclusive"/>
          </cx:layoutPr>
        </cx:series>
        <cx:series layoutId="boxWhisker" uniqueId="{00000003-93BC-460E-87AC-D2BE617F4B05}" formatIdx="3">
          <cx:tx>
            <cx:txData>
              <cx:f>_xlchart.v1.88</cx:f>
              <cx:v>2030</cx:v>
            </cx:txData>
          </cx:tx>
          <cx:spPr>
            <a:solidFill>
              <a:schemeClr val="accent5"/>
            </a:solidFill>
            <a:ln>
              <a:solidFill>
                <a:schemeClr val="accent5">
                  <a:lumMod val="75000"/>
                </a:schemeClr>
              </a:solidFill>
            </a:ln>
          </cx:spPr>
          <cx:dataId val="3"/>
          <cx:layoutPr>
            <cx:visibility meanMarker="0"/>
            <cx:statistics quartileMethod="inclusive"/>
          </cx:layoutPr>
        </cx:series>
        <cx:series layoutId="boxWhisker" uniqueId="{00000005-93BC-460E-87AC-D2BE617F4B05}" formatIdx="5">
          <cx:tx>
            <cx:txData>
              <cx:f>_xlchart.v1.89</cx:f>
              <cx:v>2040</cx:v>
            </cx:txData>
          </cx:tx>
          <cx:spPr>
            <a:solidFill>
              <a:schemeClr val="accent5"/>
            </a:solidFill>
            <a:ln>
              <a:solidFill>
                <a:schemeClr val="accent5">
                  <a:lumMod val="75000"/>
                </a:schemeClr>
              </a:solidFill>
            </a:ln>
          </cx:spPr>
          <cx:dataId val="4"/>
          <cx:layoutPr>
            <cx:visibility meanMarker="0"/>
            <cx:statistics quartileMethod="inclusive"/>
          </cx:layoutPr>
        </cx:series>
        <cx:series layoutId="boxWhisker" uniqueId="{00000006-93BC-460E-87AC-D2BE617F4B05}" formatIdx="6">
          <cx:tx>
            <cx:txData>
              <cx:f>_xlchart.v1.90</cx:f>
              <cx:v>2050</cx:v>
            </cx:txData>
          </cx:tx>
          <cx:spPr>
            <a:solidFill>
              <a:schemeClr val="accent5"/>
            </a:solidFill>
            <a:ln>
              <a:solidFill>
                <a:schemeClr val="accent5">
                  <a:lumMod val="75000"/>
                </a:schemeClr>
              </a:solidFill>
            </a:ln>
          </cx:spPr>
          <cx:dataId val="5"/>
          <cx:layoutPr>
            <cx:visibility meanMarker="0"/>
            <cx:statistics quartileMethod="inclusive"/>
          </cx:layoutPr>
        </cx:series>
      </cx:plotAreaRegion>
      <cx:axis id="0">
        <cx:catScaling gapWidth="0.449999988"/>
        <cx:title>
          <cx:tx>
            <cx:txData>
              <cx:v>Jahr</cx:v>
            </cx:txData>
          </cx:tx>
          <cx:txPr>
            <a:bodyPr spcFirstLastPara="1" vertOverflow="ellipsis" horzOverflow="overflow" wrap="square" lIns="0" tIns="0" rIns="0" bIns="0" anchor="ctr" anchorCtr="1"/>
            <a:lstStyle/>
            <a:p>
              <a:pPr algn="ctr" rtl="0">
                <a:defRPr baseline="0">
                  <a:solidFill>
                    <a:sysClr val="windowText" lastClr="000000"/>
                  </a:solidFill>
                </a:defRPr>
              </a:pPr>
              <a:r>
                <a:rPr lang="de-DE" sz="900" b="0" i="0" u="none" strike="noStrike" cap="all" baseline="0">
                  <a:solidFill>
                    <a:sysClr val="windowText" lastClr="000000"/>
                  </a:solidFill>
                  <a:latin typeface="Arial" panose="020B0604020202020204" pitchFamily="34" charset="0"/>
                  <a:cs typeface="Arial" panose="020B0604020202020204" pitchFamily="34" charset="0"/>
                </a:rPr>
                <a:t>Jahr</a:t>
              </a:r>
            </a:p>
          </cx:txPr>
        </cx:title>
        <cx:tickLabels/>
        <cx:txPr>
          <a:bodyPr vertOverflow="overflow" horzOverflow="overflow" wrap="square" lIns="0" tIns="0" rIns="0" bIns="0"/>
          <a:lstStyle/>
          <a:p>
            <a:pPr algn="ctr" rtl="0">
              <a:defRPr sz="900" b="0"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de-DE" baseline="0">
              <a:solidFill>
                <a:sysClr val="windowText" lastClr="000000"/>
              </a:solidFill>
            </a:endParaRPr>
          </a:p>
        </cx:txPr>
      </cx:axis>
      <cx:axis id="1">
        <cx:valScaling max="4800" min="100"/>
        <cx:title>
          <cx:tx>
            <cx:rich>
              <a:bodyPr spcFirstLastPara="1" vertOverflow="ellipsis" horzOverflow="overflow" wrap="square" lIns="0" tIns="0" rIns="0" bIns="0" anchor="ctr" anchorCtr="1"/>
              <a:lstStyle/>
              <a:p>
                <a:pPr algn="ctr" rtl="0">
                  <a:spcBef>
                    <a:spcPts val="0"/>
                  </a:spcBef>
                  <a:spcAft>
                    <a:spcPts val="0"/>
                  </a:spcAft>
                </a:pP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sz="900">
                  <a:effectLst/>
                </a:endParaRPr>
              </a:p>
            </cx:rich>
          </cx:tx>
        </cx:title>
        <cx:majorGridlines/>
        <cx:tickLabels/>
        <cx:txPr>
          <a:bodyPr spcFirstLastPara="1" vertOverflow="ellipsis" horzOverflow="overflow" wrap="square" lIns="0" tIns="0" rIns="0" bIns="0" anchor="ctr" anchorCtr="1"/>
          <a:lstStyle/>
          <a:p>
            <a:pPr algn="ctr" rtl="0">
              <a:defRPr baseline="0">
                <a:solidFill>
                  <a:sysClr val="windowText" lastClr="000000"/>
                </a:solidFill>
                <a:latin typeface="Arial" panose="020B0604020202020204" pitchFamily="34" charset="0"/>
              </a:defRPr>
            </a:pPr>
            <a:endParaRPr lang="de-DE" sz="900" b="0" i="0" u="none" strike="noStrike" baseline="0">
              <a:solidFill>
                <a:sysClr val="windowText" lastClr="000000"/>
              </a:solidFill>
              <a:latin typeface="Arial" panose="020B0604020202020204" pitchFamily="34" charset="0"/>
            </a:endParaRPr>
          </a:p>
        </cx:txPr>
      </cx:axis>
    </cx:plotArea>
  </cx:chart>
  <cx:spPr>
    <a:ln>
      <a:noFill/>
    </a:ln>
  </cx:spPr>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_xlchart.v1.97</cx:f>
      </cx:numDim>
    </cx:data>
  </cx:chartData>
  <cx:chart>
    <cx:title pos="t" align="ctr" overlay="0">
      <cx:tx>
        <cx:rich>
          <a:bodyPr spcFirstLastPara="1" vertOverflow="ellipsis" horzOverflow="overflow" wrap="square" lIns="0" tIns="0" rIns="0" bIns="0" anchor="ctr" anchorCtr="1"/>
          <a:lstStyle/>
          <a:p>
            <a:pPr algn="ctr" rtl="0">
              <a:defRPr baseline="0">
                <a:latin typeface="Arial" panose="020B0604020202020204" pitchFamily="34" charset="0"/>
              </a:defRPr>
            </a:pPr>
            <a:r>
              <a:rPr lang="de-DE" sz="1100" b="0" i="0" u="none" strike="noStrike" baseline="0">
                <a:solidFill>
                  <a:sysClr val="windowText" lastClr="000000">
                    <a:lumMod val="65000"/>
                    <a:lumOff val="35000"/>
                  </a:sysClr>
                </a:solidFill>
                <a:latin typeface="Arial" panose="020B0604020202020204" pitchFamily="34" charset="0"/>
              </a:rPr>
              <a:t>Box-Plot der fixen Betriebs- und Wartungskosten - Biomasse</a:t>
            </a:r>
          </a:p>
          <a:p>
            <a:pPr algn="ctr" rtl="0">
              <a:defRPr baseline="0">
                <a:latin typeface="Arial" panose="020B0604020202020204" pitchFamily="34" charset="0"/>
              </a:defRPr>
            </a:pPr>
            <a:r>
              <a:rPr lang="de-DE" sz="1100" b="0" i="0" u="none" strike="noStrike" baseline="0">
                <a:solidFill>
                  <a:sysClr val="windowText" lastClr="000000">
                    <a:lumMod val="65000"/>
                    <a:lumOff val="35000"/>
                  </a:sysClr>
                </a:solidFill>
                <a:latin typeface="Arial" panose="020B0604020202020204" pitchFamily="34" charset="0"/>
              </a:rPr>
              <a:t>in % der Investionskosten</a:t>
            </a:r>
          </a:p>
        </cx:rich>
      </cx:tx>
    </cx:title>
    <cx:plotArea>
      <cx:plotAreaRegion>
        <cx:series layoutId="boxWhisker" uniqueId="{5D2BA61D-54BB-4971-837A-00C8A5FF7E49}">
          <cx:dataLabels>
            <cx:visibility seriesName="0" categoryName="0" value="1"/>
          </cx:dataLabels>
          <cx:dataId val="0"/>
          <cx:layoutPr>
            <cx:visibility meanLine="0" meanMarker="1" nonoutliers="0" outliers="1"/>
            <cx:statistics quartileMethod="inclusive"/>
          </cx:layoutPr>
        </cx:series>
      </cx:plotAreaRegion>
      <cx:axis id="0" hidden="1">
        <cx:catScaling gapWidth="1"/>
        <cx:tickLabels/>
      </cx:axis>
      <cx:axis id="1">
        <cx:valScaling max="0.060000000000000012" min="0.010000000000000002"/>
        <cx:title>
          <cx:tx>
            <cx:rich>
              <a:bodyPr spcFirstLastPara="1" vertOverflow="ellipsis" horzOverflow="overflow" wrap="square" lIns="0" tIns="0" rIns="0" bIns="0" anchor="ctr" anchorCtr="1"/>
              <a:lstStyle/>
              <a:p>
                <a:pPr algn="ctr" rtl="0">
                  <a:defRPr baseline="0">
                    <a:latin typeface="Arial" panose="020B0604020202020204" pitchFamily="34" charset="0"/>
                  </a:defRPr>
                </a:pPr>
                <a:r>
                  <a:rPr lang="de-DE" sz="900" b="0" i="0" u="none" strike="noStrike" baseline="0">
                    <a:solidFill>
                      <a:sysClr val="windowText" lastClr="000000">
                        <a:lumMod val="65000"/>
                        <a:lumOff val="35000"/>
                      </a:sysClr>
                    </a:solidFill>
                    <a:effectLst/>
                    <a:latin typeface="Arial" panose="020B0604020202020204" pitchFamily="34" charset="0"/>
                    <a:ea typeface="Calibri" panose="020F0502020204030204" pitchFamily="34" charset="0"/>
                    <a:cs typeface="Calibri" panose="020F0502020204030204" pitchFamily="34" charset="0"/>
                  </a:rPr>
                  <a:t>% der Invest./a</a:t>
                </a:r>
                <a:endParaRPr lang="de-DE" sz="900" b="0" i="0" u="none" strike="noStrike" baseline="0">
                  <a:solidFill>
                    <a:sysClr val="windowText" lastClr="000000">
                      <a:lumMod val="65000"/>
                      <a:lumOff val="35000"/>
                    </a:sysClr>
                  </a:solidFill>
                  <a:latin typeface="Arial" panose="020B0604020202020204" pitchFamily="34" charset="0"/>
                </a:endParaRPr>
              </a:p>
            </cx:rich>
          </cx:tx>
        </cx:title>
        <cx:majorGridlines/>
        <cx:tickLabels/>
        <cx:txPr>
          <a:bodyPr spcFirstLastPara="1" vertOverflow="ellipsis" horzOverflow="overflow" wrap="square" lIns="0" tIns="0" rIns="0" bIns="0" anchor="ctr" anchorCtr="1"/>
          <a:lstStyle/>
          <a:p>
            <a:pPr algn="ctr" rtl="0">
              <a:defRPr baseline="0">
                <a:latin typeface="Arial" panose="020B0604020202020204" pitchFamily="34" charset="0"/>
              </a:defRPr>
            </a:pPr>
            <a:endParaRPr lang="de-DE" sz="900" b="0" i="0" u="none" strike="noStrike" baseline="0">
              <a:solidFill>
                <a:sysClr val="windowText" lastClr="000000">
                  <a:lumMod val="65000"/>
                  <a:lumOff val="35000"/>
                </a:sysClr>
              </a:solidFill>
              <a:latin typeface="Arial" panose="020B0604020202020204" pitchFamily="34" charset="0"/>
            </a:endParaRPr>
          </a:p>
        </cx:txPr>
      </cx:axis>
    </cx:plotArea>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 dir="row">_xlchart.v1.104</cx:f>
      </cx:numDim>
    </cx:data>
    <cx:data id="1">
      <cx:numDim type="val">
        <cx:f dir="row">_xlchart.v1.105</cx:f>
      </cx:numDim>
    </cx:data>
    <cx:data id="2">
      <cx:numDim type="val">
        <cx:f dir="row">_xlchart.v1.106</cx:f>
      </cx:numDim>
    </cx:data>
    <cx:data id="3">
      <cx:numDim type="val">
        <cx:f dir="row">_xlchart.v1.107</cx:f>
      </cx:numDim>
    </cx:data>
    <cx:data id="4">
      <cx:numDim type="val">
        <cx:f dir="row">_xlchart.v1.108</cx:f>
      </cx:numDim>
    </cx:data>
  </cx:chartData>
  <cx:chart>
    <cx:title pos="t" align="ctr" overlay="0">
      <cx:tx>
        <cx:txData>
          <cx:v>Box-Plots der spezifischen Investitionskosten - Wasserkraft</cx:v>
        </cx:txData>
      </cx:tx>
      <cx:txPr>
        <a:bodyPr spcFirstLastPara="1" vertOverflow="ellipsis" horzOverflow="overflow" wrap="square" lIns="0" tIns="0" rIns="0" bIns="0" anchor="ctr" anchorCtr="1"/>
        <a:lstStyle/>
        <a:p>
          <a:pPr algn="ctr" rtl="0">
            <a:defRPr/>
          </a:pPr>
          <a:r>
            <a:rPr lang="de-DE" sz="1100" b="0" i="0" u="none" strike="noStrike" baseline="0">
              <a:solidFill>
                <a:sysClr val="windowText" lastClr="000000"/>
              </a:solidFill>
              <a:latin typeface="Arial" panose="020B0604020202020204" pitchFamily="34" charset="0"/>
            </a:rPr>
            <a:t>Box-Plots der spezifischen Investitionskosten - Wasserkraft</a:t>
          </a:r>
        </a:p>
      </cx:txPr>
    </cx:title>
    <cx:plotArea>
      <cx:plotAreaRegion>
        <cx:series layoutId="boxWhisker" uniqueId="{1133E7B8-0252-42DA-B8BF-6A243288CCC1}" formatIdx="0">
          <cx:tx>
            <cx:txData>
              <cx:f>_xlchart.v1.99</cx:f>
              <cx:v>2010 - 2017</cx:v>
            </cx:txData>
          </cx:tx>
          <cx:spPr>
            <a:solidFill>
              <a:schemeClr val="accent5"/>
            </a:solidFill>
            <a:ln>
              <a:solidFill>
                <a:schemeClr val="accent5">
                  <a:lumMod val="75000"/>
                </a:schemeClr>
              </a:solidFill>
            </a:ln>
          </cx:spPr>
          <cx:dataId val="0"/>
          <cx:layoutPr>
            <cx:visibility meanLine="0" meanMarker="0" nonoutliers="1" outliers="1"/>
            <cx:statistics quartileMethod="inclusive"/>
          </cx:layoutPr>
        </cx:series>
        <cx:series layoutId="boxWhisker" uniqueId="{00000001-143B-4218-BD7F-FB6F27584116}" formatIdx="1">
          <cx:tx>
            <cx:txData>
              <cx:f>_xlchart.v1.100</cx:f>
              <cx:v>2020</cx:v>
            </cx:txData>
          </cx:tx>
          <cx:spPr>
            <a:solidFill>
              <a:schemeClr val="accent5"/>
            </a:solidFill>
            <a:ln>
              <a:solidFill>
                <a:schemeClr val="accent5">
                  <a:lumMod val="75000"/>
                </a:schemeClr>
              </a:solidFill>
            </a:ln>
          </cx:spPr>
          <cx:dataId val="1"/>
          <cx:layoutPr>
            <cx:visibility meanMarker="0"/>
            <cx:statistics quartileMethod="inclusive"/>
          </cx:layoutPr>
        </cx:series>
        <cx:series layoutId="boxWhisker" uniqueId="{00000003-143B-4218-BD7F-FB6F27584116}" formatIdx="3">
          <cx:tx>
            <cx:txData>
              <cx:f>_xlchart.v1.101</cx:f>
              <cx:v>2030</cx:v>
            </cx:txData>
          </cx:tx>
          <cx:spPr>
            <a:solidFill>
              <a:schemeClr val="accent5"/>
            </a:solidFill>
            <a:ln>
              <a:solidFill>
                <a:schemeClr val="accent5">
                  <a:lumMod val="75000"/>
                </a:schemeClr>
              </a:solidFill>
            </a:ln>
          </cx:spPr>
          <cx:dataId val="2"/>
          <cx:layoutPr>
            <cx:visibility meanMarker="0"/>
            <cx:statistics quartileMethod="inclusive"/>
          </cx:layoutPr>
        </cx:series>
        <cx:series layoutId="boxWhisker" uniqueId="{00000005-143B-4218-BD7F-FB6F27584116}" formatIdx="5">
          <cx:tx>
            <cx:txData>
              <cx:f>_xlchart.v1.102</cx:f>
              <cx:v>2040</cx:v>
            </cx:txData>
          </cx:tx>
          <cx:spPr>
            <a:solidFill>
              <a:schemeClr val="accent5"/>
            </a:solidFill>
            <a:ln>
              <a:solidFill>
                <a:schemeClr val="accent5">
                  <a:lumMod val="75000"/>
                </a:schemeClr>
              </a:solidFill>
            </a:ln>
          </cx:spPr>
          <cx:dataId val="3"/>
          <cx:layoutPr>
            <cx:visibility meanMarker="0"/>
            <cx:statistics quartileMethod="inclusive"/>
          </cx:layoutPr>
        </cx:series>
        <cx:series layoutId="boxWhisker" uniqueId="{00000006-143B-4218-BD7F-FB6F27584116}" formatIdx="6">
          <cx:tx>
            <cx:txData>
              <cx:f>_xlchart.v1.103</cx:f>
              <cx:v>2050</cx:v>
            </cx:txData>
          </cx:tx>
          <cx:spPr>
            <a:solidFill>
              <a:schemeClr val="accent5"/>
            </a:solidFill>
            <a:ln>
              <a:solidFill>
                <a:schemeClr val="accent5">
                  <a:lumMod val="75000"/>
                </a:schemeClr>
              </a:solidFill>
            </a:ln>
          </cx:spPr>
          <cx:dataId val="4"/>
          <cx:layoutPr>
            <cx:visibility meanMarker="0"/>
            <cx:statistics quartileMethod="inclusive"/>
          </cx:layoutPr>
        </cx:series>
      </cx:plotAreaRegion>
      <cx:axis id="0">
        <cx:catScaling gapWidth="0.449999988"/>
        <cx:title>
          <cx:tx>
            <cx:txData>
              <cx:v>Jahr</cx:v>
            </cx:txData>
          </cx:tx>
          <cx:txPr>
            <a:bodyPr spcFirstLastPara="1" vertOverflow="ellipsis" horzOverflow="overflow" wrap="square" lIns="0" tIns="0" rIns="0" bIns="0" anchor="ctr" anchorCtr="1"/>
            <a:lstStyle/>
            <a:p>
              <a:pPr algn="ctr" rtl="0">
                <a:defRPr baseline="0">
                  <a:solidFill>
                    <a:sysClr val="windowText" lastClr="000000"/>
                  </a:solidFill>
                  <a:latin typeface="Arial" panose="020B0604020202020204" pitchFamily="34" charset="0"/>
                </a:defRPr>
              </a:pPr>
              <a:r>
                <a:rPr lang="de-DE" sz="900" b="0" i="0" u="none" strike="noStrike" cap="all" baseline="0">
                  <a:solidFill>
                    <a:sysClr val="windowText" lastClr="000000"/>
                  </a:solidFill>
                  <a:latin typeface="Arial" panose="020B0604020202020204" pitchFamily="34" charset="0"/>
                  <a:cs typeface="Arial" panose="020B0604020202020204" pitchFamily="34" charset="0"/>
                </a:rPr>
                <a:t>Jahr</a:t>
              </a:r>
            </a:p>
          </cx:txPr>
        </cx:title>
        <cx:tickLabels/>
        <cx:txPr>
          <a:bodyPr vertOverflow="overflow" horzOverflow="overflow" wrap="square" lIns="0" tIns="0" rIns="0" bIns="0"/>
          <a:lstStyle/>
          <a:p>
            <a:pPr algn="ctr" rtl="0">
              <a:defRPr sz="900" b="0" i="0" baseline="0">
                <a:solidFill>
                  <a:sysClr val="windowText" lastClr="000000"/>
                </a:solidFill>
                <a:latin typeface="Arial" panose="020B0604020202020204" pitchFamily="34" charset="0"/>
                <a:ea typeface="Calibri" panose="020F0502020204030204" pitchFamily="34" charset="0"/>
                <a:cs typeface="Calibri" panose="020F0502020204030204" pitchFamily="34" charset="0"/>
              </a:defRPr>
            </a:pPr>
            <a:endParaRPr lang="de-DE" baseline="0">
              <a:solidFill>
                <a:sysClr val="windowText" lastClr="000000"/>
              </a:solidFill>
              <a:latin typeface="Arial" panose="020B0604020202020204" pitchFamily="34" charset="0"/>
            </a:endParaRPr>
          </a:p>
        </cx:txPr>
      </cx:axis>
      <cx:axis id="1">
        <cx:valScaling min="1500"/>
        <cx:title>
          <cx:tx>
            <cx:rich>
              <a:bodyPr spcFirstLastPara="1" vertOverflow="ellipsis" horzOverflow="overflow" wrap="square" lIns="0" tIns="0" rIns="0" bIns="0" anchor="ctr" anchorCtr="1"/>
              <a:lstStyle/>
              <a:p>
                <a:pPr algn="ctr" rtl="0">
                  <a:spcBef>
                    <a:spcPts val="0"/>
                  </a:spcBef>
                  <a:spcAft>
                    <a:spcPts val="0"/>
                  </a:spcAft>
                </a:pP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sz="900">
                  <a:effectLst/>
                </a:endParaRPr>
              </a:p>
            </cx:rich>
          </cx:tx>
        </cx:title>
        <cx:majorGridlines/>
        <cx:tickLabels/>
        <cx:txPr>
          <a:bodyPr spcFirstLastPara="1" vertOverflow="ellipsis" horzOverflow="overflow" wrap="square" lIns="0" tIns="0" rIns="0" bIns="0" anchor="ctr" anchorCtr="1"/>
          <a:lstStyle/>
          <a:p>
            <a:pPr algn="ctr" rtl="0">
              <a:defRPr baseline="0">
                <a:solidFill>
                  <a:sysClr val="windowText" lastClr="000000"/>
                </a:solidFill>
                <a:latin typeface="Arial" panose="020B0604020202020204" pitchFamily="34" charset="0"/>
              </a:defRPr>
            </a:pPr>
            <a:endParaRPr lang="de-DE" sz="900" b="0" i="0" u="none" strike="noStrike" baseline="0">
              <a:solidFill>
                <a:sysClr val="windowText" lastClr="000000"/>
              </a:solidFill>
              <a:latin typeface="Arial" panose="020B0604020202020204" pitchFamily="34" charset="0"/>
            </a:endParaRPr>
          </a:p>
        </cx:txPr>
      </cx:axis>
    </cx:plotArea>
  </cx:chart>
  <cx:spPr>
    <a:ln>
      <a:noFill/>
    </a:ln>
  </cx:spPr>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_xlchart.v1.98</cx:f>
      </cx:numDim>
    </cx:data>
  </cx:chartData>
  <cx:chart>
    <cx:title pos="t" align="ctr" overlay="0">
      <cx:tx>
        <cx:rich>
          <a:bodyPr spcFirstLastPara="1" vertOverflow="ellipsis" horzOverflow="overflow" wrap="square" lIns="0" tIns="0" rIns="0" bIns="0" anchor="ctr" anchorCtr="1"/>
          <a:lstStyle/>
          <a:p>
            <a:pPr algn="ctr" rtl="0">
              <a:defRPr baseline="0">
                <a:latin typeface="Arial" panose="020B0604020202020204" pitchFamily="34" charset="0"/>
              </a:defRPr>
            </a:pPr>
            <a:r>
              <a:rPr lang="de-DE" sz="1100" b="0" i="0" u="none" strike="noStrike" baseline="0">
                <a:solidFill>
                  <a:sysClr val="windowText" lastClr="000000">
                    <a:lumMod val="65000"/>
                    <a:lumOff val="35000"/>
                  </a:sysClr>
                </a:solidFill>
                <a:latin typeface="Arial" panose="020B0604020202020204" pitchFamily="34" charset="0"/>
              </a:rPr>
              <a:t>Box-Plot der fixen Betriebs- und Wartungskosten - Wasserkraft</a:t>
            </a:r>
          </a:p>
          <a:p>
            <a:pPr algn="ctr" rtl="0">
              <a:defRPr baseline="0">
                <a:latin typeface="Arial" panose="020B0604020202020204" pitchFamily="34" charset="0"/>
              </a:defRPr>
            </a:pPr>
            <a:r>
              <a:rPr lang="de-DE" sz="1100" b="0" i="0" u="none" strike="noStrike" baseline="0">
                <a:solidFill>
                  <a:sysClr val="windowText" lastClr="000000">
                    <a:lumMod val="65000"/>
                    <a:lumOff val="35000"/>
                  </a:sysClr>
                </a:solidFill>
                <a:latin typeface="Arial" panose="020B0604020202020204" pitchFamily="34" charset="0"/>
              </a:rPr>
              <a:t>in % der Investionskosten</a:t>
            </a:r>
          </a:p>
        </cx:rich>
      </cx:tx>
    </cx:title>
    <cx:plotArea>
      <cx:plotAreaRegion>
        <cx:series layoutId="boxWhisker" uniqueId="{5D2BA61D-54BB-4971-837A-00C8A5FF7E49}">
          <cx:dataLabels>
            <cx:visibility seriesName="0" categoryName="0" value="1"/>
          </cx:dataLabels>
          <cx:dataId val="0"/>
          <cx:layoutPr>
            <cx:visibility meanLine="0" meanMarker="1" nonoutliers="0" outliers="1"/>
            <cx:statistics quartileMethod="inclusive"/>
          </cx:layoutPr>
        </cx:series>
      </cx:plotAreaRegion>
      <cx:axis id="0" hidden="1">
        <cx:catScaling gapWidth="1"/>
        <cx:tickLabels/>
      </cx:axis>
      <cx:axis id="1">
        <cx:valScaling max="0.05000000000000001" min="0.010000000000000002"/>
        <cx:title>
          <cx:tx>
            <cx:rich>
              <a:bodyPr spcFirstLastPara="1" vertOverflow="ellipsis" horzOverflow="overflow" wrap="square" lIns="0" tIns="0" rIns="0" bIns="0" anchor="ctr" anchorCtr="1"/>
              <a:lstStyle/>
              <a:p>
                <a:pPr algn="ctr" rtl="0">
                  <a:defRPr baseline="0">
                    <a:latin typeface="Arial" panose="020B0604020202020204" pitchFamily="34" charset="0"/>
                  </a:defRPr>
                </a:pPr>
                <a:r>
                  <a:rPr lang="de-DE" sz="900" b="0" i="0" u="none" strike="noStrike" baseline="0">
                    <a:solidFill>
                      <a:sysClr val="windowText" lastClr="000000">
                        <a:lumMod val="65000"/>
                        <a:lumOff val="35000"/>
                      </a:sysClr>
                    </a:solidFill>
                    <a:effectLst/>
                    <a:latin typeface="Arial" panose="020B0604020202020204" pitchFamily="34" charset="0"/>
                    <a:ea typeface="Calibri" panose="020F0502020204030204" pitchFamily="34" charset="0"/>
                    <a:cs typeface="Calibri" panose="020F0502020204030204" pitchFamily="34" charset="0"/>
                  </a:rPr>
                  <a:t>% der Invest./a</a:t>
                </a:r>
                <a:endParaRPr lang="de-DE" sz="900" b="0" i="0" u="none" strike="noStrike" baseline="0">
                  <a:solidFill>
                    <a:sysClr val="windowText" lastClr="000000">
                      <a:lumMod val="65000"/>
                      <a:lumOff val="35000"/>
                    </a:sysClr>
                  </a:solidFill>
                  <a:latin typeface="Arial" panose="020B0604020202020204" pitchFamily="34" charset="0"/>
                </a:endParaRPr>
              </a:p>
            </cx:rich>
          </cx:tx>
        </cx:title>
        <cx:majorGridlines/>
        <cx:tickLabels/>
        <cx:txPr>
          <a:bodyPr spcFirstLastPara="1" vertOverflow="ellipsis" horzOverflow="overflow" wrap="square" lIns="0" tIns="0" rIns="0" bIns="0" anchor="ctr" anchorCtr="1"/>
          <a:lstStyle/>
          <a:p>
            <a:pPr algn="ctr" rtl="0">
              <a:defRPr baseline="0">
                <a:latin typeface="Arial" panose="020B0604020202020204" pitchFamily="34" charset="0"/>
              </a:defRPr>
            </a:pPr>
            <a:endParaRPr lang="de-DE" sz="900" b="0" i="0" u="none" strike="noStrike" baseline="0">
              <a:solidFill>
                <a:sysClr val="windowText" lastClr="000000">
                  <a:lumMod val="65000"/>
                  <a:lumOff val="35000"/>
                </a:sysClr>
              </a:solidFill>
              <a:latin typeface="Arial" panose="020B0604020202020204" pitchFamily="34" charset="0"/>
            </a:endParaRPr>
          </a:p>
        </cx:txPr>
      </cx:axis>
    </cx:plotArea>
  </cx:chart>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numDim type="val">
        <cx:f dir="row">_xlchart.v1.115</cx:f>
      </cx:numDim>
    </cx:data>
    <cx:data id="1">
      <cx:numDim type="val">
        <cx:f dir="row">_xlchart.v1.116</cx:f>
      </cx:numDim>
    </cx:data>
    <cx:data id="2">
      <cx:numDim type="val">
        <cx:f dir="row">_xlchart.v1.117</cx:f>
      </cx:numDim>
    </cx:data>
    <cx:data id="3">
      <cx:numDim type="val">
        <cx:f dir="row">_xlchart.v1.118</cx:f>
      </cx:numDim>
    </cx:data>
    <cx:data id="4">
      <cx:numDim type="val">
        <cx:f dir="row">_xlchart.v1.119</cx:f>
      </cx:numDim>
    </cx:data>
  </cx:chartData>
  <cx:chart>
    <cx:title pos="t" align="ctr" overlay="0">
      <cx:tx>
        <cx:txData>
          <cx:v>Box-Plots der spezifischen Investitionskosten - Geothermie</cx:v>
        </cx:txData>
      </cx:tx>
      <cx:txPr>
        <a:bodyPr spcFirstLastPara="1" vertOverflow="ellipsis" horzOverflow="overflow" wrap="square" lIns="0" tIns="0" rIns="0" bIns="0" anchor="ctr" anchorCtr="1"/>
        <a:lstStyle/>
        <a:p>
          <a:pPr algn="ctr" rtl="0">
            <a:defRPr/>
          </a:pPr>
          <a:r>
            <a:rPr lang="de-DE" sz="1100" b="0" i="0" u="none" strike="noStrike" baseline="0">
              <a:solidFill>
                <a:sysClr val="windowText" lastClr="000000"/>
              </a:solidFill>
              <a:latin typeface="Arial" panose="020B0604020202020204" pitchFamily="34" charset="0"/>
            </a:rPr>
            <a:t>Box-Plots der spezifischen Investitionskosten - Geothermie</a:t>
          </a:r>
        </a:p>
      </cx:txPr>
    </cx:title>
    <cx:plotArea>
      <cx:plotAreaRegion>
        <cx:series layoutId="boxWhisker" uniqueId="{85ECF2BB-DA4C-443B-B5AD-B1180E429E4F}">
          <cx:tx>
            <cx:txData>
              <cx:f>_xlchart.v1.110</cx:f>
              <cx:v>2010 - 2015</cx:v>
            </cx:txData>
          </cx:tx>
          <cx:spPr>
            <a:solidFill>
              <a:schemeClr val="accent5"/>
            </a:solidFill>
            <a:ln>
              <a:solidFill>
                <a:schemeClr val="accent1"/>
              </a:solidFill>
            </a:ln>
          </cx:spPr>
          <cx:dataId val="0"/>
          <cx:layoutPr>
            <cx:visibility meanLine="0" meanMarker="0" nonoutliers="1" outliers="1"/>
            <cx:statistics quartileMethod="inclusive"/>
          </cx:layoutPr>
        </cx:series>
        <cx:series layoutId="boxWhisker" uniqueId="{00000001-2DAB-44E8-9F3C-E0E8EF5588A1}">
          <cx:tx>
            <cx:txData>
              <cx:f>_xlchart.v1.111</cx:f>
              <cx:v>2020</cx:v>
            </cx:txData>
          </cx:tx>
          <cx:spPr>
            <a:solidFill>
              <a:schemeClr val="accent5"/>
            </a:solidFill>
            <a:ln>
              <a:solidFill>
                <a:schemeClr val="accent1"/>
              </a:solidFill>
            </a:ln>
          </cx:spPr>
          <cx:dataId val="1"/>
          <cx:layoutPr>
            <cx:visibility meanMarker="0"/>
            <cx:statistics quartileMethod="inclusive"/>
          </cx:layoutPr>
        </cx:series>
        <cx:series layoutId="boxWhisker" uniqueId="{00000002-2DAB-44E8-9F3C-E0E8EF5588A1}">
          <cx:tx>
            <cx:txData>
              <cx:f>_xlchart.v1.112</cx:f>
              <cx:v>2030</cx:v>
            </cx:txData>
          </cx:tx>
          <cx:spPr>
            <a:solidFill>
              <a:schemeClr val="accent5"/>
            </a:solidFill>
            <a:ln>
              <a:solidFill>
                <a:schemeClr val="accent1"/>
              </a:solidFill>
            </a:ln>
          </cx:spPr>
          <cx:dataId val="2"/>
          <cx:layoutPr>
            <cx:visibility meanMarker="0"/>
            <cx:statistics quartileMethod="inclusive"/>
          </cx:layoutPr>
        </cx:series>
        <cx:series layoutId="boxWhisker" uniqueId="{00000003-2DAB-44E8-9F3C-E0E8EF5588A1}">
          <cx:tx>
            <cx:txData>
              <cx:f>_xlchart.v1.113</cx:f>
              <cx:v>2040</cx:v>
            </cx:txData>
          </cx:tx>
          <cx:spPr>
            <a:solidFill>
              <a:schemeClr val="accent5"/>
            </a:solidFill>
            <a:ln>
              <a:solidFill>
                <a:schemeClr val="accent1"/>
              </a:solidFill>
            </a:ln>
          </cx:spPr>
          <cx:dataId val="3"/>
          <cx:layoutPr>
            <cx:visibility meanMarker="0"/>
            <cx:statistics quartileMethod="inclusive"/>
          </cx:layoutPr>
        </cx:series>
        <cx:series layoutId="boxWhisker" uniqueId="{00000004-2DAB-44E8-9F3C-E0E8EF5588A1}">
          <cx:tx>
            <cx:txData>
              <cx:f>_xlchart.v1.114</cx:f>
              <cx:v>2050</cx:v>
            </cx:txData>
          </cx:tx>
          <cx:spPr>
            <a:solidFill>
              <a:schemeClr val="accent5"/>
            </a:solidFill>
            <a:ln>
              <a:solidFill>
                <a:schemeClr val="accent1"/>
              </a:solidFill>
            </a:ln>
          </cx:spPr>
          <cx:dataId val="4"/>
          <cx:layoutPr>
            <cx:visibility meanMarker="0"/>
            <cx:statistics quartileMethod="inclusive"/>
          </cx:layoutPr>
        </cx:series>
      </cx:plotAreaRegion>
      <cx:axis id="0">
        <cx:catScaling gapWidth="0.449999988"/>
        <cx:title>
          <cx:tx>
            <cx:txData>
              <cx:v>Jahr</cx:v>
            </cx:txData>
          </cx:tx>
          <cx:txPr>
            <a:bodyPr spcFirstLastPara="1" vertOverflow="ellipsis" horzOverflow="overflow" wrap="square" lIns="0" tIns="0" rIns="0" bIns="0" anchor="ctr" anchorCtr="1"/>
            <a:lstStyle/>
            <a:p>
              <a:pPr algn="ctr" rtl="0">
                <a:defRPr baseline="0">
                  <a:solidFill>
                    <a:sysClr val="windowText" lastClr="000000"/>
                  </a:solidFill>
                </a:defRPr>
              </a:pPr>
              <a:r>
                <a:rPr lang="de-DE" sz="900" b="0" i="0" u="none" strike="noStrike" cap="all" baseline="0">
                  <a:solidFill>
                    <a:sysClr val="windowText" lastClr="000000"/>
                  </a:solidFill>
                  <a:latin typeface="Arial" panose="020B0604020202020204" pitchFamily="34" charset="0"/>
                </a:rPr>
                <a:t>Jahr</a:t>
              </a:r>
            </a:p>
          </cx:txPr>
        </cx:title>
        <cx:tickLabels/>
        <cx:txPr>
          <a:bodyPr vertOverflow="overflow" horzOverflow="overflow" wrap="square" lIns="0" tIns="0" rIns="0" bIns="0"/>
          <a:lstStyle/>
          <a:p>
            <a:pPr algn="ctr" rtl="0">
              <a:defRPr sz="900" b="0"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de-DE" baseline="0">
              <a:solidFill>
                <a:sysClr val="windowText" lastClr="000000"/>
              </a:solidFill>
            </a:endParaRPr>
          </a:p>
        </cx:txPr>
      </cx:axis>
      <cx:axis id="1">
        <cx:valScaling max="18000" min="2000"/>
        <cx:title>
          <cx:tx>
            <cx:rich>
              <a:bodyPr spcFirstLastPara="1" vertOverflow="ellipsis" horzOverflow="overflow" wrap="square" lIns="0" tIns="0" rIns="0" bIns="0" anchor="ctr" anchorCtr="1"/>
              <a:lstStyle/>
              <a:p>
                <a:pPr algn="ctr" rtl="0">
                  <a:spcBef>
                    <a:spcPts val="0"/>
                  </a:spcBef>
                  <a:spcAft>
                    <a:spcPts val="0"/>
                  </a:spcAft>
                </a:pP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sz="900">
                  <a:effectLst/>
                </a:endParaRPr>
              </a:p>
            </cx:rich>
          </cx:tx>
        </cx:title>
        <cx:majorGridlines/>
        <cx:tickLabels/>
        <cx:txPr>
          <a:bodyPr vertOverflow="overflow" horzOverflow="overflow" wrap="square" lIns="0" tIns="0" rIns="0" bIns="0"/>
          <a:lstStyle/>
          <a:p>
            <a:pPr algn="ctr" rtl="0">
              <a:defRPr sz="900" b="0" i="0" baseline="0">
                <a:solidFill>
                  <a:sysClr val="windowText" lastClr="000000"/>
                </a:solidFill>
                <a:latin typeface="Arial" panose="020B0604020202020204" pitchFamily="34" charset="0"/>
                <a:ea typeface="Arial" panose="020B0604020202020204" pitchFamily="34" charset="0"/>
                <a:cs typeface="Arial" panose="020B0604020202020204" pitchFamily="34" charset="0"/>
              </a:defRPr>
            </a:pPr>
            <a:endParaRPr lang="de-DE" baseline="0">
              <a:solidFill>
                <a:sysClr val="windowText" lastClr="000000"/>
              </a:solidFill>
              <a:latin typeface="Arial" panose="020B0604020202020204" pitchFamily="34" charset="0"/>
              <a:cs typeface="Arial" panose="020B0604020202020204" pitchFamily="34" charset="0"/>
            </a:endParaRPr>
          </a:p>
        </cx:txPr>
      </cx:axis>
    </cx:plotArea>
  </cx:chart>
  <cx:spPr>
    <a:ln>
      <a:noFill/>
    </a:ln>
  </cx:spPr>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numDim type="val">
        <cx:f>_xlchart.v1.109</cx:f>
      </cx:numDim>
    </cx:data>
  </cx:chartData>
  <cx:chart>
    <cx:title pos="t" align="ctr" overlay="0">
      <cx:tx>
        <cx:rich>
          <a:bodyPr spcFirstLastPara="1" vertOverflow="ellipsis" horzOverflow="overflow" wrap="square" lIns="0" tIns="0" rIns="0" bIns="0" anchor="ctr" anchorCtr="1"/>
          <a:lstStyle/>
          <a:p>
            <a:pPr algn="ctr" rtl="0">
              <a:defRPr baseline="0">
                <a:latin typeface="Arial" panose="020B0604020202020204" pitchFamily="34" charset="0"/>
              </a:defRPr>
            </a:pPr>
            <a:r>
              <a:rPr lang="de-DE" sz="1100" b="0" i="0" u="none" strike="noStrike" baseline="0">
                <a:solidFill>
                  <a:sysClr val="windowText" lastClr="000000">
                    <a:lumMod val="65000"/>
                    <a:lumOff val="35000"/>
                  </a:sysClr>
                </a:solidFill>
                <a:latin typeface="Arial" panose="020B0604020202020204" pitchFamily="34" charset="0"/>
              </a:rPr>
              <a:t>Box-Plot der fixen Betriebs- und Wartungskosten - Geothermie</a:t>
            </a:r>
          </a:p>
          <a:p>
            <a:pPr algn="ctr" rtl="0">
              <a:defRPr baseline="0">
                <a:latin typeface="Arial" panose="020B0604020202020204" pitchFamily="34" charset="0"/>
              </a:defRPr>
            </a:pPr>
            <a:r>
              <a:rPr lang="de-DE" sz="1100" b="0" i="0" u="none" strike="noStrike" baseline="0">
                <a:solidFill>
                  <a:sysClr val="windowText" lastClr="000000">
                    <a:lumMod val="65000"/>
                    <a:lumOff val="35000"/>
                  </a:sysClr>
                </a:solidFill>
                <a:latin typeface="Arial" panose="020B0604020202020204" pitchFamily="34" charset="0"/>
              </a:rPr>
              <a:t>in % der Investionskosten</a:t>
            </a:r>
          </a:p>
        </cx:rich>
      </cx:tx>
    </cx:title>
    <cx:plotArea>
      <cx:plotAreaRegion>
        <cx:series layoutId="boxWhisker" uniqueId="{5D2BA61D-54BB-4971-837A-00C8A5FF7E49}">
          <cx:dataLabels>
            <cx:visibility seriesName="0" categoryName="0" value="1"/>
          </cx:dataLabels>
          <cx:dataId val="0"/>
          <cx:layoutPr>
            <cx:visibility meanLine="0" meanMarker="1" nonoutliers="0" outliers="1"/>
            <cx:statistics quartileMethod="inclusive"/>
          </cx:layoutPr>
        </cx:series>
      </cx:plotAreaRegion>
      <cx:axis id="0" hidden="1">
        <cx:catScaling gapWidth="1"/>
        <cx:tickLabels/>
      </cx:axis>
      <cx:axis id="1">
        <cx:valScaling max="0.05000000000000001" min="0.010000000000000002"/>
        <cx:title>
          <cx:tx>
            <cx:rich>
              <a:bodyPr spcFirstLastPara="1" vertOverflow="ellipsis" horzOverflow="overflow" wrap="square" lIns="0" tIns="0" rIns="0" bIns="0" anchor="ctr" anchorCtr="1"/>
              <a:lstStyle/>
              <a:p>
                <a:pPr algn="ctr" rtl="0">
                  <a:defRPr baseline="0">
                    <a:latin typeface="Arial" panose="020B0604020202020204" pitchFamily="34" charset="0"/>
                  </a:defRPr>
                </a:pPr>
                <a:r>
                  <a:rPr lang="de-DE" sz="900" b="0" i="0" u="none" strike="noStrike" baseline="0">
                    <a:solidFill>
                      <a:sysClr val="windowText" lastClr="000000">
                        <a:lumMod val="65000"/>
                        <a:lumOff val="35000"/>
                      </a:sysClr>
                    </a:solidFill>
                    <a:effectLst/>
                    <a:latin typeface="Arial" panose="020B0604020202020204" pitchFamily="34" charset="0"/>
                    <a:ea typeface="Calibri" panose="020F0502020204030204" pitchFamily="34" charset="0"/>
                    <a:cs typeface="Calibri" panose="020F0502020204030204" pitchFamily="34" charset="0"/>
                  </a:rPr>
                  <a:t>% der Invest./a</a:t>
                </a:r>
                <a:endParaRPr lang="de-DE" sz="900" b="0" i="0" u="none" strike="noStrike" baseline="0">
                  <a:solidFill>
                    <a:sysClr val="windowText" lastClr="000000">
                      <a:lumMod val="65000"/>
                      <a:lumOff val="35000"/>
                    </a:sysClr>
                  </a:solidFill>
                  <a:latin typeface="Arial" panose="020B0604020202020204" pitchFamily="34" charset="0"/>
                </a:endParaRPr>
              </a:p>
            </cx:rich>
          </cx:tx>
        </cx:title>
        <cx:majorGridlines/>
        <cx:tickLabels/>
        <cx:txPr>
          <a:bodyPr spcFirstLastPara="1" vertOverflow="ellipsis" horzOverflow="overflow" wrap="square" lIns="0" tIns="0" rIns="0" bIns="0" anchor="ctr" anchorCtr="1"/>
          <a:lstStyle/>
          <a:p>
            <a:pPr algn="ctr" rtl="0">
              <a:defRPr baseline="0">
                <a:latin typeface="Arial" panose="020B0604020202020204" pitchFamily="34" charset="0"/>
              </a:defRPr>
            </a:pPr>
            <a:endParaRPr lang="de-DE" sz="900" b="0" i="0" u="none" strike="noStrike" baseline="0">
              <a:solidFill>
                <a:sysClr val="windowText" lastClr="000000">
                  <a:lumMod val="65000"/>
                  <a:lumOff val="35000"/>
                </a:sysClr>
              </a:solidFill>
              <a:latin typeface="Arial" panose="020B0604020202020204" pitchFamily="34" charset="0"/>
            </a:endParaRPr>
          </a:p>
        </cx:txPr>
      </cx:axis>
    </cx:plotArea>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numDim type="val">
        <cx:f dir="row">_xlchart.v1.126</cx:f>
      </cx:numDim>
    </cx:data>
    <cx:data id="1">
      <cx:numDim type="val">
        <cx:f dir="row">_xlchart.v1.127</cx:f>
      </cx:numDim>
    </cx:data>
    <cx:data id="2">
      <cx:numDim type="val">
        <cx:f dir="row">_xlchart.v1.128</cx:f>
      </cx:numDim>
    </cx:data>
    <cx:data id="3">
      <cx:numDim type="val">
        <cx:f dir="row">_xlchart.v1.129</cx:f>
      </cx:numDim>
    </cx:data>
    <cx:data id="4">
      <cx:numDim type="val">
        <cx:f dir="row">_xlchart.v1.130</cx:f>
      </cx:numDim>
    </cx:data>
  </cx:chartData>
  <cx:chart>
    <cx:title pos="t" align="ctr" overlay="0">
      <cx:tx>
        <cx:rich>
          <a:bodyPr spcFirstLastPara="1" vertOverflow="ellipsis" horzOverflow="overflow" wrap="square" lIns="0" tIns="0" rIns="0" bIns="0" anchor="ctr" anchorCtr="1"/>
          <a:lstStyle/>
          <a:p>
            <a:pPr algn="ctr" rtl="0">
              <a:defRPr/>
            </a:pPr>
            <a:r>
              <a:rPr lang="de-DE" sz="1100" b="0" i="0" u="none" strike="noStrike" baseline="0">
                <a:solidFill>
                  <a:sysClr val="windowText" lastClr="000000"/>
                </a:solidFill>
                <a:latin typeface="Arial" panose="020B0604020202020204" pitchFamily="34" charset="0"/>
              </a:rPr>
              <a:t>Box-Plots der kapazitätsbezogenen Investitionskosten</a:t>
            </a:r>
          </a:p>
          <a:p>
            <a:pPr algn="ctr" rtl="0">
              <a:defRPr/>
            </a:pPr>
            <a:r>
              <a:rPr lang="de-DE" sz="1100" b="0" i="0" u="none" strike="noStrike" baseline="0">
                <a:solidFill>
                  <a:sysClr val="windowText" lastClr="000000"/>
                </a:solidFill>
                <a:latin typeface="Arial" panose="020B0604020202020204" pitchFamily="34" charset="0"/>
              </a:rPr>
              <a:t>Li-Io Batteriespeicher</a:t>
            </a:r>
          </a:p>
        </cx:rich>
      </cx:tx>
    </cx:title>
    <cx:plotArea>
      <cx:plotAreaRegion>
        <cx:series layoutId="boxWhisker" uniqueId="{E1D3B0F9-94EA-48D4-A477-DBE77DD46812}" formatIdx="0">
          <cx:tx>
            <cx:txData>
              <cx:f>_xlchart.v1.121</cx:f>
              <cx:v>2010 - 2018</cx:v>
            </cx:txData>
          </cx:tx>
          <cx:spPr>
            <a:solidFill>
              <a:schemeClr val="accent5"/>
            </a:solidFill>
            <a:ln>
              <a:solidFill>
                <a:schemeClr val="accent5">
                  <a:lumMod val="75000"/>
                </a:schemeClr>
              </a:solidFill>
            </a:ln>
          </cx:spPr>
          <cx:dataId val="0"/>
          <cx:layoutPr>
            <cx:visibility meanLine="0" meanMarker="0" nonoutliers="1" outliers="1"/>
            <cx:statistics quartileMethod="inclusive"/>
          </cx:layoutPr>
        </cx:series>
        <cx:series layoutId="boxWhisker" uniqueId="{00000001-BB88-41FC-8DF3-F894CF6DE86B}" formatIdx="1">
          <cx:tx>
            <cx:txData>
              <cx:f>_xlchart.v1.122</cx:f>
              <cx:v>2020</cx:v>
            </cx:txData>
          </cx:tx>
          <cx:spPr>
            <a:solidFill>
              <a:schemeClr val="accent5"/>
            </a:solidFill>
            <a:ln>
              <a:solidFill>
                <a:schemeClr val="accent5">
                  <a:lumMod val="75000"/>
                </a:schemeClr>
              </a:solidFill>
            </a:ln>
          </cx:spPr>
          <cx:dataId val="1"/>
          <cx:layoutPr>
            <cx:visibility meanMarker="0"/>
            <cx:statistics quartileMethod="inclusive"/>
          </cx:layoutPr>
        </cx:series>
        <cx:series layoutId="boxWhisker" uniqueId="{00000002-BB88-41FC-8DF3-F894CF6DE86B}" formatIdx="2">
          <cx:tx>
            <cx:txData>
              <cx:f>_xlchart.v1.123</cx:f>
              <cx:v>2030</cx:v>
            </cx:txData>
          </cx:tx>
          <cx:spPr>
            <a:solidFill>
              <a:schemeClr val="accent5"/>
            </a:solidFill>
            <a:ln>
              <a:solidFill>
                <a:schemeClr val="accent5">
                  <a:lumMod val="75000"/>
                </a:schemeClr>
              </a:solidFill>
            </a:ln>
          </cx:spPr>
          <cx:dataId val="2"/>
          <cx:layoutPr>
            <cx:visibility meanMarker="0"/>
            <cx:statistics quartileMethod="inclusive"/>
          </cx:layoutPr>
        </cx:series>
        <cx:series layoutId="boxWhisker" uniqueId="{00000003-BB88-41FC-8DF3-F894CF6DE86B}" formatIdx="3">
          <cx:tx>
            <cx:txData>
              <cx:f>_xlchart.v1.124</cx:f>
              <cx:v>2040</cx:v>
            </cx:txData>
          </cx:tx>
          <cx:spPr>
            <a:solidFill>
              <a:schemeClr val="accent5"/>
            </a:solidFill>
            <a:ln>
              <a:solidFill>
                <a:schemeClr val="accent5">
                  <a:lumMod val="75000"/>
                </a:schemeClr>
              </a:solidFill>
            </a:ln>
          </cx:spPr>
          <cx:dataId val="3"/>
          <cx:layoutPr>
            <cx:visibility meanMarker="0"/>
            <cx:statistics quartileMethod="inclusive"/>
          </cx:layoutPr>
        </cx:series>
        <cx:series layoutId="boxWhisker" uniqueId="{00000005-BB88-41FC-8DF3-F894CF6DE86B}">
          <cx:tx>
            <cx:txData>
              <cx:f>_xlchart.v1.125</cx:f>
              <cx:v>2050</cx:v>
            </cx:txData>
          </cx:tx>
          <cx:spPr>
            <a:solidFill>
              <a:schemeClr val="accent5"/>
            </a:solidFill>
            <a:ln>
              <a:solidFill>
                <a:schemeClr val="accent5">
                  <a:lumMod val="75000"/>
                </a:schemeClr>
              </a:solidFill>
            </a:ln>
          </cx:spPr>
          <cx:dataId val="4"/>
          <cx:layoutPr>
            <cx:visibility meanMarker="0"/>
            <cx:statistics quartileMethod="inclusive"/>
          </cx:layoutPr>
        </cx:series>
      </cx:plotAreaRegion>
      <cx:axis id="0">
        <cx:catScaling gapWidth="0.449999988"/>
        <cx:title>
          <cx:tx>
            <cx:txData>
              <cx:v>Jahr</cx:v>
            </cx:txData>
          </cx:tx>
          <cx:txPr>
            <a:bodyPr spcFirstLastPara="1" vertOverflow="ellipsis" horzOverflow="overflow" wrap="square" lIns="0" tIns="0" rIns="0" bIns="0" anchor="ctr" anchorCtr="1"/>
            <a:lstStyle/>
            <a:p>
              <a:pPr algn="ctr" rtl="0">
                <a:defRPr baseline="0">
                  <a:solidFill>
                    <a:sysClr val="windowText" lastClr="000000"/>
                  </a:solidFill>
                </a:defRPr>
              </a:pPr>
              <a:r>
                <a:rPr lang="de-DE" sz="900" b="0" i="0" u="none" strike="noStrike" cap="all" baseline="0">
                  <a:solidFill>
                    <a:sysClr val="windowText" lastClr="000000"/>
                  </a:solidFill>
                  <a:latin typeface="Arial" panose="020B0604020202020204" pitchFamily="34" charset="0"/>
                </a:rPr>
                <a:t>Jahr</a:t>
              </a:r>
            </a:p>
          </cx:txPr>
        </cx:title>
        <cx:tickLabels/>
        <cx:txPr>
          <a:bodyPr vertOverflow="overflow" horzOverflow="overflow" wrap="square" lIns="0" tIns="0" rIns="0" bIns="0"/>
          <a:lstStyle/>
          <a:p>
            <a:pPr algn="ctr" rtl="0">
              <a:defRPr sz="900" b="0"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de-DE" baseline="0">
              <a:solidFill>
                <a:sysClr val="windowText" lastClr="000000"/>
              </a:solidFill>
            </a:endParaRPr>
          </a:p>
        </cx:txPr>
      </cx:axis>
      <cx:axis id="1">
        <cx:valScaling/>
        <cx:title>
          <cx:tx>
            <cx:rich>
              <a:bodyPr spcFirstLastPara="1" vertOverflow="ellipsis" horzOverflow="overflow" wrap="square" lIns="0" tIns="0" rIns="0" bIns="0" anchor="ctr" anchorCtr="1"/>
              <a:lstStyle/>
              <a:p>
                <a:pPr algn="ctr" rtl="0">
                  <a:spcBef>
                    <a:spcPts val="0"/>
                  </a:spcBef>
                  <a:spcAft>
                    <a:spcPts val="0"/>
                  </a:spcAft>
                </a:pPr>
                <a:r>
                  <a:rPr lang="de-DE" sz="900" b="0" i="0" kern="1200" cap="all" baseline="0">
                    <a:solidFill>
                      <a:srgbClr val="000000"/>
                    </a:solidFill>
                    <a:effectLst/>
                    <a:latin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rPr>
                  <a:t>2019</a:t>
                </a:r>
                <a:r>
                  <a:rPr lang="de-DE" sz="900" b="0" i="0" kern="1200" cap="all" baseline="0">
                    <a:solidFill>
                      <a:srgbClr val="000000"/>
                    </a:solidFill>
                    <a:effectLst/>
                    <a:latin typeface="Arial" panose="020B0604020202020204" pitchFamily="34" charset="0"/>
                  </a:rPr>
                  <a:t> /kWh</a:t>
                </a:r>
                <a:endParaRPr lang="de-DE" sz="900">
                  <a:effectLst/>
                </a:endParaRPr>
              </a:p>
            </cx:rich>
          </cx:tx>
        </cx:title>
        <cx:majorGridlines/>
        <cx:tickLabels/>
        <cx:txPr>
          <a:bodyPr spcFirstLastPara="1" vertOverflow="ellipsis" horzOverflow="overflow" wrap="square" lIns="0" tIns="0" rIns="0" bIns="0" anchor="ctr" anchorCtr="1"/>
          <a:lstStyle/>
          <a:p>
            <a:pPr algn="ctr" rtl="0">
              <a:defRPr baseline="0">
                <a:solidFill>
                  <a:sysClr val="windowText" lastClr="000000"/>
                </a:solidFill>
                <a:latin typeface="Arial" panose="020B0604020202020204" pitchFamily="34" charset="0"/>
              </a:defRPr>
            </a:pPr>
            <a:endParaRPr lang="de-DE" sz="900" b="0" i="0" u="none" strike="noStrike" baseline="0">
              <a:solidFill>
                <a:sysClr val="windowText" lastClr="000000"/>
              </a:solidFill>
              <a:latin typeface="Arial" panose="020B0604020202020204" pitchFamily="34" charset="0"/>
            </a:endParaRPr>
          </a:p>
        </cx:txPr>
      </cx:axis>
    </cx:plotArea>
  </cx:chart>
  <cx:spPr>
    <a:ln>
      <a:noFill/>
    </a:ln>
  </cx:spPr>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numDim type="val">
        <cx:f>_xlchart.v1.120</cx:f>
      </cx:numDim>
    </cx:data>
  </cx:chartData>
  <cx:chart>
    <cx:title pos="t" align="ctr" overlay="0">
      <cx:tx>
        <cx:txData>
          <cx:v>Box-Plot der fixen Betriebs- und WartungskostenLi-Io Batteriespeicher in % der Investionskosten</cx:v>
        </cx:txData>
      </cx:tx>
      <cx:txPr>
        <a:bodyPr spcFirstLastPara="1" vertOverflow="ellipsis" horzOverflow="overflow" wrap="square" lIns="0" tIns="0" rIns="0" bIns="0" anchor="ctr" anchorCtr="1"/>
        <a:lstStyle/>
        <a:p>
          <a:pPr algn="ctr" rtl="0">
            <a:defRPr baseline="0">
              <a:latin typeface="Arial" panose="020B0604020202020204" pitchFamily="34" charset="0"/>
            </a:defRPr>
          </a:pPr>
          <a:r>
            <a:rPr lang="de-DE" sz="1100" b="0" i="0" u="none" strike="noStrike" baseline="0">
              <a:solidFill>
                <a:sysClr val="windowText" lastClr="000000">
                  <a:lumMod val="65000"/>
                  <a:lumOff val="35000"/>
                </a:sysClr>
              </a:solidFill>
              <a:latin typeface="Arial" panose="020B0604020202020204" pitchFamily="34" charset="0"/>
            </a:rPr>
            <a:t>Box-Plot der fixen Betriebs- und Wartungskosten</a:t>
          </a:r>
          <a:br>
            <a:rPr lang="de-DE" sz="1100" b="0" i="0" u="none" strike="noStrike" baseline="0">
              <a:solidFill>
                <a:sysClr val="windowText" lastClr="000000">
                  <a:lumMod val="65000"/>
                  <a:lumOff val="35000"/>
                </a:sysClr>
              </a:solidFill>
              <a:latin typeface="Arial" panose="020B0604020202020204" pitchFamily="34" charset="0"/>
            </a:rPr>
          </a:br>
          <a:r>
            <a:rPr lang="de-DE" sz="1100" b="0" i="0" u="none" strike="noStrike" baseline="0">
              <a:solidFill>
                <a:sysClr val="windowText" lastClr="000000">
                  <a:lumMod val="65000"/>
                  <a:lumOff val="35000"/>
                </a:sysClr>
              </a:solidFill>
              <a:latin typeface="Arial" panose="020B0604020202020204" pitchFamily="34" charset="0"/>
            </a:rPr>
            <a:t>Li-Io Batteriespeicher in % der Investionskosten</a:t>
          </a:r>
        </a:p>
      </cx:txPr>
    </cx:title>
    <cx:plotArea>
      <cx:plotAreaRegion>
        <cx:series layoutId="boxWhisker" uniqueId="{5D2BA61D-54BB-4971-837A-00C8A5FF7E49}">
          <cx:dataLabels>
            <cx:visibility seriesName="0" categoryName="0" value="1"/>
          </cx:dataLabels>
          <cx:dataId val="0"/>
          <cx:layoutPr>
            <cx:visibility meanLine="0" meanMarker="1" nonoutliers="0" outliers="1"/>
            <cx:statistics quartileMethod="inclusive"/>
          </cx:layoutPr>
        </cx:series>
      </cx:plotAreaRegion>
      <cx:axis id="0" hidden="1">
        <cx:catScaling gapWidth="1"/>
        <cx:tickLabels/>
      </cx:axis>
      <cx:axis id="1">
        <cx:valScaling max="0.030000000000000006" min="0.005000000000000001"/>
        <cx:title>
          <cx:tx>
            <cx:rich>
              <a:bodyPr spcFirstLastPara="1" vertOverflow="ellipsis" horzOverflow="overflow" wrap="square" lIns="0" tIns="0" rIns="0" bIns="0" anchor="ctr" anchorCtr="1"/>
              <a:lstStyle/>
              <a:p>
                <a:pPr algn="ctr" rtl="0">
                  <a:defRPr baseline="0">
                    <a:latin typeface="Arial" panose="020B0604020202020204" pitchFamily="34" charset="0"/>
                  </a:defRPr>
                </a:pPr>
                <a:r>
                  <a:rPr lang="de-DE" sz="900" b="0" i="0" u="none" strike="noStrike" baseline="0">
                    <a:solidFill>
                      <a:sysClr val="windowText" lastClr="000000">
                        <a:lumMod val="65000"/>
                        <a:lumOff val="35000"/>
                      </a:sysClr>
                    </a:solidFill>
                    <a:effectLst/>
                    <a:latin typeface="Arial" panose="020B0604020202020204" pitchFamily="34" charset="0"/>
                    <a:ea typeface="Calibri" panose="020F0502020204030204" pitchFamily="34" charset="0"/>
                    <a:cs typeface="Calibri" panose="020F0502020204030204" pitchFamily="34" charset="0"/>
                  </a:rPr>
                  <a:t>% der Invest./a</a:t>
                </a:r>
                <a:endParaRPr lang="de-DE" sz="900" b="0" i="0" u="none" strike="noStrike" baseline="0">
                  <a:solidFill>
                    <a:sysClr val="windowText" lastClr="000000">
                      <a:lumMod val="65000"/>
                      <a:lumOff val="35000"/>
                    </a:sysClr>
                  </a:solidFill>
                  <a:latin typeface="Arial" panose="020B0604020202020204" pitchFamily="34" charset="0"/>
                </a:endParaRPr>
              </a:p>
            </cx:rich>
          </cx:tx>
        </cx:title>
        <cx:majorGridlines/>
        <cx:tickLabels/>
        <cx:txPr>
          <a:bodyPr spcFirstLastPara="1" vertOverflow="ellipsis" horzOverflow="overflow" wrap="square" lIns="0" tIns="0" rIns="0" bIns="0" anchor="ctr" anchorCtr="1"/>
          <a:lstStyle/>
          <a:p>
            <a:pPr algn="ctr" rtl="0">
              <a:defRPr baseline="0">
                <a:latin typeface="Arial" panose="020B0604020202020204" pitchFamily="34" charset="0"/>
              </a:defRPr>
            </a:pPr>
            <a:endParaRPr lang="de-DE" sz="900" b="0" i="0" u="none" strike="noStrike" baseline="0">
              <a:solidFill>
                <a:sysClr val="windowText" lastClr="000000">
                  <a:lumMod val="65000"/>
                  <a:lumOff val="35000"/>
                </a:sysClr>
              </a:solidFill>
              <a:latin typeface="Arial" panose="020B0604020202020204" pitchFamily="34" charset="0"/>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 dir="row">_xlchart.v1.14</cx:f>
      </cx:numDim>
    </cx:data>
    <cx:data id="1">
      <cx:numDim type="val">
        <cx:f dir="row">_xlchart.v1.8</cx:f>
      </cx:numDim>
    </cx:data>
    <cx:data id="2">
      <cx:numDim type="val">
        <cx:f dir="row">_xlchart.v1.9</cx:f>
      </cx:numDim>
    </cx:data>
    <cx:data id="3">
      <cx:numDim type="val">
        <cx:f dir="row">_xlchart.v1.10</cx:f>
      </cx:numDim>
    </cx:data>
    <cx:data id="4">
      <cx:numDim type="val">
        <cx:f dir="row">_xlchart.v1.11</cx:f>
      </cx:numDim>
    </cx:data>
    <cx:data id="5">
      <cx:numDim type="val">
        <cx:f dir="row">_xlchart.v1.12</cx:f>
      </cx:numDim>
    </cx:data>
    <cx:data id="6">
      <cx:numDim type="val">
        <cx:f dir="row">_xlchart.v1.13</cx:f>
      </cx:numDim>
    </cx:data>
  </cx:chartData>
  <cx:chart>
    <cx:title pos="t" align="ctr" overlay="0">
      <cx:tx>
        <cx:rich>
          <a:bodyPr spcFirstLastPara="1" vertOverflow="ellipsis" horzOverflow="overflow" wrap="square" lIns="0" tIns="0" rIns="0" bIns="0" anchor="ctr" anchorCtr="1"/>
          <a:lstStyle/>
          <a:p>
            <a:pPr algn="ctr" rtl="0">
              <a:defRPr/>
            </a:pPr>
            <a:r>
              <a:rPr lang="de-DE" sz="1100" b="0" i="0" u="none" strike="noStrike" baseline="0">
                <a:solidFill>
                  <a:sysClr val="windowText" lastClr="000000"/>
                </a:solidFill>
                <a:effectLst/>
                <a:latin typeface="Arial" panose="020B0604020202020204" pitchFamily="34" charset="0"/>
                <a:ea typeface="Calibri" panose="020F0502020204030204" pitchFamily="34" charset="0"/>
                <a:cs typeface="Calibri" panose="020F0502020204030204" pitchFamily="34" charset="0"/>
              </a:rPr>
              <a:t>Box-Plots der Investitonskosten im Zeitverlauf - Wind onshore</a:t>
            </a:r>
            <a:r>
              <a:rPr lang="de-DE" sz="1100" baseline="0">
                <a:solidFill>
                  <a:sysClr val="windowText" lastClr="000000"/>
                </a:solidFill>
                <a:latin typeface="Arial" panose="020B0604020202020204" pitchFamily="34" charset="0"/>
              </a:rPr>
              <a:t> </a:t>
            </a:r>
            <a:endParaRPr lang="de-DE" sz="1100" b="0" i="0" u="none" strike="noStrike" baseline="0">
              <a:solidFill>
                <a:sysClr val="windowText" lastClr="000000"/>
              </a:solidFill>
              <a:latin typeface="Arial" panose="020B0604020202020204" pitchFamily="34" charset="0"/>
            </a:endParaRPr>
          </a:p>
        </cx:rich>
      </cx:tx>
    </cx:title>
    <cx:plotArea>
      <cx:plotAreaRegion>
        <cx:series layoutId="boxWhisker" uniqueId="{D984DAA0-564D-479B-B033-216A30129E7B}" formatIdx="0">
          <cx:tx>
            <cx:txData>
              <cx:f>_xlchart.v1.1</cx:f>
              <cx:v>2010 - 2018</cx:v>
            </cx:txData>
          </cx:tx>
          <cx:spPr>
            <a:solidFill>
              <a:schemeClr val="accent5"/>
            </a:solidFill>
            <a:ln>
              <a:solidFill>
                <a:schemeClr val="accent5">
                  <a:lumMod val="75000"/>
                </a:schemeClr>
              </a:solidFill>
            </a:ln>
          </cx:spPr>
          <cx:dataId val="0"/>
          <cx:layoutPr>
            <cx:visibility meanLine="0" meanMarker="0" nonoutliers="1" outliers="1"/>
            <cx:statistics quartileMethod="inclusive"/>
          </cx:layoutPr>
        </cx:series>
        <cx:series layoutId="boxWhisker" uniqueId="{00000001-369B-42E1-9DD3-895D44C704B5}" formatIdx="1">
          <cx:tx>
            <cx:txData>
              <cx:f>_xlchart.v1.2</cx:f>
              <cx:v>2020</cx:v>
            </cx:txData>
          </cx:tx>
          <cx:spPr>
            <a:solidFill>
              <a:schemeClr val="accent5"/>
            </a:solidFill>
            <a:ln>
              <a:solidFill>
                <a:schemeClr val="accent5">
                  <a:lumMod val="75000"/>
                </a:schemeClr>
              </a:solidFill>
            </a:ln>
          </cx:spPr>
          <cx:dataId val="1"/>
          <cx:layoutPr>
            <cx:visibility meanLine="0" meanMarker="0" nonoutliers="1" outliers="1"/>
            <cx:statistics quartileMethod="inclusive"/>
          </cx:layoutPr>
        </cx:series>
        <cx:series layoutId="boxWhisker" uniqueId="{00000002-369B-42E1-9DD3-895D44C704B5}" formatIdx="2">
          <cx:tx>
            <cx:txData>
              <cx:f>_xlchart.v1.3</cx:f>
              <cx:v>2025</cx:v>
            </cx:txData>
          </cx:tx>
          <cx:spPr>
            <a:solidFill>
              <a:schemeClr val="accent5"/>
            </a:solidFill>
            <a:ln>
              <a:solidFill>
                <a:schemeClr val="accent5">
                  <a:lumMod val="75000"/>
                </a:schemeClr>
              </a:solidFill>
            </a:ln>
          </cx:spPr>
          <cx:dataId val="2"/>
          <cx:layoutPr>
            <cx:visibility meanMarker="0"/>
            <cx:statistics quartileMethod="inclusive"/>
          </cx:layoutPr>
        </cx:series>
        <cx:series layoutId="boxWhisker" uniqueId="{00000003-369B-42E1-9DD3-895D44C704B5}" formatIdx="3">
          <cx:tx>
            <cx:txData>
              <cx:f>_xlchart.v1.4</cx:f>
              <cx:v>2030</cx:v>
            </cx:txData>
          </cx:tx>
          <cx:spPr>
            <a:solidFill>
              <a:schemeClr val="accent5"/>
            </a:solidFill>
            <a:ln>
              <a:solidFill>
                <a:schemeClr val="accent5">
                  <a:lumMod val="75000"/>
                </a:schemeClr>
              </a:solidFill>
            </a:ln>
          </cx:spPr>
          <cx:dataId val="3"/>
          <cx:layoutPr>
            <cx:visibility meanMarker="0"/>
            <cx:statistics quartileMethod="inclusive"/>
          </cx:layoutPr>
        </cx:series>
        <cx:series layoutId="boxWhisker" uniqueId="{00000004-369B-42E1-9DD3-895D44C704B5}" formatIdx="4">
          <cx:tx>
            <cx:txData>
              <cx:f>_xlchart.v1.5</cx:f>
              <cx:v>2035</cx:v>
            </cx:txData>
          </cx:tx>
          <cx:spPr>
            <a:ln>
              <a:solidFill>
                <a:schemeClr val="accent5">
                  <a:lumMod val="75000"/>
                </a:schemeClr>
              </a:solidFill>
            </a:ln>
          </cx:spPr>
          <cx:dataId val="4"/>
          <cx:layoutPr>
            <cx:visibility meanMarker="0"/>
            <cx:statistics quartileMethod="inclusive"/>
          </cx:layoutPr>
        </cx:series>
        <cx:series layoutId="boxWhisker" uniqueId="{00000005-369B-42E1-9DD3-895D44C704B5}" formatIdx="5">
          <cx:tx>
            <cx:txData>
              <cx:f>_xlchart.v1.6</cx:f>
              <cx:v>2040</cx:v>
            </cx:txData>
          </cx:tx>
          <cx:spPr>
            <a:solidFill>
              <a:schemeClr val="accent5"/>
            </a:solidFill>
            <a:ln>
              <a:solidFill>
                <a:schemeClr val="accent5">
                  <a:lumMod val="75000"/>
                </a:schemeClr>
              </a:solidFill>
            </a:ln>
          </cx:spPr>
          <cx:dataId val="5"/>
          <cx:layoutPr>
            <cx:visibility meanMarker="0"/>
            <cx:statistics quartileMethod="inclusive"/>
          </cx:layoutPr>
        </cx:series>
        <cx:series layoutId="boxWhisker" uniqueId="{00000007-369B-42E1-9DD3-895D44C704B5}" formatIdx="7">
          <cx:tx>
            <cx:txData>
              <cx:f>_xlchart.v1.7</cx:f>
              <cx:v>2050</cx:v>
            </cx:txData>
          </cx:tx>
          <cx:spPr>
            <a:solidFill>
              <a:schemeClr val="accent5"/>
            </a:solidFill>
            <a:ln>
              <a:solidFill>
                <a:schemeClr val="accent5">
                  <a:lumMod val="75000"/>
                </a:schemeClr>
              </a:solidFill>
            </a:ln>
          </cx:spPr>
          <cx:dataId val="6"/>
          <cx:layoutPr>
            <cx:visibility meanMarker="0"/>
            <cx:statistics quartileMethod="inclusive"/>
          </cx:layoutPr>
        </cx:series>
      </cx:plotAreaRegion>
      <cx:axis id="0">
        <cx:catScaling gapWidth="0.449999988"/>
        <cx:title>
          <cx:tx>
            <cx:txData>
              <cx:v>Jahr</cx:v>
            </cx:txData>
          </cx:tx>
          <cx:txPr>
            <a:bodyPr vertOverflow="overflow" horzOverflow="overflow" wrap="square" lIns="0" tIns="0" rIns="0" bIns="0"/>
            <a:lstStyle/>
            <a:p>
              <a:pPr algn="ctr" rtl="0">
                <a:defRPr sz="900" b="0" i="0" baseline="0">
                  <a:solidFill>
                    <a:sysClr val="windowText" lastClr="000000"/>
                  </a:solidFill>
                  <a:latin typeface="Arial" panose="020B0604020202020204" pitchFamily="34" charset="0"/>
                  <a:ea typeface="Arial" panose="020B0604020202020204" pitchFamily="34" charset="0"/>
                  <a:cs typeface="Arial" panose="020B0604020202020204" pitchFamily="34" charset="0"/>
                </a:defRPr>
              </a:pPr>
              <a:r>
                <a:rPr lang="de-DE" cap="all" baseline="0">
                  <a:solidFill>
                    <a:sysClr val="windowText" lastClr="000000"/>
                  </a:solidFill>
                  <a:latin typeface="Arial" panose="020B0604020202020204" pitchFamily="34" charset="0"/>
                  <a:cs typeface="Arial" panose="020B0604020202020204" pitchFamily="34" charset="0"/>
                </a:rPr>
                <a:t>Jahr</a:t>
              </a:r>
            </a:p>
          </cx:txPr>
        </cx:title>
        <cx:tickLabels/>
        <cx:txPr>
          <a:bodyPr vertOverflow="overflow" horzOverflow="overflow" wrap="square" lIns="0" tIns="0" rIns="0" bIns="0"/>
          <a:lstStyle/>
          <a:p>
            <a:pPr algn="ctr" rtl="0">
              <a:defRPr sz="900" b="0" i="0" baseline="0">
                <a:solidFill>
                  <a:sysClr val="windowText" lastClr="000000"/>
                </a:solidFill>
                <a:latin typeface="Arial" panose="020B0604020202020204" pitchFamily="34" charset="0"/>
                <a:ea typeface="Arial" panose="020B0604020202020204" pitchFamily="34" charset="0"/>
                <a:cs typeface="Arial" panose="020B0604020202020204" pitchFamily="34" charset="0"/>
              </a:defRPr>
            </a:pPr>
            <a:endParaRPr lang="de-DE" baseline="0">
              <a:solidFill>
                <a:sysClr val="windowText" lastClr="000000"/>
              </a:solidFill>
              <a:latin typeface="Arial" panose="020B0604020202020204" pitchFamily="34" charset="0"/>
              <a:cs typeface="Arial" panose="020B0604020202020204" pitchFamily="34" charset="0"/>
            </a:endParaRPr>
          </a:p>
        </cx:txPr>
      </cx:axis>
      <cx:axis id="1">
        <cx:valScaling max="2200" min="800"/>
        <cx:title>
          <cx:tx>
            <cx:rich>
              <a:bodyPr spcFirstLastPara="1" vertOverflow="ellipsis" horzOverflow="overflow" wrap="square" lIns="0" tIns="0" rIns="0" bIns="0" anchor="ctr" anchorCtr="1"/>
              <a:lstStyle/>
              <a:p>
                <a:pPr algn="ctr" rtl="0">
                  <a:spcBef>
                    <a:spcPts val="0"/>
                  </a:spcBef>
                  <a:spcAft>
                    <a:spcPts val="0"/>
                  </a:spcAft>
                </a:pPr>
                <a:r>
                  <a:rPr lang="de-DE" sz="900" b="0" i="0" kern="1200" cap="all" baseline="0">
                    <a:solidFill>
                      <a:srgbClr val="000000"/>
                    </a:solidFill>
                    <a:effectLst/>
                    <a:latin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rPr>
                  <a:t>2019</a:t>
                </a:r>
                <a:r>
                  <a:rPr lang="de-DE" sz="900" b="0" i="0" kern="1200" cap="all" baseline="0">
                    <a:solidFill>
                      <a:srgbClr val="000000"/>
                    </a:solidFill>
                    <a:effectLst/>
                    <a:latin typeface="Arial" panose="020B0604020202020204" pitchFamily="34" charset="0"/>
                  </a:rPr>
                  <a:t> /kW</a:t>
                </a:r>
                <a:endParaRPr lang="de-DE" sz="900">
                  <a:effectLst/>
                </a:endParaRPr>
              </a:p>
            </cx:rich>
          </cx:tx>
        </cx:title>
        <cx:majorGridlines/>
        <cx:tickLabels/>
        <cx:txPr>
          <a:bodyPr vertOverflow="overflow" horzOverflow="overflow" wrap="square" lIns="0" tIns="0" rIns="0" bIns="0"/>
          <a:lstStyle/>
          <a:p>
            <a:pPr algn="ctr" rtl="0">
              <a:defRPr sz="900" b="0" i="0" baseline="0">
                <a:solidFill>
                  <a:sysClr val="windowText" lastClr="000000"/>
                </a:solidFill>
                <a:latin typeface="Arial" panose="020B0604020202020204" pitchFamily="34" charset="0"/>
                <a:ea typeface="Arial" panose="020B0604020202020204" pitchFamily="34" charset="0"/>
                <a:cs typeface="Arial" panose="020B0604020202020204" pitchFamily="34" charset="0"/>
              </a:defRPr>
            </a:pPr>
            <a:endParaRPr lang="de-DE" baseline="0">
              <a:solidFill>
                <a:sysClr val="windowText" lastClr="000000"/>
              </a:solidFill>
              <a:latin typeface="Arial" panose="020B0604020202020204" pitchFamily="34" charset="0"/>
              <a:cs typeface="Arial" panose="020B0604020202020204" pitchFamily="34" charset="0"/>
            </a:endParaRPr>
          </a:p>
        </cx:txPr>
      </cx:axis>
    </cx:plotArea>
  </cx:chart>
  <cx:spPr>
    <a:ln>
      <a:noFill/>
    </a:ln>
  </cx:spPr>
</cx:chartSpace>
</file>

<file path=xl/charts/chartEx20.xml><?xml version="1.0" encoding="utf-8"?>
<cx:chartSpace xmlns:a="http://schemas.openxmlformats.org/drawingml/2006/main" xmlns:r="http://schemas.openxmlformats.org/officeDocument/2006/relationships" xmlns:cx="http://schemas.microsoft.com/office/drawing/2014/chartex">
  <cx:chartData>
    <cx:data id="0">
      <cx:numDim type="val">
        <cx:f dir="row">_xlchart.v1.133</cx:f>
      </cx:numDim>
    </cx:data>
  </cx:chartData>
  <cx:chart>
    <cx:title pos="t" align="ctr" overlay="0">
      <cx:tx>
        <cx:txData>
          <cx:v>Box-Plots der leistungsspezifischen InvestitionskostenPumpspeicher</cx:v>
        </cx:txData>
      </cx:tx>
      <cx:txPr>
        <a:bodyPr spcFirstLastPara="1" vertOverflow="ellipsis" horzOverflow="overflow" wrap="square" lIns="0" tIns="0" rIns="0" bIns="0" anchor="ctr" anchorCtr="1"/>
        <a:lstStyle/>
        <a:p>
          <a:pPr algn="ctr" rtl="0">
            <a:defRPr/>
          </a:pPr>
          <a:r>
            <a:rPr lang="de-DE" sz="1100" b="0" i="0" u="none" strike="noStrike" baseline="0">
              <a:solidFill>
                <a:sysClr val="windowText" lastClr="000000"/>
              </a:solidFill>
              <a:latin typeface="Arial" panose="020B0604020202020204" pitchFamily="34" charset="0"/>
            </a:rPr>
            <a:t>Box-Plots der leistungsspezifischen Investitionskosten</a:t>
          </a:r>
          <a:br>
            <a:rPr lang="de-DE" sz="1100" b="0" i="0" u="none" strike="noStrike" baseline="0">
              <a:solidFill>
                <a:sysClr val="windowText" lastClr="000000"/>
              </a:solidFill>
              <a:latin typeface="Arial" panose="020B0604020202020204" pitchFamily="34" charset="0"/>
            </a:rPr>
          </a:br>
          <a:r>
            <a:rPr lang="de-DE" sz="1100" b="0" i="0" u="none" strike="noStrike" baseline="0">
              <a:solidFill>
                <a:sysClr val="windowText" lastClr="000000"/>
              </a:solidFill>
              <a:latin typeface="Arial" panose="020B0604020202020204" pitchFamily="34" charset="0"/>
            </a:rPr>
            <a:t>Pumpspeicher</a:t>
          </a:r>
        </a:p>
      </cx:txPr>
    </cx:title>
    <cx:plotArea>
      <cx:plotAreaRegion>
        <cx:series layoutId="boxWhisker" uniqueId="{00000001-9B7F-404E-9948-730BFB734659}">
          <cx:tx>
            <cx:txData>
              <cx:f>_xlchart.v1.132</cx:f>
              <cx:v>2010 - 2050</cx:v>
            </cx:txData>
          </cx:tx>
          <cx:dataId val="0"/>
          <cx:layoutPr>
            <cx:visibility meanMarker="0"/>
            <cx:statistics quartileMethod="inclusive"/>
          </cx:layoutPr>
        </cx:series>
      </cx:plotAreaRegion>
      <cx:axis id="0">
        <cx:catScaling gapWidth="1"/>
        <cx:title>
          <cx:tx>
            <cx:txData>
              <cx:v>Jahr</cx:v>
            </cx:txData>
          </cx:tx>
          <cx:txPr>
            <a:bodyPr spcFirstLastPara="1" vertOverflow="ellipsis" horzOverflow="overflow" wrap="square" lIns="0" tIns="0" rIns="0" bIns="0" anchor="ctr" anchorCtr="1"/>
            <a:lstStyle/>
            <a:p>
              <a:pPr algn="ctr" rtl="0">
                <a:defRPr baseline="0">
                  <a:solidFill>
                    <a:sysClr val="windowText" lastClr="000000"/>
                  </a:solidFill>
                </a:defRPr>
              </a:pPr>
              <a:r>
                <a:rPr lang="de-DE" sz="900" b="0" i="0" u="none" strike="noStrike" cap="all" baseline="0">
                  <a:solidFill>
                    <a:sysClr val="windowText" lastClr="000000"/>
                  </a:solidFill>
                  <a:latin typeface="Arial" panose="020B0604020202020204" pitchFamily="34" charset="0"/>
                </a:rPr>
                <a:t>Jahr</a:t>
              </a:r>
            </a:p>
          </cx:txPr>
        </cx:title>
        <cx:tickLabels/>
        <cx:txPr>
          <a:bodyPr vertOverflow="overflow" horzOverflow="overflow" wrap="square" lIns="0" tIns="0" rIns="0" bIns="0"/>
          <a:lstStyle/>
          <a:p>
            <a:pPr algn="ctr" rtl="0">
              <a:defRPr sz="900" b="0"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de-DE" baseline="0">
              <a:solidFill>
                <a:sysClr val="windowText" lastClr="000000"/>
              </a:solidFill>
            </a:endParaRPr>
          </a:p>
        </cx:txPr>
      </cx:axis>
      <cx:axis id="1">
        <cx:valScaling max="2300" min="500"/>
        <cx:title>
          <cx:tx>
            <cx:rich>
              <a:bodyPr spcFirstLastPara="1" vertOverflow="ellipsis" horzOverflow="overflow" wrap="square" lIns="0" tIns="0" rIns="0" bIns="0" anchor="ctr" anchorCtr="1"/>
              <a:lstStyle/>
              <a:p>
                <a:pPr algn="ctr" rtl="0">
                  <a:spcBef>
                    <a:spcPts val="0"/>
                  </a:spcBef>
                  <a:spcAft>
                    <a:spcPts val="0"/>
                  </a:spcAft>
                  <a:defRPr baseline="0">
                    <a:solidFill>
                      <a:sysClr val="windowText" lastClr="000000"/>
                    </a:solidFill>
                  </a:defRPr>
                </a:pPr>
                <a:r>
                  <a:rPr lang="de-DE" sz="900" b="0" i="0" cap="all" baseline="0">
                    <a:solidFill>
                      <a:sysClr val="windowText" lastClr="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cap="all" baseline="-25000">
                    <a:solidFill>
                      <a:sysClr val="windowText" lastClr="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cap="all" baseline="0">
                    <a:solidFill>
                      <a:sysClr val="windowText" lastClr="000000"/>
                    </a:solidFill>
                    <a:effectLst/>
                    <a:latin typeface="Arial" panose="020B0604020202020204" pitchFamily="34" charset="0"/>
                    <a:ea typeface="Arial" panose="020B0604020202020204" pitchFamily="34" charset="0"/>
                    <a:cs typeface="Arial" panose="020B0604020202020204" pitchFamily="34" charset="0"/>
                  </a:rPr>
                  <a:t> /kW</a:t>
                </a:r>
                <a:endParaRPr lang="de-DE" sz="900" cap="all" baseline="0">
                  <a:solidFill>
                    <a:sysClr val="windowText" lastClr="000000"/>
                  </a:solidFill>
                  <a:effectLst/>
                </a:endParaRPr>
              </a:p>
            </cx:rich>
          </cx:tx>
        </cx:title>
        <cx:majorGridlines/>
        <cx:tickLabels/>
        <cx:txPr>
          <a:bodyPr spcFirstLastPara="1" vertOverflow="ellipsis" horzOverflow="overflow" wrap="square" lIns="0" tIns="0" rIns="0" bIns="0" anchor="ctr" anchorCtr="1"/>
          <a:lstStyle/>
          <a:p>
            <a:pPr algn="ctr" rtl="0">
              <a:defRPr baseline="0">
                <a:solidFill>
                  <a:sysClr val="windowText" lastClr="000000"/>
                </a:solidFill>
                <a:latin typeface="Arial" panose="020B0604020202020204" pitchFamily="34" charset="0"/>
              </a:defRPr>
            </a:pPr>
            <a:endParaRPr lang="de-DE" sz="900" b="0" i="0" u="none" strike="noStrike" baseline="0">
              <a:solidFill>
                <a:sysClr val="windowText" lastClr="000000"/>
              </a:solidFill>
              <a:latin typeface="Arial" panose="020B0604020202020204" pitchFamily="34" charset="0"/>
            </a:endParaRPr>
          </a:p>
        </cx:txPr>
      </cx:axis>
    </cx:plotArea>
  </cx:chart>
  <cx:spPr>
    <a:ln>
      <a:noFill/>
    </a:ln>
  </cx:spPr>
</cx:chartSpace>
</file>

<file path=xl/charts/chartEx21.xml><?xml version="1.0" encoding="utf-8"?>
<cx:chartSpace xmlns:a="http://schemas.openxmlformats.org/drawingml/2006/main" xmlns:r="http://schemas.openxmlformats.org/officeDocument/2006/relationships" xmlns:cx="http://schemas.microsoft.com/office/drawing/2014/chartex">
  <cx:chartData>
    <cx:data id="0">
      <cx:numDim type="val">
        <cx:f>_xlchart.v1.131</cx:f>
      </cx:numDim>
    </cx:data>
  </cx:chartData>
  <cx:chart>
    <cx:title pos="t" align="ctr" overlay="0">
      <cx:tx>
        <cx:txData>
          <cx:v>Box-Plot der fixen Betriebs- und WartungskostenPumpspeicher in % der Investionskosten</cx:v>
        </cx:txData>
      </cx:tx>
      <cx:txPr>
        <a:bodyPr spcFirstLastPara="1" vertOverflow="ellipsis" horzOverflow="overflow" wrap="square" lIns="0" tIns="0" rIns="0" bIns="0" anchor="ctr" anchorCtr="1"/>
        <a:lstStyle/>
        <a:p>
          <a:pPr algn="ctr" rtl="0">
            <a:defRPr baseline="0">
              <a:latin typeface="Arial" panose="020B0604020202020204" pitchFamily="34" charset="0"/>
            </a:defRPr>
          </a:pPr>
          <a:r>
            <a:rPr lang="de-DE" sz="1100" b="0" i="0" u="none" strike="noStrike" baseline="0">
              <a:solidFill>
                <a:sysClr val="windowText" lastClr="000000">
                  <a:lumMod val="65000"/>
                  <a:lumOff val="35000"/>
                </a:sysClr>
              </a:solidFill>
              <a:latin typeface="Arial" panose="020B0604020202020204" pitchFamily="34" charset="0"/>
            </a:rPr>
            <a:t>Box-Plot der fixen Betriebs- und Wartungskosten</a:t>
          </a:r>
          <a:br>
            <a:rPr lang="de-DE" sz="1100" b="0" i="0" u="none" strike="noStrike" baseline="0">
              <a:solidFill>
                <a:sysClr val="windowText" lastClr="000000">
                  <a:lumMod val="65000"/>
                  <a:lumOff val="35000"/>
                </a:sysClr>
              </a:solidFill>
              <a:latin typeface="Arial" panose="020B0604020202020204" pitchFamily="34" charset="0"/>
            </a:rPr>
          </a:br>
          <a:r>
            <a:rPr lang="de-DE" sz="1100" b="0" i="0" u="none" strike="noStrike" baseline="0">
              <a:solidFill>
                <a:sysClr val="windowText" lastClr="000000">
                  <a:lumMod val="65000"/>
                  <a:lumOff val="35000"/>
                </a:sysClr>
              </a:solidFill>
              <a:latin typeface="Arial" panose="020B0604020202020204" pitchFamily="34" charset="0"/>
            </a:rPr>
            <a:t>Pumpspeicher in % der Investionskosten</a:t>
          </a:r>
        </a:p>
      </cx:txPr>
    </cx:title>
    <cx:plotArea>
      <cx:plotAreaRegion>
        <cx:series layoutId="boxWhisker" uniqueId="{5D2BA61D-54BB-4971-837A-00C8A5FF7E49}">
          <cx:dataLabels>
            <cx:visibility seriesName="0" categoryName="0" value="1"/>
          </cx:dataLabels>
          <cx:dataId val="0"/>
          <cx:layoutPr>
            <cx:visibility meanLine="0" meanMarker="1" nonoutliers="0" outliers="1"/>
            <cx:statistics quartileMethod="inclusive"/>
          </cx:layoutPr>
        </cx:series>
      </cx:plotAreaRegion>
      <cx:axis id="0" hidden="1">
        <cx:catScaling gapWidth="1"/>
        <cx:tickLabels/>
      </cx:axis>
      <cx:axis id="1">
        <cx:valScaling max="0.025000000000000005" min="0"/>
        <cx:title>
          <cx:tx>
            <cx:rich>
              <a:bodyPr spcFirstLastPara="1" vertOverflow="ellipsis" horzOverflow="overflow" wrap="square" lIns="0" tIns="0" rIns="0" bIns="0" anchor="ctr" anchorCtr="1"/>
              <a:lstStyle/>
              <a:p>
                <a:pPr algn="ctr" rtl="0">
                  <a:defRPr baseline="0">
                    <a:latin typeface="Arial" panose="020B0604020202020204" pitchFamily="34" charset="0"/>
                  </a:defRPr>
                </a:pPr>
                <a:r>
                  <a:rPr lang="de-DE" sz="900" b="0" i="0" u="none" strike="noStrike" baseline="0">
                    <a:solidFill>
                      <a:sysClr val="windowText" lastClr="000000">
                        <a:lumMod val="65000"/>
                        <a:lumOff val="35000"/>
                      </a:sysClr>
                    </a:solidFill>
                    <a:effectLst/>
                    <a:latin typeface="Arial" panose="020B0604020202020204" pitchFamily="34" charset="0"/>
                    <a:ea typeface="Calibri" panose="020F0502020204030204" pitchFamily="34" charset="0"/>
                    <a:cs typeface="Calibri" panose="020F0502020204030204" pitchFamily="34" charset="0"/>
                  </a:rPr>
                  <a:t>% der Invest./a</a:t>
                </a:r>
                <a:endParaRPr lang="de-DE" sz="900" b="0" i="0" u="none" strike="noStrike" baseline="0">
                  <a:solidFill>
                    <a:sysClr val="windowText" lastClr="000000">
                      <a:lumMod val="65000"/>
                      <a:lumOff val="35000"/>
                    </a:sysClr>
                  </a:solidFill>
                  <a:latin typeface="Arial" panose="020B0604020202020204" pitchFamily="34" charset="0"/>
                </a:endParaRPr>
              </a:p>
            </cx:rich>
          </cx:tx>
        </cx:title>
        <cx:majorGridlines/>
        <cx:tickLabels/>
        <cx:txPr>
          <a:bodyPr spcFirstLastPara="1" vertOverflow="ellipsis" horzOverflow="overflow" wrap="square" lIns="0" tIns="0" rIns="0" bIns="0" anchor="ctr" anchorCtr="1"/>
          <a:lstStyle/>
          <a:p>
            <a:pPr algn="ctr" rtl="0">
              <a:defRPr baseline="0">
                <a:latin typeface="Arial" panose="020B0604020202020204" pitchFamily="34" charset="0"/>
              </a:defRPr>
            </a:pPr>
            <a:endParaRPr lang="de-DE" sz="900" b="0" i="0" u="none" strike="noStrike" baseline="0">
              <a:solidFill>
                <a:sysClr val="windowText" lastClr="000000">
                  <a:lumMod val="65000"/>
                  <a:lumOff val="35000"/>
                </a:sysClr>
              </a:solidFill>
              <a:latin typeface="Arial" panose="020B0604020202020204" pitchFamily="34" charset="0"/>
            </a:endParaRPr>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txData>
          <cx:v>Box-Plot der fixen Betriebs- und Wartungskosten - Wind offshore in % der Investionskosten</cx:v>
        </cx:txData>
      </cx:tx>
      <cx:txPr>
        <a:bodyPr spcFirstLastPara="1" vertOverflow="ellipsis" horzOverflow="overflow" wrap="square" lIns="0" tIns="0" rIns="0" bIns="0" anchor="ctr" anchorCtr="1"/>
        <a:lstStyle/>
        <a:p>
          <a:pPr algn="ctr" rtl="0">
            <a:defRPr/>
          </a:pPr>
          <a:r>
            <a:rPr lang="de-DE" sz="1100" b="0" i="0" u="none" strike="noStrike" baseline="0">
              <a:solidFill>
                <a:sysClr val="windowText" lastClr="000000">
                  <a:lumMod val="65000"/>
                  <a:lumOff val="35000"/>
                </a:sysClr>
              </a:solidFill>
              <a:latin typeface="Calibri" panose="020F0502020204030204"/>
            </a:rPr>
            <a:t>Box-Plot der fixen Betriebs- und Wartungskosten - Wind offshore in % der Investionskosten</a:t>
          </a:r>
        </a:p>
      </cx:txPr>
    </cx:title>
    <cx:plotArea>
      <cx:plotAreaRegion>
        <cx:series layoutId="boxWhisker" uniqueId="{5D2BA61D-54BB-4971-837A-00C8A5FF7E49}">
          <cx:dataLabels>
            <cx:visibility seriesName="0" categoryName="0" value="1"/>
          </cx:dataLabels>
          <cx:dataId val="0"/>
          <cx:layoutPr>
            <cx:visibility meanLine="0" meanMarker="1" nonoutliers="0" outliers="1"/>
            <cx:statistics quartileMethod="inclusive"/>
          </cx:layoutPr>
        </cx:series>
      </cx:plotAreaRegion>
      <cx:axis id="0" hidden="1">
        <cx:catScaling gapWidth="1"/>
        <cx:tickLabels/>
      </cx:axis>
      <cx:axis id="1">
        <cx:valScaling min="0.010000000000000002"/>
        <cx:title>
          <cx:tx>
            <cx:rich>
              <a:bodyPr spcFirstLastPara="1" vertOverflow="ellipsis" horzOverflow="overflow" wrap="square" lIns="0" tIns="0" rIns="0" bIns="0" anchor="ctr" anchorCtr="1"/>
              <a:lstStyle/>
              <a:p>
                <a:pPr algn="ctr" rtl="0">
                  <a:defRPr/>
                </a:pPr>
                <a:r>
                  <a:rPr lang="de-DE"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der Invest./a</a:t>
                </a:r>
                <a:endParaRPr lang="de-DE" sz="900" b="0" i="0" u="none" strike="noStrike" baseline="0">
                  <a:solidFill>
                    <a:sysClr val="windowText" lastClr="000000">
                      <a:lumMod val="65000"/>
                      <a:lumOff val="35000"/>
                    </a:sysClr>
                  </a:solidFill>
                  <a:latin typeface="Calibri" panose="020F0502020204030204"/>
                </a:endParaRPr>
              </a:p>
            </cx:rich>
          </cx:tx>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 dir="row">_xlchart.v1.29</cx:f>
      </cx:numDim>
    </cx:data>
    <cx:data id="1">
      <cx:numDim type="val">
        <cx:f dir="row">_xlchart.v1.23</cx:f>
      </cx:numDim>
    </cx:data>
    <cx:data id="2">
      <cx:numDim type="val">
        <cx:f dir="row">_xlchart.v1.24</cx:f>
      </cx:numDim>
    </cx:data>
    <cx:data id="3">
      <cx:numDim type="val">
        <cx:f dir="row">_xlchart.v1.25</cx:f>
      </cx:numDim>
    </cx:data>
    <cx:data id="4">
      <cx:numDim type="val">
        <cx:f dir="row">_xlchart.v1.26</cx:f>
      </cx:numDim>
    </cx:data>
    <cx:data id="5">
      <cx:numDim type="val">
        <cx:f dir="row">_xlchart.v1.27</cx:f>
      </cx:numDim>
    </cx:data>
    <cx:data id="6">
      <cx:numDim type="val">
        <cx:f dir="row">_xlchart.v1.28</cx:f>
      </cx:numDim>
    </cx:data>
  </cx:chartData>
  <cx:chart>
    <cx:title pos="t" align="ctr" overlay="0">
      <cx:tx>
        <cx:txData>
          <cx:v>Box-Plots der Investitonskosten - Wind offshore</cx:v>
        </cx:txData>
      </cx:tx>
      <cx:txPr>
        <a:bodyPr vertOverflow="overflow" horzOverflow="overflow" wrap="square" lIns="0" tIns="0" rIns="0" bIns="0"/>
        <a:lstStyle/>
        <a:p>
          <a:pPr algn="ctr" rtl="0">
            <a:defRPr sz="1100" b="0" i="0" baseline="0">
              <a:solidFill>
                <a:srgbClr val="595959"/>
              </a:solidFill>
              <a:latin typeface="Arial" panose="020B0604020202020204" pitchFamily="34" charset="0"/>
              <a:ea typeface="Calibri" panose="020F0502020204030204" pitchFamily="34" charset="0"/>
              <a:cs typeface="Calibri" panose="020F0502020204030204" pitchFamily="34" charset="0"/>
            </a:defRPr>
          </a:pPr>
          <a:r>
            <a:rPr lang="de-DE" sz="1100" baseline="0">
              <a:latin typeface="Arial" panose="020B0604020202020204" pitchFamily="34" charset="0"/>
            </a:rPr>
            <a:t>Box-Plots der Investitonskosten - Wind offshore</a:t>
          </a:r>
        </a:p>
      </cx:txPr>
    </cx:title>
    <cx:plotArea>
      <cx:plotAreaRegion>
        <cx:series layoutId="boxWhisker" uniqueId="{DA2381D5-A7D0-456E-9556-25D6BDE53B7D}" formatIdx="0">
          <cx:tx>
            <cx:txData>
              <cx:f>_xlchart.v1.16</cx:f>
              <cx:v>2010 -2018</cx:v>
            </cx:txData>
          </cx:tx>
          <cx:spPr>
            <a:solidFill>
              <a:schemeClr val="accent5"/>
            </a:solidFill>
            <a:ln>
              <a:solidFill>
                <a:schemeClr val="accent5">
                  <a:lumMod val="75000"/>
                </a:schemeClr>
              </a:solidFill>
            </a:ln>
          </cx:spPr>
          <cx:dataId val="0"/>
          <cx:layoutPr>
            <cx:visibility meanLine="0" meanMarker="0" nonoutliers="1" outliers="1"/>
            <cx:statistics quartileMethod="inclusive"/>
          </cx:layoutPr>
        </cx:series>
        <cx:series layoutId="boxWhisker" uniqueId="{00000001-3775-4288-BFC9-81A6A02FA6EC}" formatIdx="1">
          <cx:tx>
            <cx:txData>
              <cx:f>_xlchart.v1.17</cx:f>
              <cx:v>2020</cx:v>
            </cx:txData>
          </cx:tx>
          <cx:spPr>
            <a:solidFill>
              <a:schemeClr val="accent5"/>
            </a:solidFill>
            <a:ln>
              <a:solidFill>
                <a:schemeClr val="accent5">
                  <a:lumMod val="75000"/>
                </a:schemeClr>
              </a:solidFill>
            </a:ln>
          </cx:spPr>
          <cx:dataId val="1"/>
          <cx:layoutPr>
            <cx:visibility meanMarker="0"/>
            <cx:statistics quartileMethod="inclusive"/>
          </cx:layoutPr>
        </cx:series>
        <cx:series layoutId="boxWhisker" uniqueId="{00000002-3775-4288-BFC9-81A6A02FA6EC}" formatIdx="2">
          <cx:tx>
            <cx:txData>
              <cx:f>_xlchart.v1.18</cx:f>
              <cx:v>2025</cx:v>
            </cx:txData>
          </cx:tx>
          <cx:spPr>
            <a:solidFill>
              <a:schemeClr val="accent5"/>
            </a:solidFill>
            <a:ln>
              <a:solidFill>
                <a:schemeClr val="accent5">
                  <a:lumMod val="75000"/>
                </a:schemeClr>
              </a:solidFill>
            </a:ln>
          </cx:spPr>
          <cx:dataId val="2"/>
          <cx:layoutPr>
            <cx:visibility meanMarker="0"/>
            <cx:statistics quartileMethod="inclusive"/>
          </cx:layoutPr>
        </cx:series>
        <cx:series layoutId="boxWhisker" uniqueId="{00000003-3775-4288-BFC9-81A6A02FA6EC}" formatIdx="3">
          <cx:tx>
            <cx:txData>
              <cx:f>_xlchart.v1.19</cx:f>
              <cx:v>2030</cx:v>
            </cx:txData>
          </cx:tx>
          <cx:spPr>
            <a:solidFill>
              <a:schemeClr val="accent5"/>
            </a:solidFill>
            <a:ln>
              <a:solidFill>
                <a:schemeClr val="accent5">
                  <a:lumMod val="75000"/>
                </a:schemeClr>
              </a:solidFill>
            </a:ln>
          </cx:spPr>
          <cx:dataId val="3"/>
          <cx:layoutPr>
            <cx:visibility meanMarker="0"/>
            <cx:statistics quartileMethod="inclusive"/>
          </cx:layoutPr>
        </cx:series>
        <cx:series layoutId="boxWhisker" uniqueId="{00000004-3775-4288-BFC9-81A6A02FA6EC}" formatIdx="4">
          <cx:tx>
            <cx:txData>
              <cx:f>_xlchart.v1.20</cx:f>
              <cx:v>2035</cx:v>
            </cx:txData>
          </cx:tx>
          <cx:spPr>
            <a:solidFill>
              <a:schemeClr val="accent5"/>
            </a:solidFill>
            <a:ln>
              <a:solidFill>
                <a:schemeClr val="accent5">
                  <a:lumMod val="75000"/>
                </a:schemeClr>
              </a:solidFill>
            </a:ln>
          </cx:spPr>
          <cx:dataId val="4"/>
          <cx:layoutPr>
            <cx:visibility meanMarker="0"/>
            <cx:statistics quartileMethod="inclusive"/>
          </cx:layoutPr>
        </cx:series>
        <cx:series layoutId="boxWhisker" uniqueId="{00000005-3775-4288-BFC9-81A6A02FA6EC}" formatIdx="5">
          <cx:tx>
            <cx:txData>
              <cx:f>_xlchart.v1.21</cx:f>
              <cx:v>2040</cx:v>
            </cx:txData>
          </cx:tx>
          <cx:spPr>
            <a:solidFill>
              <a:schemeClr val="accent5"/>
            </a:solidFill>
            <a:ln>
              <a:solidFill>
                <a:schemeClr val="accent5">
                  <a:lumMod val="75000"/>
                </a:schemeClr>
              </a:solidFill>
            </a:ln>
          </cx:spPr>
          <cx:dataId val="5"/>
          <cx:layoutPr>
            <cx:visibility meanMarker="0"/>
            <cx:statistics quartileMethod="inclusive"/>
          </cx:layoutPr>
        </cx:series>
        <cx:series layoutId="boxWhisker" uniqueId="{00000007-3775-4288-BFC9-81A6A02FA6EC}" formatIdx="7">
          <cx:tx>
            <cx:txData>
              <cx:f>_xlchart.v1.22</cx:f>
              <cx:v>2050</cx:v>
            </cx:txData>
          </cx:tx>
          <cx:spPr>
            <a:solidFill>
              <a:schemeClr val="accent5"/>
            </a:solidFill>
            <a:ln>
              <a:solidFill>
                <a:schemeClr val="accent5">
                  <a:lumMod val="75000"/>
                </a:schemeClr>
              </a:solidFill>
            </a:ln>
          </cx:spPr>
          <cx:dataId val="6"/>
          <cx:layoutPr>
            <cx:visibility meanMarker="0"/>
            <cx:statistics quartileMethod="inclusive"/>
          </cx:layoutPr>
        </cx:series>
      </cx:plotAreaRegion>
      <cx:axis id="0">
        <cx:catScaling gapWidth="0.449999988"/>
        <cx:title>
          <cx:tx>
            <cx:txData>
              <cx:v>Jahr</cx:v>
            </cx:txData>
          </cx:tx>
          <cx:txPr>
            <a:bodyPr spcFirstLastPara="1" vertOverflow="ellipsis" horzOverflow="overflow" wrap="square" lIns="0" tIns="0" rIns="0" bIns="0" anchor="ctr" anchorCtr="1"/>
            <a:lstStyle/>
            <a:p>
              <a:pPr algn="ctr" rtl="0">
                <a:defRPr baseline="0">
                  <a:latin typeface="Arial" panose="020B0604020202020204" pitchFamily="34" charset="0"/>
                </a:defRPr>
              </a:pPr>
              <a:r>
                <a:rPr lang="de-DE" sz="900" b="0" i="0" u="none" strike="noStrike" baseline="0">
                  <a:solidFill>
                    <a:sysClr val="windowText" lastClr="000000">
                      <a:lumMod val="65000"/>
                      <a:lumOff val="35000"/>
                    </a:sysClr>
                  </a:solidFill>
                  <a:latin typeface="Arial" panose="020B0604020202020204" pitchFamily="34" charset="0"/>
                </a:rPr>
                <a:t>Jahr</a:t>
              </a:r>
            </a:p>
          </cx:txPr>
        </cx:title>
        <cx:tickLabels/>
        <cx:txPr>
          <a:bodyPr vertOverflow="overflow" horzOverflow="overflow" wrap="square" lIns="0" tIns="0" rIns="0" bIns="0"/>
          <a:lstStyle/>
          <a:p>
            <a:pPr algn="ctr" rtl="0">
              <a:defRPr sz="900" b="0" i="0" baseline="0">
                <a:solidFill>
                  <a:srgbClr val="595959"/>
                </a:solidFill>
                <a:latin typeface="Arial" panose="020B0604020202020204" pitchFamily="34" charset="0"/>
                <a:ea typeface="Calibri" panose="020F0502020204030204" pitchFamily="34" charset="0"/>
                <a:cs typeface="Calibri" panose="020F0502020204030204" pitchFamily="34" charset="0"/>
              </a:defRPr>
            </a:pPr>
            <a:endParaRPr lang="de-DE" sz="900" baseline="0">
              <a:latin typeface="Arial" panose="020B0604020202020204" pitchFamily="34" charset="0"/>
            </a:endParaRPr>
          </a:p>
        </cx:txPr>
      </cx:axis>
      <cx:axis id="1">
        <cx:valScaling max="5100" min="1600"/>
        <cx:title>
          <cx:tx>
            <cx:txData>
              <cx:v>Investitionskosten in €/kW </cx:v>
            </cx:txData>
          </cx:tx>
          <cx:txPr>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baseline="0">
                  <a:latin typeface="Arial" panose="020B0604020202020204" pitchFamily="34" charset="0"/>
                </a:defRPr>
              </a:pPr>
              <a:r>
                <a:rPr lang="de-DE" sz="900" b="0" i="0" u="none" strike="noStrike" baseline="0">
                  <a:solidFill>
                    <a:sysClr val="windowText" lastClr="000000">
                      <a:lumMod val="65000"/>
                      <a:lumOff val="35000"/>
                    </a:sysClr>
                  </a:solidFill>
                  <a:latin typeface="Arial" panose="020B0604020202020204" pitchFamily="34" charset="0"/>
                </a:rPr>
                <a:t>Investitionskosten in €/kW </a:t>
              </a:r>
            </a:p>
          </cx:txPr>
        </cx:title>
        <cx:majorGridlines/>
        <cx:tickLabels/>
        <cx:txPr>
          <a:bodyPr vertOverflow="overflow" horzOverflow="overflow" wrap="square" lIns="0" tIns="0" rIns="0" bIns="0"/>
          <a:lstStyle/>
          <a:p>
            <a:pPr algn="ctr" rtl="0">
              <a:defRPr sz="900" b="0" i="0" baseline="0">
                <a:solidFill>
                  <a:srgbClr val="595959"/>
                </a:solidFill>
                <a:latin typeface="Arial" panose="020B0604020202020204" pitchFamily="34" charset="0"/>
                <a:ea typeface="Calibri" panose="020F0502020204030204" pitchFamily="34" charset="0"/>
                <a:cs typeface="Calibri" panose="020F0502020204030204" pitchFamily="34" charset="0"/>
              </a:defRPr>
            </a:pPr>
            <a:endParaRPr lang="de-DE" sz="900" baseline="0">
              <a:latin typeface="Arial" panose="020B0604020202020204" pitchFamily="34" charset="0"/>
            </a:endParaRPr>
          </a:p>
        </cx:txPr>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 dir="row">_xlchart.v1.43</cx:f>
      </cx:numDim>
    </cx:data>
    <cx:data id="1">
      <cx:numDim type="val">
        <cx:f dir="row">_xlchart.v1.37</cx:f>
      </cx:numDim>
    </cx:data>
    <cx:data id="2">
      <cx:numDim type="val">
        <cx:f dir="row">_xlchart.v1.38</cx:f>
      </cx:numDim>
    </cx:data>
    <cx:data id="3">
      <cx:numDim type="val">
        <cx:f dir="row">_xlchart.v1.39</cx:f>
      </cx:numDim>
    </cx:data>
    <cx:data id="4">
      <cx:numDim type="val">
        <cx:f dir="row">_xlchart.v1.40</cx:f>
      </cx:numDim>
    </cx:data>
    <cx:data id="5">
      <cx:numDim type="val">
        <cx:f dir="row">_xlchart.v1.41</cx:f>
      </cx:numDim>
    </cx:data>
    <cx:data id="6">
      <cx:numDim type="val">
        <cx:f dir="row">_xlchart.v1.42</cx:f>
      </cx:numDim>
    </cx:data>
  </cx:chartData>
  <cx:chart>
    <cx:title pos="t" align="ctr" overlay="0">
      <cx:tx>
        <cx:rich>
          <a:bodyPr spcFirstLastPara="1" vertOverflow="ellipsis" horzOverflow="overflow" wrap="square" lIns="0" tIns="0" rIns="0" bIns="0" anchor="ctr" anchorCtr="1"/>
          <a:lstStyle/>
          <a:p>
            <a:pPr algn="ctr" rtl="0">
              <a:defRPr/>
            </a:pPr>
            <a:r>
              <a:rPr lang="de-DE" sz="1100" b="0" i="0" u="none" strike="noStrike" baseline="0">
                <a:solidFill>
                  <a:sysClr val="windowText" lastClr="000000"/>
                </a:solidFill>
                <a:effectLst/>
                <a:latin typeface="Arial" panose="020B0604020202020204" pitchFamily="34" charset="0"/>
                <a:ea typeface="Calibri" panose="020F0502020204030204" pitchFamily="34" charset="0"/>
                <a:cs typeface="Calibri" panose="020F0502020204030204" pitchFamily="34" charset="0"/>
              </a:rPr>
              <a:t>Box-Plots der Investitonskosten - Wind Offshore</a:t>
            </a:r>
            <a:r>
              <a:rPr lang="de-DE" sz="1100" baseline="0">
                <a:solidFill>
                  <a:sysClr val="windowText" lastClr="000000"/>
                </a:solidFill>
                <a:latin typeface="Arial" panose="020B0604020202020204" pitchFamily="34" charset="0"/>
              </a:rPr>
              <a:t> </a:t>
            </a:r>
            <a:endParaRPr lang="de-DE" sz="1100" b="0" i="0" u="none" strike="noStrike" baseline="0">
              <a:solidFill>
                <a:sysClr val="windowText" lastClr="000000"/>
              </a:solidFill>
              <a:latin typeface="Arial" panose="020B0604020202020204" pitchFamily="34" charset="0"/>
            </a:endParaRPr>
          </a:p>
        </cx:rich>
      </cx:tx>
    </cx:title>
    <cx:plotArea>
      <cx:plotAreaRegion>
        <cx:series layoutId="boxWhisker" uniqueId="{DA2381D5-A7D0-456E-9556-25D6BDE53B7D}" formatIdx="0">
          <cx:tx>
            <cx:txData>
              <cx:f>_xlchart.v1.30</cx:f>
              <cx:v>2010 -2018</cx:v>
            </cx:txData>
          </cx:tx>
          <cx:spPr>
            <a:solidFill>
              <a:schemeClr val="accent5"/>
            </a:solidFill>
            <a:ln>
              <a:solidFill>
                <a:schemeClr val="accent5">
                  <a:lumMod val="75000"/>
                </a:schemeClr>
              </a:solidFill>
            </a:ln>
          </cx:spPr>
          <cx:dataId val="0"/>
          <cx:layoutPr>
            <cx:visibility meanLine="0" meanMarker="0" nonoutliers="1" outliers="1"/>
            <cx:statistics quartileMethod="inclusive"/>
          </cx:layoutPr>
        </cx:series>
        <cx:series layoutId="boxWhisker" uniqueId="{00000001-3775-4288-BFC9-81A6A02FA6EC}" formatIdx="1">
          <cx:tx>
            <cx:txData>
              <cx:f>_xlchart.v1.31</cx:f>
              <cx:v>2020</cx:v>
            </cx:txData>
          </cx:tx>
          <cx:spPr>
            <a:solidFill>
              <a:schemeClr val="accent5"/>
            </a:solidFill>
            <a:ln>
              <a:solidFill>
                <a:schemeClr val="accent5">
                  <a:lumMod val="75000"/>
                </a:schemeClr>
              </a:solidFill>
            </a:ln>
          </cx:spPr>
          <cx:dataId val="1"/>
          <cx:layoutPr>
            <cx:visibility meanMarker="0"/>
            <cx:statistics quartileMethod="inclusive"/>
          </cx:layoutPr>
        </cx:series>
        <cx:series layoutId="boxWhisker" uniqueId="{00000002-3775-4288-BFC9-81A6A02FA6EC}" formatIdx="2">
          <cx:tx>
            <cx:txData>
              <cx:f>_xlchart.v1.32</cx:f>
              <cx:v>2025</cx:v>
            </cx:txData>
          </cx:tx>
          <cx:spPr>
            <a:solidFill>
              <a:schemeClr val="accent5"/>
            </a:solidFill>
            <a:ln>
              <a:solidFill>
                <a:schemeClr val="accent5">
                  <a:lumMod val="75000"/>
                </a:schemeClr>
              </a:solidFill>
            </a:ln>
          </cx:spPr>
          <cx:dataId val="2"/>
          <cx:layoutPr>
            <cx:visibility meanMarker="0"/>
            <cx:statistics quartileMethod="inclusive"/>
          </cx:layoutPr>
        </cx:series>
        <cx:series layoutId="boxWhisker" uniqueId="{00000003-3775-4288-BFC9-81A6A02FA6EC}" formatIdx="3">
          <cx:tx>
            <cx:txData>
              <cx:f>_xlchart.v1.33</cx:f>
              <cx:v>2030</cx:v>
            </cx:txData>
          </cx:tx>
          <cx:spPr>
            <a:solidFill>
              <a:schemeClr val="accent5"/>
            </a:solidFill>
            <a:ln>
              <a:solidFill>
                <a:schemeClr val="accent5">
                  <a:lumMod val="75000"/>
                </a:schemeClr>
              </a:solidFill>
            </a:ln>
          </cx:spPr>
          <cx:dataId val="3"/>
          <cx:layoutPr>
            <cx:visibility meanMarker="0"/>
            <cx:statistics quartileMethod="inclusive"/>
          </cx:layoutPr>
        </cx:series>
        <cx:series layoutId="boxWhisker" uniqueId="{00000004-3775-4288-BFC9-81A6A02FA6EC}" formatIdx="4">
          <cx:tx>
            <cx:txData>
              <cx:f>_xlchart.v1.34</cx:f>
              <cx:v>2035</cx:v>
            </cx:txData>
          </cx:tx>
          <cx:spPr>
            <a:solidFill>
              <a:schemeClr val="accent5"/>
            </a:solidFill>
            <a:ln>
              <a:solidFill>
                <a:schemeClr val="accent5">
                  <a:lumMod val="75000"/>
                </a:schemeClr>
              </a:solidFill>
            </a:ln>
          </cx:spPr>
          <cx:dataId val="4"/>
          <cx:layoutPr>
            <cx:visibility meanMarker="0"/>
            <cx:statistics quartileMethod="inclusive"/>
          </cx:layoutPr>
        </cx:series>
        <cx:series layoutId="boxWhisker" uniqueId="{00000005-3775-4288-BFC9-81A6A02FA6EC}" formatIdx="5">
          <cx:tx>
            <cx:txData>
              <cx:f>_xlchart.v1.35</cx:f>
              <cx:v>2040</cx:v>
            </cx:txData>
          </cx:tx>
          <cx:spPr>
            <a:solidFill>
              <a:schemeClr val="accent5"/>
            </a:solidFill>
            <a:ln>
              <a:solidFill>
                <a:schemeClr val="accent5">
                  <a:lumMod val="75000"/>
                </a:schemeClr>
              </a:solidFill>
            </a:ln>
          </cx:spPr>
          <cx:dataId val="5"/>
          <cx:layoutPr>
            <cx:visibility meanMarker="0"/>
            <cx:statistics quartileMethod="inclusive"/>
          </cx:layoutPr>
        </cx:series>
        <cx:series layoutId="boxWhisker" uniqueId="{00000007-3775-4288-BFC9-81A6A02FA6EC}" formatIdx="7">
          <cx:tx>
            <cx:txData>
              <cx:f>_xlchart.v1.36</cx:f>
              <cx:v>2050</cx:v>
            </cx:txData>
          </cx:tx>
          <cx:spPr>
            <a:solidFill>
              <a:schemeClr val="accent5"/>
            </a:solidFill>
            <a:ln>
              <a:solidFill>
                <a:schemeClr val="accent5">
                  <a:lumMod val="75000"/>
                </a:schemeClr>
              </a:solidFill>
            </a:ln>
          </cx:spPr>
          <cx:dataId val="6"/>
          <cx:layoutPr>
            <cx:visibility meanMarker="0"/>
            <cx:statistics quartileMethod="inclusive"/>
          </cx:layoutPr>
        </cx:series>
      </cx:plotAreaRegion>
      <cx:axis id="0">
        <cx:catScaling gapWidth="0.449999988"/>
        <cx:title>
          <cx:tx>
            <cx:txData>
              <cx:v>Jahr</cx:v>
            </cx:txData>
          </cx:tx>
          <cx:txPr>
            <a:bodyPr spcFirstLastPara="1" vertOverflow="ellipsis" horzOverflow="overflow" wrap="square" lIns="0" tIns="0" rIns="0" bIns="0" anchor="ctr" anchorCtr="1"/>
            <a:lstStyle/>
            <a:p>
              <a:pPr algn="ctr" rtl="0">
                <a:defRPr baseline="0">
                  <a:solidFill>
                    <a:sysClr val="windowText" lastClr="000000"/>
                  </a:solidFill>
                  <a:latin typeface="Arial" panose="020B0604020202020204" pitchFamily="34" charset="0"/>
                </a:defRPr>
              </a:pPr>
              <a:r>
                <a:rPr lang="de-DE" sz="900" b="0" i="0" u="none" strike="noStrike" cap="all" baseline="0">
                  <a:solidFill>
                    <a:sysClr val="windowText" lastClr="000000"/>
                  </a:solidFill>
                  <a:latin typeface="Arial" panose="020B0604020202020204" pitchFamily="34" charset="0"/>
                </a:rPr>
                <a:t>Jahr</a:t>
              </a:r>
            </a:p>
          </cx:txPr>
        </cx:title>
        <cx:tickLabels/>
        <cx:txPr>
          <a:bodyPr vertOverflow="overflow" horzOverflow="overflow" wrap="square" lIns="0" tIns="0" rIns="0" bIns="0"/>
          <a:lstStyle/>
          <a:p>
            <a:pPr algn="ctr" rtl="0">
              <a:defRPr sz="900" b="0" i="0" baseline="0">
                <a:solidFill>
                  <a:sysClr val="windowText" lastClr="000000"/>
                </a:solidFill>
                <a:latin typeface="Arial" panose="020B0604020202020204" pitchFamily="34" charset="0"/>
                <a:ea typeface="Calibri" panose="020F0502020204030204" pitchFamily="34" charset="0"/>
                <a:cs typeface="Calibri" panose="020F0502020204030204" pitchFamily="34" charset="0"/>
              </a:defRPr>
            </a:pPr>
            <a:endParaRPr lang="de-DE" sz="900" baseline="0">
              <a:solidFill>
                <a:sysClr val="windowText" lastClr="000000"/>
              </a:solidFill>
              <a:latin typeface="Arial" panose="020B0604020202020204" pitchFamily="34" charset="0"/>
            </a:endParaRPr>
          </a:p>
        </cx:txPr>
      </cx:axis>
      <cx:axis id="1">
        <cx:valScaling max="5100" min="1600"/>
        <cx:title>
          <cx:tx>
            <cx:rich>
              <a:bodyPr spcFirstLastPara="1" vertOverflow="ellipsis" horzOverflow="overflow" wrap="square" lIns="0" tIns="0" rIns="0" bIns="0" anchor="ctr" anchorCtr="1"/>
              <a:lstStyle/>
              <a:p>
                <a:pPr algn="ctr" rtl="0">
                  <a:spcBef>
                    <a:spcPts val="0"/>
                  </a:spcBef>
                  <a:spcAft>
                    <a:spcPts val="0"/>
                  </a:spcAft>
                </a:pPr>
                <a:r>
                  <a:rPr lang="de-DE" sz="900" b="0" i="0" kern="1200" cap="all" baseline="0">
                    <a:solidFill>
                      <a:srgbClr val="000000"/>
                    </a:solidFill>
                    <a:effectLst/>
                    <a:latin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rPr>
                  <a:t>2019</a:t>
                </a:r>
                <a:r>
                  <a:rPr lang="de-DE" sz="900" b="0" i="0" kern="1200" cap="all" baseline="0">
                    <a:solidFill>
                      <a:srgbClr val="000000"/>
                    </a:solidFill>
                    <a:effectLst/>
                    <a:latin typeface="Arial" panose="020B0604020202020204" pitchFamily="34" charset="0"/>
                  </a:rPr>
                  <a:t> /kW</a:t>
                </a:r>
                <a:endParaRPr lang="de-DE" sz="900">
                  <a:effectLst/>
                </a:endParaRPr>
              </a:p>
            </cx:rich>
          </cx:tx>
        </cx:title>
        <cx:majorGridlines/>
        <cx:tickLabels/>
        <cx:txPr>
          <a:bodyPr vertOverflow="overflow" horzOverflow="overflow" wrap="square" lIns="0" tIns="0" rIns="0" bIns="0"/>
          <a:lstStyle/>
          <a:p>
            <a:pPr algn="ctr" rtl="0">
              <a:defRPr sz="900" b="0" i="0" baseline="0">
                <a:solidFill>
                  <a:sysClr val="windowText" lastClr="000000"/>
                </a:solidFill>
                <a:latin typeface="Arial" panose="020B0604020202020204" pitchFamily="34" charset="0"/>
                <a:ea typeface="Calibri" panose="020F0502020204030204" pitchFamily="34" charset="0"/>
                <a:cs typeface="Calibri" panose="020F0502020204030204" pitchFamily="34" charset="0"/>
              </a:defRPr>
            </a:pPr>
            <a:endParaRPr lang="de-DE" sz="900" baseline="0">
              <a:solidFill>
                <a:sysClr val="windowText" lastClr="000000"/>
              </a:solidFill>
              <a:latin typeface="Arial" panose="020B0604020202020204" pitchFamily="34" charset="0"/>
            </a:endParaRPr>
          </a:p>
        </cx:txPr>
      </cx:axis>
    </cx:plotArea>
  </cx:chart>
  <cx:spPr>
    <a:ln>
      <a:no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 dir="row">_xlchart.v1.51</cx:f>
      </cx:numDim>
    </cx:data>
    <cx:data id="1">
      <cx:numDim type="val">
        <cx:f dir="row">_xlchart.v1.52</cx:f>
      </cx:numDim>
    </cx:data>
    <cx:data id="2">
      <cx:numDim type="val">
        <cx:f dir="row">_xlchart.v1.53</cx:f>
      </cx:numDim>
    </cx:data>
    <cx:data id="3">
      <cx:numDim type="val">
        <cx:f dir="row">_xlchart.v1.54</cx:f>
      </cx:numDim>
    </cx:data>
    <cx:data id="4">
      <cx:numDim type="val">
        <cx:f dir="row">_xlchart.v1.55</cx:f>
      </cx:numDim>
    </cx:data>
    <cx:data id="5">
      <cx:numDim type="val">
        <cx:f dir="row">_xlchart.v1.56</cx:f>
      </cx:numDim>
    </cx:data>
  </cx:chartData>
  <cx:chart>
    <cx:title pos="t" align="ctr" overlay="0">
      <cx:tx>
        <cx:rich>
          <a:bodyPr spcFirstLastPara="1" vertOverflow="ellipsis" horzOverflow="overflow" wrap="square" lIns="0" tIns="0" rIns="0" bIns="0" anchor="ctr" anchorCtr="1"/>
          <a:lstStyle/>
          <a:p>
            <a:pPr algn="ctr" rtl="0">
              <a:defRPr/>
            </a:pPr>
            <a:r>
              <a:rPr lang="de-DE" sz="1100" b="0" i="0" u="none" strike="noStrike" baseline="0">
                <a:solidFill>
                  <a:sysClr val="windowText" lastClr="000000"/>
                </a:solidFill>
                <a:effectLst/>
                <a:latin typeface="Arial" panose="020B0604020202020204" pitchFamily="34" charset="0"/>
                <a:ea typeface="Calibri" panose="020F0502020204030204" pitchFamily="34" charset="0"/>
                <a:cs typeface="Calibri" panose="020F0502020204030204" pitchFamily="34" charset="0"/>
              </a:rPr>
              <a:t>Box-Plots der spezifischen Investitionskosten - PV Gesamt</a:t>
            </a:r>
            <a:endParaRPr lang="de-DE" sz="1100" b="0" i="0" u="none" strike="noStrike" baseline="0">
              <a:solidFill>
                <a:sysClr val="windowText" lastClr="000000"/>
              </a:solidFill>
              <a:latin typeface="Arial" panose="020B0604020202020204" pitchFamily="34" charset="0"/>
            </a:endParaRPr>
          </a:p>
        </cx:rich>
      </cx:tx>
    </cx:title>
    <cx:plotArea>
      <cx:plotAreaRegion>
        <cx:series layoutId="boxWhisker" uniqueId="{72984B26-88BA-4C58-9D34-A7E1A6857980}" formatIdx="0">
          <cx:tx>
            <cx:txData>
              <cx:f>_xlchart.v1.45</cx:f>
              <cx:v>2010 - 2018</cx:v>
            </cx:txData>
          </cx:tx>
          <cx:spPr>
            <a:solidFill>
              <a:schemeClr val="accent5"/>
            </a:solidFill>
            <a:ln>
              <a:solidFill>
                <a:schemeClr val="accent5">
                  <a:lumMod val="75000"/>
                </a:schemeClr>
              </a:solidFill>
            </a:ln>
          </cx:spPr>
          <cx:dataId val="0"/>
          <cx:layoutPr>
            <cx:visibility meanLine="0" meanMarker="0" nonoutliers="1" outliers="1"/>
            <cx:statistics quartileMethod="inclusive"/>
          </cx:layoutPr>
        </cx:series>
        <cx:series layoutId="boxWhisker" uniqueId="{00000001-837F-43F1-AA18-FD3C7BA4DAAF}" formatIdx="1">
          <cx:tx>
            <cx:txData>
              <cx:f>_xlchart.v1.46</cx:f>
              <cx:v>2020</cx:v>
            </cx:txData>
          </cx:tx>
          <cx:spPr>
            <a:solidFill>
              <a:schemeClr val="accent5"/>
            </a:solidFill>
            <a:ln>
              <a:solidFill>
                <a:schemeClr val="accent5">
                  <a:lumMod val="75000"/>
                </a:schemeClr>
              </a:solidFill>
            </a:ln>
          </cx:spPr>
          <cx:dataId val="1"/>
          <cx:layoutPr>
            <cx:visibility meanMarker="0"/>
            <cx:statistics quartileMethod="inclusive"/>
          </cx:layoutPr>
        </cx:series>
        <cx:series layoutId="boxWhisker" uniqueId="{00000002-837F-43F1-AA18-FD3C7BA4DAAF}" formatIdx="2">
          <cx:tx>
            <cx:txData>
              <cx:f>_xlchart.v1.47</cx:f>
              <cx:v>2025</cx:v>
            </cx:txData>
          </cx:tx>
          <cx:spPr>
            <a:solidFill>
              <a:schemeClr val="accent5"/>
            </a:solidFill>
            <a:ln>
              <a:solidFill>
                <a:schemeClr val="accent5">
                  <a:lumMod val="75000"/>
                </a:schemeClr>
              </a:solidFill>
            </a:ln>
          </cx:spPr>
          <cx:dataId val="2"/>
          <cx:layoutPr>
            <cx:visibility meanMarker="0"/>
            <cx:statistics quartileMethod="inclusive"/>
          </cx:layoutPr>
        </cx:series>
        <cx:series layoutId="boxWhisker" uniqueId="{00000003-837F-43F1-AA18-FD3C7BA4DAAF}" formatIdx="3">
          <cx:tx>
            <cx:txData>
              <cx:f>_xlchart.v1.48</cx:f>
              <cx:v>2030</cx:v>
            </cx:txData>
          </cx:tx>
          <cx:spPr>
            <a:solidFill>
              <a:schemeClr val="accent5"/>
            </a:solidFill>
            <a:ln>
              <a:solidFill>
                <a:schemeClr val="accent5">
                  <a:lumMod val="75000"/>
                </a:schemeClr>
              </a:solidFill>
            </a:ln>
          </cx:spPr>
          <cx:dataId val="3"/>
          <cx:layoutPr>
            <cx:visibility meanMarker="0"/>
            <cx:statistics quartileMethod="inclusive"/>
          </cx:layoutPr>
        </cx:series>
        <cx:series layoutId="boxWhisker" uniqueId="{00000006-837F-43F1-AA18-FD3C7BA4DAAF}" formatIdx="5">
          <cx:tx>
            <cx:txData>
              <cx:f>_xlchart.v1.49</cx:f>
              <cx:v>2040</cx:v>
            </cx:txData>
          </cx:tx>
          <cx:spPr>
            <a:solidFill>
              <a:schemeClr val="accent5"/>
            </a:solidFill>
            <a:ln>
              <a:solidFill>
                <a:schemeClr val="accent5">
                  <a:lumMod val="75000"/>
                </a:schemeClr>
              </a:solidFill>
            </a:ln>
          </cx:spPr>
          <cx:dataId val="4"/>
          <cx:layoutPr>
            <cx:visibility meanMarker="0"/>
            <cx:statistics quartileMethod="inclusive"/>
          </cx:layoutPr>
        </cx:series>
        <cx:series layoutId="boxWhisker" uniqueId="{00000007-837F-43F1-AA18-FD3C7BA4DAAF}" formatIdx="6">
          <cx:tx>
            <cx:txData>
              <cx:f>_xlchart.v1.50</cx:f>
              <cx:v>2050</cx:v>
            </cx:txData>
          </cx:tx>
          <cx:spPr>
            <a:solidFill>
              <a:schemeClr val="accent5"/>
            </a:solidFill>
            <a:ln>
              <a:solidFill>
                <a:schemeClr val="accent5">
                  <a:lumMod val="75000"/>
                </a:schemeClr>
              </a:solidFill>
            </a:ln>
          </cx:spPr>
          <cx:dataId val="5"/>
          <cx:layoutPr>
            <cx:visibility meanMarker="0"/>
            <cx:statistics quartileMethod="inclusive"/>
          </cx:layoutPr>
        </cx:series>
      </cx:plotAreaRegion>
      <cx:axis id="0">
        <cx:catScaling gapWidth="0.449999988"/>
        <cx:title>
          <cx:tx>
            <cx:txData>
              <cx:v>Jahr</cx:v>
            </cx:txData>
          </cx:tx>
          <cx:txPr>
            <a:bodyPr spcFirstLastPara="1" vertOverflow="ellipsis" horzOverflow="overflow" wrap="square" lIns="0" tIns="0" rIns="0" bIns="0" anchor="ctr" anchorCtr="1"/>
            <a:lstStyle/>
            <a:p>
              <a:pPr algn="ctr" rtl="0">
                <a:defRPr baseline="0">
                  <a:solidFill>
                    <a:sysClr val="windowText" lastClr="000000"/>
                  </a:solidFill>
                </a:defRPr>
              </a:pPr>
              <a:r>
                <a:rPr lang="de-DE" sz="900" b="0" i="0" u="none" strike="noStrike" cap="all" baseline="0">
                  <a:solidFill>
                    <a:sysClr val="windowText" lastClr="000000"/>
                  </a:solidFill>
                  <a:latin typeface="Arial" panose="020B0604020202020204" pitchFamily="34" charset="0"/>
                  <a:cs typeface="Arial" panose="020B0604020202020204" pitchFamily="34" charset="0"/>
                </a:rPr>
                <a:t>Jahr</a:t>
              </a:r>
            </a:p>
          </cx:txPr>
        </cx:title>
        <cx:tickLabels/>
        <cx:txPr>
          <a:bodyPr vertOverflow="overflow" horzOverflow="overflow" wrap="square" lIns="0" tIns="0" rIns="0" bIns="0"/>
          <a:lstStyle/>
          <a:p>
            <a:pPr algn="ctr" rtl="0">
              <a:defRPr sz="900" b="0"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de-DE" baseline="0">
              <a:solidFill>
                <a:sysClr val="windowText" lastClr="000000"/>
              </a:solidFill>
            </a:endParaRPr>
          </a:p>
        </cx:txPr>
      </cx:axis>
      <cx:axis id="1">
        <cx:valScaling/>
        <cx:title>
          <cx:tx>
            <cx:rich>
              <a:bodyPr spcFirstLastPara="1" vertOverflow="ellipsis" horzOverflow="overflow" wrap="square" lIns="0" tIns="0" rIns="0" bIns="0" anchor="ctr" anchorCtr="1"/>
              <a:lstStyle/>
              <a:p>
                <a:pPr algn="ctr" rtl="0">
                  <a:spcBef>
                    <a:spcPts val="0"/>
                  </a:spcBef>
                  <a:spcAft>
                    <a:spcPts val="0"/>
                  </a:spcAft>
                  <a:defRPr baseline="0">
                    <a:solidFill>
                      <a:sysClr val="windowText" lastClr="000000"/>
                    </a:solidFill>
                  </a:defRPr>
                </a:pPr>
                <a:r>
                  <a:rPr lang="de-DE" sz="900" b="0" i="0" cap="all" baseline="0">
                    <a:solidFill>
                      <a:sysClr val="windowText" lastClr="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cap="all" baseline="-25000">
                    <a:solidFill>
                      <a:sysClr val="windowText" lastClr="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cap="all" baseline="0">
                    <a:solidFill>
                      <a:sysClr val="windowText" lastClr="000000"/>
                    </a:solidFill>
                    <a:effectLst/>
                    <a:latin typeface="Arial" panose="020B0604020202020204" pitchFamily="34" charset="0"/>
                    <a:ea typeface="Arial" panose="020B0604020202020204" pitchFamily="34" charset="0"/>
                    <a:cs typeface="Arial" panose="020B0604020202020204" pitchFamily="34" charset="0"/>
                  </a:rPr>
                  <a:t> /kW</a:t>
                </a:r>
                <a:endParaRPr lang="de-DE" sz="900" cap="all" baseline="0">
                  <a:solidFill>
                    <a:sysClr val="windowText" lastClr="000000"/>
                  </a:solidFill>
                  <a:effectLst/>
                </a:endParaRPr>
              </a:p>
            </cx:rich>
          </cx:tx>
        </cx:title>
        <cx:majorGridlines/>
        <cx:tickLabels/>
        <cx:txPr>
          <a:bodyPr vertOverflow="overflow" horzOverflow="overflow" wrap="square" lIns="0" tIns="0" rIns="0" bIns="0"/>
          <a:lstStyle/>
          <a:p>
            <a:pPr algn="ctr" rtl="0">
              <a:defRPr sz="900" b="0"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de-DE" baseline="0">
              <a:solidFill>
                <a:sysClr val="windowText" lastClr="000000"/>
              </a:solidFill>
            </a:endParaRPr>
          </a:p>
        </cx:txPr>
      </cx:axis>
    </cx:plotArea>
  </cx:chart>
  <cx:spPr>
    <a:ln>
      <a:noFill/>
    </a:ln>
  </cx:spPr>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_xlchart.v1.44</cx:f>
      </cx:numDim>
    </cx:data>
  </cx:chartData>
  <cx:chart>
    <cx:title pos="t" align="ctr" overlay="0">
      <cx:tx>
        <cx:rich>
          <a:bodyPr spcFirstLastPara="1" vertOverflow="ellipsis" horzOverflow="overflow" wrap="square" lIns="0" tIns="0" rIns="0" bIns="0" anchor="ctr" anchorCtr="1"/>
          <a:lstStyle/>
          <a:p>
            <a:pPr algn="ctr" rtl="0">
              <a:defRPr/>
            </a:pPr>
            <a:r>
              <a:rPr lang="de-DE" sz="1100" b="0" i="0" u="none" strike="noStrike" baseline="0">
                <a:solidFill>
                  <a:sysClr val="windowText" lastClr="000000">
                    <a:lumMod val="65000"/>
                    <a:lumOff val="35000"/>
                  </a:sysClr>
                </a:solidFill>
                <a:latin typeface="Calibri" panose="020F0502020204030204"/>
              </a:rPr>
              <a:t>Box-Plot der fixen Betriebs- und Wartungskosten - PV Dach</a:t>
            </a:r>
          </a:p>
          <a:p>
            <a:pPr algn="ctr" rtl="0">
              <a:defRPr/>
            </a:pPr>
            <a:r>
              <a:rPr lang="de-DE" sz="1100" b="0" i="0" u="none" strike="noStrike" baseline="0">
                <a:solidFill>
                  <a:sysClr val="windowText" lastClr="000000">
                    <a:lumMod val="65000"/>
                    <a:lumOff val="35000"/>
                  </a:sysClr>
                </a:solidFill>
                <a:latin typeface="Calibri" panose="020F0502020204030204"/>
              </a:rPr>
              <a:t>in % der Investionskosten</a:t>
            </a:r>
          </a:p>
        </cx:rich>
      </cx:tx>
    </cx:title>
    <cx:plotArea>
      <cx:plotAreaRegion>
        <cx:series layoutId="boxWhisker" uniqueId="{5D2BA61D-54BB-4971-837A-00C8A5FF7E49}">
          <cx:dataLabels>
            <cx:visibility seriesName="0" categoryName="0" value="1"/>
          </cx:dataLabels>
          <cx:dataId val="0"/>
          <cx:layoutPr>
            <cx:visibility meanLine="0" meanMarker="1" nonoutliers="0" outliers="1"/>
            <cx:statistics quartileMethod="inclusive"/>
          </cx:layoutPr>
        </cx:series>
      </cx:plotAreaRegion>
      <cx:axis id="0" hidden="1">
        <cx:catScaling gapWidth="1"/>
        <cx:tickLabels/>
      </cx:axis>
      <cx:axis id="1">
        <cx:valScaling max="0.060000000000000012" min="0.005000000000000001"/>
        <cx:title>
          <cx:tx>
            <cx:rich>
              <a:bodyPr spcFirstLastPara="1" vertOverflow="ellipsis" horzOverflow="overflow" wrap="square" lIns="0" tIns="0" rIns="0" bIns="0" anchor="ctr" anchorCtr="1"/>
              <a:lstStyle/>
              <a:p>
                <a:pPr algn="ctr" rtl="0">
                  <a:defRPr/>
                </a:pPr>
                <a:r>
                  <a:rPr lang="de-DE"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der Invest./a</a:t>
                </a:r>
                <a:endParaRPr lang="de-DE" sz="900" b="0" i="0" u="none" strike="noStrike" baseline="0">
                  <a:solidFill>
                    <a:sysClr val="windowText" lastClr="000000">
                      <a:lumMod val="65000"/>
                      <a:lumOff val="35000"/>
                    </a:sysClr>
                  </a:solidFill>
                  <a:latin typeface="Calibri" panose="020F0502020204030204"/>
                </a:endParaRPr>
              </a:p>
            </cx:rich>
          </cx:tx>
        </cx:title>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_xlchart.v1.57</cx:f>
      </cx:numDim>
    </cx:data>
  </cx:chartData>
  <cx:chart>
    <cx:title pos="t" align="ctr" overlay="0">
      <cx:tx>
        <cx:rich>
          <a:bodyPr spcFirstLastPara="1" vertOverflow="ellipsis" horzOverflow="overflow" wrap="square" lIns="0" tIns="0" rIns="0" bIns="0" anchor="ctr" anchorCtr="1"/>
          <a:lstStyle/>
          <a:p>
            <a:pPr algn="ctr" rtl="0">
              <a:defRPr/>
            </a:pPr>
            <a:r>
              <a:rPr lang="de-DE" sz="1100" b="0" i="0" u="none" strike="noStrike" baseline="0">
                <a:solidFill>
                  <a:sysClr val="windowText" lastClr="000000">
                    <a:lumMod val="65000"/>
                    <a:lumOff val="35000"/>
                  </a:sysClr>
                </a:solidFill>
                <a:latin typeface="Calibri" panose="020F0502020204030204"/>
              </a:rPr>
              <a:t>Box-Plot der fixen Betriebs- und Wartungskosten - PV Dach</a:t>
            </a:r>
          </a:p>
          <a:p>
            <a:pPr algn="ctr" rtl="0">
              <a:defRPr/>
            </a:pPr>
            <a:r>
              <a:rPr lang="de-DE" sz="1100" b="0" i="0" u="none" strike="noStrike" baseline="0">
                <a:solidFill>
                  <a:sysClr val="windowText" lastClr="000000">
                    <a:lumMod val="65000"/>
                    <a:lumOff val="35000"/>
                  </a:sysClr>
                </a:solidFill>
                <a:latin typeface="Calibri" panose="020F0502020204030204"/>
              </a:rPr>
              <a:t>in % der Investionskosten</a:t>
            </a:r>
          </a:p>
        </cx:rich>
      </cx:tx>
    </cx:title>
    <cx:plotArea>
      <cx:plotAreaRegion>
        <cx:series layoutId="boxWhisker" uniqueId="{5D2BA61D-54BB-4971-837A-00C8A5FF7E49}">
          <cx:dataLabels>
            <cx:visibility seriesName="0" categoryName="0" value="1"/>
          </cx:dataLabels>
          <cx:dataId val="0"/>
          <cx:layoutPr>
            <cx:visibility meanLine="0" meanMarker="1" nonoutliers="0" outliers="1"/>
            <cx:statistics quartileMethod="inclusive"/>
          </cx:layoutPr>
        </cx:series>
      </cx:plotAreaRegion>
      <cx:axis id="0" hidden="1">
        <cx:catScaling gapWidth="1"/>
        <cx:tickLabels/>
      </cx:axis>
      <cx:axis id="1">
        <cx:valScaling max="0.030000000000000006" min="0.005000000000000001"/>
        <cx:title>
          <cx:tx>
            <cx:rich>
              <a:bodyPr spcFirstLastPara="1" vertOverflow="ellipsis" horzOverflow="overflow" wrap="square" lIns="0" tIns="0" rIns="0" bIns="0" anchor="ctr" anchorCtr="1"/>
              <a:lstStyle/>
              <a:p>
                <a:pPr algn="ctr" rtl="0">
                  <a:defRPr/>
                </a:pPr>
                <a:r>
                  <a:rPr lang="de-DE"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der Invest./a</a:t>
                </a:r>
                <a:endParaRPr lang="de-DE" sz="900" b="0" i="0" u="none" strike="noStrike" baseline="0">
                  <a:solidFill>
                    <a:sysClr val="windowText" lastClr="000000">
                      <a:lumMod val="65000"/>
                      <a:lumOff val="35000"/>
                    </a:sysClr>
                  </a:solidFill>
                  <a:latin typeface="Calibri" panose="020F0502020204030204"/>
                </a:endParaRPr>
              </a:p>
            </cx:rich>
          </cx:tx>
        </cx:title>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 dir="row">_xlchart.v1.64</cx:f>
      </cx:numDim>
    </cx:data>
    <cx:data id="1">
      <cx:numDim type="val">
        <cx:f dir="row">_xlchart.v1.65</cx:f>
      </cx:numDim>
    </cx:data>
    <cx:data id="2">
      <cx:numDim type="val">
        <cx:f dir="row">_xlchart.v1.66</cx:f>
      </cx:numDim>
    </cx:data>
    <cx:data id="3">
      <cx:numDim type="val">
        <cx:f dir="row">_xlchart.v1.67</cx:f>
      </cx:numDim>
    </cx:data>
    <cx:data id="4">
      <cx:numDim type="val">
        <cx:f dir="row">_xlchart.v1.68</cx:f>
      </cx:numDim>
    </cx:data>
    <cx:data id="5">
      <cx:numDim type="val">
        <cx:f dir="row">_xlchart.v1.69</cx:f>
      </cx:numDim>
    </cx:data>
  </cx:chartData>
  <cx:chart>
    <cx:title pos="t" align="ctr" overlay="0">
      <cx:tx>
        <cx:rich>
          <a:bodyPr spcFirstLastPara="1" vertOverflow="ellipsis" horzOverflow="overflow" wrap="square" lIns="0" tIns="0" rIns="0" bIns="0" anchor="ctr" anchorCtr="1"/>
          <a:lstStyle/>
          <a:p>
            <a:pPr algn="ctr" rtl="0">
              <a:defRPr/>
            </a:pPr>
            <a:r>
              <a:rPr lang="de-DE" sz="1100" b="0" i="0" u="none" strike="noStrike" baseline="0">
                <a:solidFill>
                  <a:sysClr val="windowText" lastClr="000000"/>
                </a:solidFill>
                <a:effectLst/>
                <a:latin typeface="Arial" panose="020B0604020202020204" pitchFamily="34" charset="0"/>
                <a:ea typeface="Calibri" panose="020F0502020204030204" pitchFamily="34" charset="0"/>
                <a:cs typeface="Calibri" panose="020F0502020204030204" pitchFamily="34" charset="0"/>
              </a:rPr>
              <a:t>Box-Plots der spezifischen Investitionskosten - PV Dach</a:t>
            </a:r>
            <a:br>
              <a:rPr lang="de-DE" sz="1100" b="0" i="0" u="none" strike="noStrike" baseline="0">
                <a:solidFill>
                  <a:sysClr val="windowText" lastClr="000000"/>
                </a:solidFill>
                <a:effectLst/>
                <a:latin typeface="Arial" panose="020B0604020202020204" pitchFamily="34" charset="0"/>
                <a:ea typeface="Calibri" panose="020F0502020204030204" pitchFamily="34" charset="0"/>
                <a:cs typeface="Calibri" panose="020F0502020204030204" pitchFamily="34" charset="0"/>
              </a:rPr>
            </a:br>
            <a:r>
              <a:rPr lang="de-DE" sz="1100" b="0" i="0" u="none" strike="noStrike" baseline="0">
                <a:solidFill>
                  <a:sysClr val="windowText" lastClr="000000"/>
                </a:solidFill>
                <a:effectLst/>
                <a:latin typeface="Arial" panose="020B0604020202020204" pitchFamily="34" charset="0"/>
                <a:ea typeface="Calibri" panose="020F0502020204030204" pitchFamily="34" charset="0"/>
                <a:cs typeface="Calibri" panose="020F0502020204030204" pitchFamily="34" charset="0"/>
              </a:rPr>
              <a:t>(nur Studien mit dieser Differenzierung)</a:t>
            </a:r>
            <a:r>
              <a:rPr lang="de-DE" sz="1100" baseline="0">
                <a:solidFill>
                  <a:sysClr val="windowText" lastClr="000000"/>
                </a:solidFill>
                <a:latin typeface="Arial" panose="020B0604020202020204" pitchFamily="34" charset="0"/>
              </a:rPr>
              <a:t> </a:t>
            </a:r>
            <a:endParaRPr lang="de-DE" sz="1100" b="0" i="0" u="none" strike="noStrike" baseline="0">
              <a:solidFill>
                <a:sysClr val="windowText" lastClr="000000"/>
              </a:solidFill>
              <a:latin typeface="Arial" panose="020B0604020202020204" pitchFamily="34" charset="0"/>
            </a:endParaRPr>
          </a:p>
        </cx:rich>
      </cx:tx>
    </cx:title>
    <cx:plotArea>
      <cx:plotAreaRegion>
        <cx:series layoutId="boxWhisker" uniqueId="{F746D575-EAE2-4F73-BB7F-5FCE68F04399}" formatIdx="0">
          <cx:tx>
            <cx:txData>
              <cx:f>_xlchart.v1.58</cx:f>
              <cx:v>2010 - 2018</cx:v>
            </cx:txData>
          </cx:tx>
          <cx:spPr>
            <a:solidFill>
              <a:schemeClr val="accent5"/>
            </a:solidFill>
            <a:ln>
              <a:solidFill>
                <a:schemeClr val="accent5">
                  <a:lumMod val="75000"/>
                </a:schemeClr>
              </a:solidFill>
            </a:ln>
          </cx:spPr>
          <cx:dataId val="0"/>
          <cx:layoutPr>
            <cx:visibility meanLine="0" meanMarker="0" nonoutliers="1" outliers="1"/>
            <cx:statistics quartileMethod="inclusive"/>
          </cx:layoutPr>
        </cx:series>
        <cx:series layoutId="boxWhisker" uniqueId="{00000001-DDD6-435B-B1C2-271ACFF062E0}" formatIdx="1">
          <cx:tx>
            <cx:txData>
              <cx:f>_xlchart.v1.59</cx:f>
              <cx:v>2020</cx:v>
            </cx:txData>
          </cx:tx>
          <cx:spPr>
            <a:solidFill>
              <a:schemeClr val="accent5"/>
            </a:solidFill>
            <a:ln>
              <a:solidFill>
                <a:schemeClr val="accent5">
                  <a:lumMod val="75000"/>
                </a:schemeClr>
              </a:solidFill>
            </a:ln>
          </cx:spPr>
          <cx:dataId val="1"/>
          <cx:layoutPr>
            <cx:visibility meanMarker="0"/>
            <cx:statistics quartileMethod="inclusive"/>
          </cx:layoutPr>
        </cx:series>
        <cx:series layoutId="boxWhisker" uniqueId="{00000002-DDD6-435B-B1C2-271ACFF062E0}" formatIdx="2">
          <cx:tx>
            <cx:txData>
              <cx:f>_xlchart.v1.60</cx:f>
              <cx:v>2025</cx:v>
            </cx:txData>
          </cx:tx>
          <cx:spPr>
            <a:solidFill>
              <a:schemeClr val="accent5"/>
            </a:solidFill>
            <a:ln>
              <a:solidFill>
                <a:schemeClr val="accent5">
                  <a:lumMod val="75000"/>
                </a:schemeClr>
              </a:solidFill>
            </a:ln>
          </cx:spPr>
          <cx:dataId val="2"/>
          <cx:layoutPr>
            <cx:visibility meanMarker="0"/>
            <cx:statistics quartileMethod="inclusive"/>
          </cx:layoutPr>
        </cx:series>
        <cx:series layoutId="boxWhisker" uniqueId="{00000003-DDD6-435B-B1C2-271ACFF062E0}" formatIdx="3">
          <cx:tx>
            <cx:txData>
              <cx:f>_xlchart.v1.61</cx:f>
              <cx:v>2030</cx:v>
            </cx:txData>
          </cx:tx>
          <cx:spPr>
            <a:solidFill>
              <a:schemeClr val="accent5"/>
            </a:solidFill>
            <a:ln>
              <a:solidFill>
                <a:schemeClr val="accent5">
                  <a:lumMod val="75000"/>
                </a:schemeClr>
              </a:solidFill>
            </a:ln>
          </cx:spPr>
          <cx:dataId val="3"/>
          <cx:layoutPr>
            <cx:visibility meanMarker="0"/>
            <cx:statistics quartileMethod="inclusive"/>
          </cx:layoutPr>
        </cx:series>
        <cx:series layoutId="boxWhisker" uniqueId="{00000005-DDD6-435B-B1C2-271ACFF062E0}" formatIdx="5">
          <cx:tx>
            <cx:txData>
              <cx:f>_xlchart.v1.62</cx:f>
              <cx:v>2040</cx:v>
            </cx:txData>
          </cx:tx>
          <cx:spPr>
            <a:solidFill>
              <a:schemeClr val="accent5"/>
            </a:solidFill>
            <a:ln>
              <a:solidFill>
                <a:schemeClr val="accent5">
                  <a:lumMod val="75000"/>
                </a:schemeClr>
              </a:solidFill>
            </a:ln>
          </cx:spPr>
          <cx:dataId val="4"/>
          <cx:layoutPr>
            <cx:visibility meanMarker="0"/>
            <cx:statistics quartileMethod="inclusive"/>
          </cx:layoutPr>
        </cx:series>
        <cx:series layoutId="boxWhisker" uniqueId="{00000007-DDD6-435B-B1C2-271ACFF062E0}" formatIdx="7">
          <cx:tx>
            <cx:txData>
              <cx:f>_xlchart.v1.63</cx:f>
              <cx:v>2050</cx:v>
            </cx:txData>
          </cx:tx>
          <cx:spPr>
            <a:solidFill>
              <a:schemeClr val="accent5"/>
            </a:solidFill>
            <a:ln>
              <a:solidFill>
                <a:schemeClr val="accent5">
                  <a:lumMod val="75000"/>
                </a:schemeClr>
              </a:solidFill>
            </a:ln>
          </cx:spPr>
          <cx:dataId val="5"/>
          <cx:layoutPr>
            <cx:visibility meanMarker="0"/>
            <cx:statistics quartileMethod="inclusive"/>
          </cx:layoutPr>
        </cx:series>
      </cx:plotAreaRegion>
      <cx:axis id="0">
        <cx:catScaling gapWidth="0.449999988"/>
        <cx:title>
          <cx:tx>
            <cx:txData>
              <cx:v>Jahr</cx:v>
            </cx:txData>
          </cx:tx>
          <cx:txPr>
            <a:bodyPr spcFirstLastPara="1" vertOverflow="ellipsis" horzOverflow="overflow" wrap="square" lIns="0" tIns="0" rIns="0" bIns="0" anchor="ctr" anchorCtr="1"/>
            <a:lstStyle/>
            <a:p>
              <a:pPr algn="ctr" rtl="0">
                <a:defRPr baseline="0">
                  <a:solidFill>
                    <a:sysClr val="windowText" lastClr="000000"/>
                  </a:solidFill>
                  <a:latin typeface="Arial" panose="020B0604020202020204" pitchFamily="34" charset="0"/>
                </a:defRPr>
              </a:pPr>
              <a:r>
                <a:rPr lang="de-DE" sz="900" b="0" i="0" u="none" strike="noStrike" cap="all" baseline="0">
                  <a:solidFill>
                    <a:sysClr val="windowText" lastClr="000000"/>
                  </a:solidFill>
                  <a:latin typeface="Arial" panose="020B0604020202020204" pitchFamily="34" charset="0"/>
                </a:rPr>
                <a:t>Jahr</a:t>
              </a:r>
            </a:p>
          </cx:txPr>
        </cx:title>
        <cx:tickLabels/>
        <cx:txPr>
          <a:bodyPr vertOverflow="overflow" horzOverflow="overflow" wrap="square" lIns="0" tIns="0" rIns="0" bIns="0"/>
          <a:lstStyle/>
          <a:p>
            <a:pPr algn="ctr" rtl="0">
              <a:defRPr sz="900" b="0"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de-DE" baseline="0">
              <a:solidFill>
                <a:sysClr val="windowText" lastClr="000000"/>
              </a:solidFill>
            </a:endParaRPr>
          </a:p>
        </cx:txPr>
      </cx:axis>
      <cx:axis id="1">
        <cx:valScaling max="2100" min="300"/>
        <cx:title>
          <cx:tx>
            <cx:rich>
              <a:bodyPr spcFirstLastPara="1" vertOverflow="ellipsis" horzOverflow="overflow" wrap="square" lIns="0" tIns="0" rIns="0" bIns="0" anchor="ctr" anchorCtr="1"/>
              <a:lstStyle/>
              <a:p>
                <a:pPr algn="ctr" rtl="0">
                  <a:spcBef>
                    <a:spcPts val="0"/>
                  </a:spcBef>
                  <a:spcAft>
                    <a:spcPts val="0"/>
                  </a:spcAft>
                </a:pP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sz="900">
                  <a:effectLst/>
                </a:endParaRPr>
              </a:p>
            </cx:rich>
          </cx:tx>
        </cx:title>
        <cx:majorGridlines/>
        <cx:tickLabels/>
        <cx:txPr>
          <a:bodyPr spcFirstLastPara="1" vertOverflow="ellipsis" horzOverflow="overflow" wrap="square" lIns="0" tIns="0" rIns="0" bIns="0" anchor="ctr" anchorCtr="1"/>
          <a:lstStyle/>
          <a:p>
            <a:pPr algn="ctr" rtl="0">
              <a:defRPr baseline="0">
                <a:solidFill>
                  <a:sysClr val="windowText" lastClr="000000"/>
                </a:solidFill>
                <a:latin typeface="Arial" panose="020B0604020202020204" pitchFamily="34" charset="0"/>
              </a:defRPr>
            </a:pPr>
            <a:endParaRPr lang="de-DE" sz="900" b="0" i="0" u="none" strike="noStrike" baseline="0">
              <a:solidFill>
                <a:sysClr val="windowText" lastClr="000000"/>
              </a:solidFill>
              <a:latin typeface="Arial" panose="020B0604020202020204" pitchFamily="34" charset="0"/>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0.xml.rels><?xml version="1.0" encoding="UTF-8" standalone="yes"?>
<Relationships xmlns="http://schemas.openxmlformats.org/package/2006/relationships"><Relationship Id="rId3" Type="http://schemas.microsoft.com/office/2014/relationships/chartEx" Target="../charts/chartEx17.xml"/><Relationship Id="rId2" Type="http://schemas.microsoft.com/office/2014/relationships/chartEx" Target="../charts/chartEx16.xml"/><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3" Type="http://schemas.microsoft.com/office/2014/relationships/chartEx" Target="../charts/chartEx18.xml"/><Relationship Id="rId2" Type="http://schemas.openxmlformats.org/officeDocument/2006/relationships/chart" Target="../charts/chart13.xml"/><Relationship Id="rId1" Type="http://schemas.openxmlformats.org/officeDocument/2006/relationships/chart" Target="../charts/chart12.xml"/><Relationship Id="rId4" Type="http://schemas.microsoft.com/office/2014/relationships/chartEx" Target="../charts/chartEx19.xml"/></Relationships>
</file>

<file path=xl/drawings/_rels/drawing12.xml.rels><?xml version="1.0" encoding="UTF-8" standalone="yes"?>
<Relationships xmlns="http://schemas.openxmlformats.org/package/2006/relationships"><Relationship Id="rId3" Type="http://schemas.microsoft.com/office/2014/relationships/chartEx" Target="../charts/chartEx20.xml"/><Relationship Id="rId2" Type="http://schemas.openxmlformats.org/officeDocument/2006/relationships/chart" Target="../charts/chart15.xml"/><Relationship Id="rId1" Type="http://schemas.openxmlformats.org/officeDocument/2006/relationships/chart" Target="../charts/chart14.xml"/><Relationship Id="rId4" Type="http://schemas.microsoft.com/office/2014/relationships/chartEx" Target="../charts/chartEx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openxmlformats.org/officeDocument/2006/relationships/chart" Target="../charts/chart3.xml"/><Relationship Id="rId4" Type="http://schemas.microsoft.com/office/2014/relationships/chartEx" Target="../charts/chartEx5.xml"/></Relationships>
</file>

<file path=xl/drawings/_rels/drawing5.xml.rels><?xml version="1.0" encoding="UTF-8" standalone="yes"?>
<Relationships xmlns="http://schemas.openxmlformats.org/package/2006/relationships"><Relationship Id="rId3" Type="http://schemas.microsoft.com/office/2014/relationships/chartEx" Target="../charts/chartEx7.xml"/><Relationship Id="rId2" Type="http://schemas.microsoft.com/office/2014/relationships/chartEx" Target="../charts/chartEx6.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8.xml"/><Relationship Id="rId1" Type="http://schemas.openxmlformats.org/officeDocument/2006/relationships/chart" Target="../charts/chart5.xml"/><Relationship Id="rId4" Type="http://schemas.microsoft.com/office/2014/relationships/chartEx" Target="../charts/chartEx9.xml"/></Relationships>
</file>

<file path=xl/drawings/_rels/drawing7.xml.rels><?xml version="1.0" encoding="UTF-8" standalone="yes"?>
<Relationships xmlns="http://schemas.openxmlformats.org/package/2006/relationships"><Relationship Id="rId3" Type="http://schemas.microsoft.com/office/2014/relationships/chartEx" Target="../charts/chartEx11.xml"/><Relationship Id="rId2" Type="http://schemas.microsoft.com/office/2014/relationships/chartEx" Target="../charts/chartEx10.xml"/><Relationship Id="rId1" Type="http://schemas.openxmlformats.org/officeDocument/2006/relationships/chart" Target="../charts/chart7.xml"/><Relationship Id="rId4"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microsoft.com/office/2014/relationships/chartEx" Target="../charts/chartEx13.xml"/><Relationship Id="rId2" Type="http://schemas.microsoft.com/office/2014/relationships/chartEx" Target="../charts/chartEx12.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3" Type="http://schemas.microsoft.com/office/2014/relationships/chartEx" Target="../charts/chartEx15.xml"/><Relationship Id="rId2" Type="http://schemas.microsoft.com/office/2014/relationships/chartEx" Target="../charts/chartEx14.xml"/><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7</xdr:col>
          <xdr:colOff>825500</xdr:colOff>
          <xdr:row>45</xdr:row>
          <xdr:rowOff>139700</xdr:rowOff>
        </xdr:to>
        <xdr:sp macro="" textlink="">
          <xdr:nvSpPr>
            <xdr:cNvPr id="91137" name="Object 1" hidden="1">
              <a:extLst>
                <a:ext uri="{63B3BB69-23CF-44E3-9099-C40C66FF867C}">
                  <a14:compatExt spid="_x0000_s91137"/>
                </a:ext>
                <a:ext uri="{FF2B5EF4-FFF2-40B4-BE49-F238E27FC236}">
                  <a16:creationId xmlns:a16="http://schemas.microsoft.com/office/drawing/2014/main" id="{00000000-0008-0000-0000-0000016401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0</xdr:colOff>
      <xdr:row>12</xdr:row>
      <xdr:rowOff>0</xdr:rowOff>
    </xdr:from>
    <xdr:to>
      <xdr:col>10</xdr:col>
      <xdr:colOff>0</xdr:colOff>
      <xdr:row>37</xdr:row>
      <xdr:rowOff>180976</xdr:rowOff>
    </xdr:to>
    <xdr:graphicFrame macro="">
      <xdr:nvGraphicFramePr>
        <xdr:cNvPr id="2" name="Diagramm 1">
          <a:extLst>
            <a:ext uri="{FF2B5EF4-FFF2-40B4-BE49-F238E27FC236}">
              <a16:creationId xmlns:a16="http://schemas.microsoft.com/office/drawing/2014/main" id="{00000000-0008-0000-1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48</xdr:row>
      <xdr:rowOff>9525</xdr:rowOff>
    </xdr:from>
    <xdr:to>
      <xdr:col>9</xdr:col>
      <xdr:colOff>9524</xdr:colOff>
      <xdr:row>69</xdr:row>
      <xdr:rowOff>0</xdr:rowOff>
    </xdr:to>
    <xdr:grpSp>
      <xdr:nvGrpSpPr>
        <xdr:cNvPr id="9" name="Gruppieren 8">
          <a:extLst>
            <a:ext uri="{FF2B5EF4-FFF2-40B4-BE49-F238E27FC236}">
              <a16:creationId xmlns:a16="http://schemas.microsoft.com/office/drawing/2014/main" id="{00000000-0008-0000-1300-000009000000}"/>
            </a:ext>
          </a:extLst>
        </xdr:cNvPr>
        <xdr:cNvGrpSpPr/>
      </xdr:nvGrpSpPr>
      <xdr:grpSpPr>
        <a:xfrm>
          <a:off x="0" y="9775825"/>
          <a:ext cx="7439024" cy="4257675"/>
          <a:chOff x="0" y="9610725"/>
          <a:chExt cx="7553324" cy="4191000"/>
        </a:xfrm>
      </xdr:grpSpPr>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00000000-0008-0000-1300-000003000000}"/>
                  </a:ext>
                </a:extLst>
              </xdr:cNvPr>
              <xdr:cNvGraphicFramePr/>
            </xdr:nvGraphicFramePr>
            <xdr:xfrm>
              <a:off x="0" y="9610725"/>
              <a:ext cx="7553324" cy="419100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9610725"/>
                <a:ext cx="7553324" cy="419100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sp macro="" textlink="">
        <xdr:nvSpPr>
          <xdr:cNvPr id="4" name="Textfeld 3">
            <a:extLst>
              <a:ext uri="{FF2B5EF4-FFF2-40B4-BE49-F238E27FC236}">
                <a16:creationId xmlns:a16="http://schemas.microsoft.com/office/drawing/2014/main" id="{00000000-0008-0000-1300-000004000000}"/>
              </a:ext>
            </a:extLst>
          </xdr:cNvPr>
          <xdr:cNvSpPr txBox="1"/>
        </xdr:nvSpPr>
        <xdr:spPr>
          <a:xfrm>
            <a:off x="5800725" y="13354050"/>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2050</a:t>
            </a:r>
          </a:p>
        </xdr:txBody>
      </xdr:sp>
      <xdr:sp macro="" textlink="">
        <xdr:nvSpPr>
          <xdr:cNvPr id="5" name="Textfeld 4">
            <a:extLst>
              <a:ext uri="{FF2B5EF4-FFF2-40B4-BE49-F238E27FC236}">
                <a16:creationId xmlns:a16="http://schemas.microsoft.com/office/drawing/2014/main" id="{00000000-0008-0000-1300-000005000000}"/>
              </a:ext>
            </a:extLst>
          </xdr:cNvPr>
          <xdr:cNvSpPr txBox="1"/>
        </xdr:nvSpPr>
        <xdr:spPr>
          <a:xfrm>
            <a:off x="1543050" y="13354050"/>
            <a:ext cx="80066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cs typeface="Arial" panose="020B0604020202020204" pitchFamily="34" charset="0"/>
              </a:rPr>
              <a:t>2010 - </a:t>
            </a:r>
            <a:r>
              <a:rPr lang="de-DE" sz="900" baseline="0">
                <a:solidFill>
                  <a:sysClr val="windowText" lastClr="000000"/>
                </a:solidFill>
                <a:latin typeface="Arial" panose="020B0604020202020204" pitchFamily="34" charset="0"/>
                <a:cs typeface="Arial" panose="020B0604020202020204" pitchFamily="34" charset="0"/>
              </a:rPr>
              <a:t>2015</a:t>
            </a:r>
          </a:p>
        </xdr:txBody>
      </xdr:sp>
      <xdr:sp macro="" textlink="">
        <xdr:nvSpPr>
          <xdr:cNvPr id="6" name="Textfeld 5">
            <a:extLst>
              <a:ext uri="{FF2B5EF4-FFF2-40B4-BE49-F238E27FC236}">
                <a16:creationId xmlns:a16="http://schemas.microsoft.com/office/drawing/2014/main" id="{00000000-0008-0000-1300-000006000000}"/>
              </a:ext>
            </a:extLst>
          </xdr:cNvPr>
          <xdr:cNvSpPr txBox="1"/>
        </xdr:nvSpPr>
        <xdr:spPr>
          <a:xfrm>
            <a:off x="2876918" y="13354050"/>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2020</a:t>
            </a:r>
          </a:p>
        </xdr:txBody>
      </xdr:sp>
      <xdr:sp macro="" textlink="">
        <xdr:nvSpPr>
          <xdr:cNvPr id="7" name="Textfeld 6">
            <a:extLst>
              <a:ext uri="{FF2B5EF4-FFF2-40B4-BE49-F238E27FC236}">
                <a16:creationId xmlns:a16="http://schemas.microsoft.com/office/drawing/2014/main" id="{00000000-0008-0000-1300-000007000000}"/>
              </a:ext>
            </a:extLst>
          </xdr:cNvPr>
          <xdr:cNvSpPr txBox="1"/>
        </xdr:nvSpPr>
        <xdr:spPr>
          <a:xfrm>
            <a:off x="3851521" y="13354050"/>
            <a:ext cx="441403" cy="224998"/>
          </a:xfrm>
          <a:prstGeom prst="rect">
            <a:avLst/>
          </a:prstGeom>
          <a:solidFill>
            <a:schemeClr val="lt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2030</a:t>
            </a:r>
          </a:p>
        </xdr:txBody>
      </xdr:sp>
      <xdr:sp macro="" textlink="">
        <xdr:nvSpPr>
          <xdr:cNvPr id="8" name="Textfeld 7">
            <a:extLst>
              <a:ext uri="{FF2B5EF4-FFF2-40B4-BE49-F238E27FC236}">
                <a16:creationId xmlns:a16="http://schemas.microsoft.com/office/drawing/2014/main" id="{00000000-0008-0000-1300-000008000000}"/>
              </a:ext>
            </a:extLst>
          </xdr:cNvPr>
          <xdr:cNvSpPr txBox="1"/>
        </xdr:nvSpPr>
        <xdr:spPr>
          <a:xfrm>
            <a:off x="4826123" y="13354050"/>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2040</a:t>
            </a:r>
          </a:p>
        </xdr:txBody>
      </xdr:sp>
    </xdr:grpSp>
    <xdr:clientData/>
  </xdr:twoCellAnchor>
  <xdr:twoCellAnchor>
    <xdr:from>
      <xdr:col>0</xdr:col>
      <xdr:colOff>23811</xdr:colOff>
      <xdr:row>79</xdr:row>
      <xdr:rowOff>0</xdr:rowOff>
    </xdr:from>
    <xdr:to>
      <xdr:col>5</xdr:col>
      <xdr:colOff>200024</xdr:colOff>
      <xdr:row>93</xdr:row>
      <xdr:rowOff>0</xdr:rowOff>
    </xdr:to>
    <mc:AlternateContent xmlns:mc="http://schemas.openxmlformats.org/markup-compatibility/2006">
      <mc:Choice xmlns:cx1="http://schemas.microsoft.com/office/drawing/2015/9/8/chartex" Requires="cx1">
        <xdr:graphicFrame macro="">
          <xdr:nvGraphicFramePr>
            <xdr:cNvPr id="10" name="Diagramm 9">
              <a:extLst>
                <a:ext uri="{FF2B5EF4-FFF2-40B4-BE49-F238E27FC236}">
                  <a16:creationId xmlns:a16="http://schemas.microsoft.com/office/drawing/2014/main" id="{00000000-0008-0000-1300-00000A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811" y="16065500"/>
              <a:ext cx="4303713" cy="284480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15</xdr:row>
      <xdr:rowOff>9524</xdr:rowOff>
    </xdr:from>
    <xdr:to>
      <xdr:col>11</xdr:col>
      <xdr:colOff>0</xdr:colOff>
      <xdr:row>42</xdr:row>
      <xdr:rowOff>0</xdr:rowOff>
    </xdr:to>
    <xdr:graphicFrame macro="">
      <xdr:nvGraphicFramePr>
        <xdr:cNvPr id="2" name="Diagramm 1">
          <a:extLst>
            <a:ext uri="{FF2B5EF4-FFF2-40B4-BE49-F238E27FC236}">
              <a16:creationId xmlns:a16="http://schemas.microsoft.com/office/drawing/2014/main" id="{00000000-0008-0000-1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15</xdr:row>
      <xdr:rowOff>9524</xdr:rowOff>
    </xdr:from>
    <xdr:to>
      <xdr:col>23</xdr:col>
      <xdr:colOff>0</xdr:colOff>
      <xdr:row>42</xdr:row>
      <xdr:rowOff>0</xdr:rowOff>
    </xdr:to>
    <xdr:graphicFrame macro="">
      <xdr:nvGraphicFramePr>
        <xdr:cNvPr id="3" name="Diagramm 2">
          <a:extLst>
            <a:ext uri="{FF2B5EF4-FFF2-40B4-BE49-F238E27FC236}">
              <a16:creationId xmlns:a16="http://schemas.microsoft.com/office/drawing/2014/main" i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53</xdr:row>
      <xdr:rowOff>9524</xdr:rowOff>
    </xdr:from>
    <xdr:to>
      <xdr:col>9</xdr:col>
      <xdr:colOff>0</xdr:colOff>
      <xdr:row>78</xdr:row>
      <xdr:rowOff>190500</xdr:rowOff>
    </xdr:to>
    <xdr:grpSp>
      <xdr:nvGrpSpPr>
        <xdr:cNvPr id="11" name="Gruppieren 10">
          <a:extLst>
            <a:ext uri="{FF2B5EF4-FFF2-40B4-BE49-F238E27FC236}">
              <a16:creationId xmlns:a16="http://schemas.microsoft.com/office/drawing/2014/main" id="{00000000-0008-0000-1500-00000B000000}"/>
            </a:ext>
          </a:extLst>
        </xdr:cNvPr>
        <xdr:cNvGrpSpPr/>
      </xdr:nvGrpSpPr>
      <xdr:grpSpPr>
        <a:xfrm>
          <a:off x="0" y="10791824"/>
          <a:ext cx="7429500" cy="5337176"/>
          <a:chOff x="0" y="10610849"/>
          <a:chExt cx="6705600" cy="5181601"/>
        </a:xfrm>
      </xdr:grpSpPr>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00000000-0008-0000-1500-000004000000}"/>
                  </a:ext>
                </a:extLst>
              </xdr:cNvPr>
              <xdr:cNvGraphicFramePr/>
            </xdr:nvGraphicFramePr>
            <xdr:xfrm>
              <a:off x="0" y="10610849"/>
              <a:ext cx="6705600" cy="5181601"/>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10610849"/>
                <a:ext cx="6705600" cy="5181601"/>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grpSp>
        <xdr:nvGrpSpPr>
          <xdr:cNvPr id="10" name="Gruppieren 9">
            <a:extLst>
              <a:ext uri="{FF2B5EF4-FFF2-40B4-BE49-F238E27FC236}">
                <a16:creationId xmlns:a16="http://schemas.microsoft.com/office/drawing/2014/main" id="{00000000-0008-0000-1500-00000A000000}"/>
              </a:ext>
            </a:extLst>
          </xdr:cNvPr>
          <xdr:cNvGrpSpPr/>
        </xdr:nvGrpSpPr>
        <xdr:grpSpPr>
          <a:xfrm>
            <a:off x="1495425" y="15373349"/>
            <a:ext cx="3965653" cy="224998"/>
            <a:chOff x="1495425" y="15373349"/>
            <a:chExt cx="3965653" cy="224998"/>
          </a:xfrm>
        </xdr:grpSpPr>
        <xdr:sp macro="" textlink="">
          <xdr:nvSpPr>
            <xdr:cNvPr id="5" name="Textfeld 4">
              <a:extLst>
                <a:ext uri="{FF2B5EF4-FFF2-40B4-BE49-F238E27FC236}">
                  <a16:creationId xmlns:a16="http://schemas.microsoft.com/office/drawing/2014/main" id="{00000000-0008-0000-1500-000005000000}"/>
                </a:ext>
              </a:extLst>
            </xdr:cNvPr>
            <xdr:cNvSpPr txBox="1"/>
          </xdr:nvSpPr>
          <xdr:spPr>
            <a:xfrm>
              <a:off x="5019675" y="15373349"/>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2050</a:t>
              </a:r>
            </a:p>
          </xdr:txBody>
        </xdr:sp>
        <xdr:sp macro="" textlink="">
          <xdr:nvSpPr>
            <xdr:cNvPr id="6" name="Textfeld 5">
              <a:extLst>
                <a:ext uri="{FF2B5EF4-FFF2-40B4-BE49-F238E27FC236}">
                  <a16:creationId xmlns:a16="http://schemas.microsoft.com/office/drawing/2014/main" id="{00000000-0008-0000-1500-000006000000}"/>
                </a:ext>
              </a:extLst>
            </xdr:cNvPr>
            <xdr:cNvSpPr txBox="1"/>
          </xdr:nvSpPr>
          <xdr:spPr>
            <a:xfrm>
              <a:off x="1495425" y="15373349"/>
              <a:ext cx="80066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cs typeface="Arial" panose="020B0604020202020204" pitchFamily="34" charset="0"/>
                </a:rPr>
                <a:t>2010 - </a:t>
              </a:r>
              <a:r>
                <a:rPr lang="de-DE" sz="900" baseline="0">
                  <a:solidFill>
                    <a:sysClr val="windowText" lastClr="000000"/>
                  </a:solidFill>
                  <a:latin typeface="Arial" panose="020B0604020202020204" pitchFamily="34" charset="0"/>
                  <a:cs typeface="Arial" panose="020B0604020202020204" pitchFamily="34" charset="0"/>
                </a:rPr>
                <a:t>2018</a:t>
              </a:r>
            </a:p>
          </xdr:txBody>
        </xdr:sp>
        <xdr:sp macro="" textlink="">
          <xdr:nvSpPr>
            <xdr:cNvPr id="7" name="Textfeld 6">
              <a:extLst>
                <a:ext uri="{FF2B5EF4-FFF2-40B4-BE49-F238E27FC236}">
                  <a16:creationId xmlns:a16="http://schemas.microsoft.com/office/drawing/2014/main" id="{00000000-0008-0000-1500-000007000000}"/>
                </a:ext>
              </a:extLst>
            </xdr:cNvPr>
            <xdr:cNvSpPr txBox="1"/>
          </xdr:nvSpPr>
          <xdr:spPr>
            <a:xfrm>
              <a:off x="2534018" y="15373349"/>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2020</a:t>
              </a:r>
            </a:p>
          </xdr:txBody>
        </xdr:sp>
        <xdr:sp macro="" textlink="">
          <xdr:nvSpPr>
            <xdr:cNvPr id="8" name="Textfeld 7">
              <a:extLst>
                <a:ext uri="{FF2B5EF4-FFF2-40B4-BE49-F238E27FC236}">
                  <a16:creationId xmlns:a16="http://schemas.microsoft.com/office/drawing/2014/main" id="{00000000-0008-0000-1500-000008000000}"/>
                </a:ext>
              </a:extLst>
            </xdr:cNvPr>
            <xdr:cNvSpPr txBox="1"/>
          </xdr:nvSpPr>
          <xdr:spPr>
            <a:xfrm>
              <a:off x="3384796" y="15373349"/>
              <a:ext cx="441403" cy="224998"/>
            </a:xfrm>
            <a:prstGeom prst="rect">
              <a:avLst/>
            </a:prstGeom>
            <a:solidFill>
              <a:schemeClr val="lt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2030</a:t>
              </a:r>
            </a:p>
          </xdr:txBody>
        </xdr:sp>
        <xdr:sp macro="" textlink="">
          <xdr:nvSpPr>
            <xdr:cNvPr id="9" name="Textfeld 8">
              <a:extLst>
                <a:ext uri="{FF2B5EF4-FFF2-40B4-BE49-F238E27FC236}">
                  <a16:creationId xmlns:a16="http://schemas.microsoft.com/office/drawing/2014/main" id="{00000000-0008-0000-1500-000009000000}"/>
                </a:ext>
              </a:extLst>
            </xdr:cNvPr>
            <xdr:cNvSpPr txBox="1"/>
          </xdr:nvSpPr>
          <xdr:spPr>
            <a:xfrm>
              <a:off x="4187948" y="15373349"/>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2040</a:t>
              </a:r>
            </a:p>
          </xdr:txBody>
        </xdr:sp>
      </xdr:grpSp>
    </xdr:grpSp>
    <xdr:clientData/>
  </xdr:twoCellAnchor>
  <xdr:twoCellAnchor>
    <xdr:from>
      <xdr:col>0</xdr:col>
      <xdr:colOff>23811</xdr:colOff>
      <xdr:row>89</xdr:row>
      <xdr:rowOff>0</xdr:rowOff>
    </xdr:from>
    <xdr:to>
      <xdr:col>5</xdr:col>
      <xdr:colOff>200024</xdr:colOff>
      <xdr:row>103</xdr:row>
      <xdr:rowOff>0</xdr:rowOff>
    </xdr:to>
    <mc:AlternateContent xmlns:mc="http://schemas.openxmlformats.org/markup-compatibility/2006">
      <mc:Choice xmlns:cx1="http://schemas.microsoft.com/office/drawing/2015/9/8/chartex" Requires="cx1">
        <xdr:graphicFrame macro="">
          <xdr:nvGraphicFramePr>
            <xdr:cNvPr id="12" name="Diagramm 11">
              <a:extLst>
                <a:ext uri="{FF2B5EF4-FFF2-40B4-BE49-F238E27FC236}">
                  <a16:creationId xmlns:a16="http://schemas.microsoft.com/office/drawing/2014/main" id="{00000000-0008-0000-1500-00000C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3811" y="18173700"/>
              <a:ext cx="4303713" cy="284480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9</xdr:row>
      <xdr:rowOff>0</xdr:rowOff>
    </xdr:from>
    <xdr:to>
      <xdr:col>10</xdr:col>
      <xdr:colOff>0</xdr:colOff>
      <xdr:row>35</xdr:row>
      <xdr:rowOff>0</xdr:rowOff>
    </xdr:to>
    <xdr:graphicFrame macro="">
      <xdr:nvGraphicFramePr>
        <xdr:cNvPr id="2" name="Diagramm 1">
          <a:extLst>
            <a:ext uri="{FF2B5EF4-FFF2-40B4-BE49-F238E27FC236}">
              <a16:creationId xmlns:a16="http://schemas.microsoft.com/office/drawing/2014/main" id="{00000000-0008-0000-1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762000</xdr:colOff>
      <xdr:row>9</xdr:row>
      <xdr:rowOff>38100</xdr:rowOff>
    </xdr:from>
    <xdr:to>
      <xdr:col>20</xdr:col>
      <xdr:colOff>762000</xdr:colOff>
      <xdr:row>35</xdr:row>
      <xdr:rowOff>38100</xdr:rowOff>
    </xdr:to>
    <xdr:graphicFrame macro="">
      <xdr:nvGraphicFramePr>
        <xdr:cNvPr id="3" name="Diagramm 2">
          <a:extLst>
            <a:ext uri="{FF2B5EF4-FFF2-40B4-BE49-F238E27FC236}">
              <a16:creationId xmlns:a16="http://schemas.microsoft.com/office/drawing/2014/main" id="{00000000-0008-0000-1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42</xdr:row>
      <xdr:rowOff>57150</xdr:rowOff>
    </xdr:from>
    <xdr:to>
      <xdr:col>7</xdr:col>
      <xdr:colOff>828675</xdr:colOff>
      <xdr:row>61</xdr:row>
      <xdr:rowOff>47625</xdr:rowOff>
    </xdr:to>
    <xdr:grpSp>
      <xdr:nvGrpSpPr>
        <xdr:cNvPr id="7" name="Gruppieren 6">
          <a:extLst>
            <a:ext uri="{FF2B5EF4-FFF2-40B4-BE49-F238E27FC236}">
              <a16:creationId xmlns:a16="http://schemas.microsoft.com/office/drawing/2014/main" id="{00000000-0008-0000-1700-000007000000}"/>
            </a:ext>
          </a:extLst>
        </xdr:cNvPr>
        <xdr:cNvGrpSpPr/>
      </xdr:nvGrpSpPr>
      <xdr:grpSpPr>
        <a:xfrm>
          <a:off x="38100" y="8591550"/>
          <a:ext cx="6569075" cy="3927475"/>
          <a:chOff x="9525" y="8458200"/>
          <a:chExt cx="6657975" cy="3867150"/>
        </a:xfrm>
      </xdr:grpSpPr>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00000000-0008-0000-1700-000004000000}"/>
                  </a:ext>
                </a:extLst>
              </xdr:cNvPr>
              <xdr:cNvGraphicFramePr/>
            </xdr:nvGraphicFramePr>
            <xdr:xfrm>
              <a:off x="9525" y="8458200"/>
              <a:ext cx="6657975" cy="386715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525" y="8458200"/>
                <a:ext cx="6657975" cy="386715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sp macro="" textlink="">
        <xdr:nvSpPr>
          <xdr:cNvPr id="5" name="Textfeld 4">
            <a:extLst>
              <a:ext uri="{FF2B5EF4-FFF2-40B4-BE49-F238E27FC236}">
                <a16:creationId xmlns:a16="http://schemas.microsoft.com/office/drawing/2014/main" id="{00000000-0008-0000-1700-000005000000}"/>
              </a:ext>
            </a:extLst>
          </xdr:cNvPr>
          <xdr:cNvSpPr txBox="1"/>
        </xdr:nvSpPr>
        <xdr:spPr>
          <a:xfrm>
            <a:off x="3248025" y="11830050"/>
            <a:ext cx="800668" cy="22499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900" baseline="0">
                <a:solidFill>
                  <a:sysClr val="windowText" lastClr="000000"/>
                </a:solidFill>
                <a:latin typeface="Arial" panose="020B0604020202020204" pitchFamily="34" charset="0"/>
                <a:cs typeface="Arial" panose="020B0604020202020204" pitchFamily="34" charset="0"/>
              </a:rPr>
              <a:t>2010 - 2050</a:t>
            </a:r>
          </a:p>
        </xdr:txBody>
      </xdr:sp>
    </xdr:grpSp>
    <xdr:clientData/>
  </xdr:twoCellAnchor>
  <xdr:twoCellAnchor>
    <xdr:from>
      <xdr:col>0</xdr:col>
      <xdr:colOff>23811</xdr:colOff>
      <xdr:row>71</xdr:row>
      <xdr:rowOff>0</xdr:rowOff>
    </xdr:from>
    <xdr:to>
      <xdr:col>5</xdr:col>
      <xdr:colOff>200024</xdr:colOff>
      <xdr:row>85</xdr:row>
      <xdr:rowOff>0</xdr:rowOff>
    </xdr:to>
    <mc:AlternateContent xmlns:mc="http://schemas.openxmlformats.org/markup-compatibility/2006">
      <mc:Choice xmlns:cx1="http://schemas.microsoft.com/office/drawing/2015/9/8/chartex" Requires="cx1">
        <xdr:graphicFrame macro="">
          <xdr:nvGraphicFramePr>
            <xdr:cNvPr id="6" name="Diagramm 5">
              <a:extLst>
                <a:ext uri="{FF2B5EF4-FFF2-40B4-BE49-F238E27FC236}">
                  <a16:creationId xmlns:a16="http://schemas.microsoft.com/office/drawing/2014/main" id="{00000000-0008-0000-1700-00000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3811" y="14503400"/>
              <a:ext cx="4303713" cy="284480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14</xdr:row>
      <xdr:rowOff>0</xdr:rowOff>
    </xdr:from>
    <xdr:to>
      <xdr:col>10</xdr:col>
      <xdr:colOff>0</xdr:colOff>
      <xdr:row>40</xdr:row>
      <xdr:rowOff>190500</xdr:rowOff>
    </xdr:to>
    <xdr:graphicFrame macro="">
      <xdr:nvGraphicFramePr>
        <xdr:cNvPr id="2" name="Diagramm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0</xdr:rowOff>
    </xdr:from>
    <xdr:to>
      <xdr:col>10</xdr:col>
      <xdr:colOff>0</xdr:colOff>
      <xdr:row>43</xdr:row>
      <xdr:rowOff>0</xdr:rowOff>
    </xdr:to>
    <xdr:graphicFrame macro="">
      <xdr:nvGraphicFramePr>
        <xdr:cNvPr id="2" name="Diagramm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xdr:colOff>
      <xdr:row>88</xdr:row>
      <xdr:rowOff>0</xdr:rowOff>
    </xdr:from>
    <xdr:to>
      <xdr:col>5</xdr:col>
      <xdr:colOff>0</xdr:colOff>
      <xdr:row>102</xdr:row>
      <xdr:rowOff>0</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3812" y="18770600"/>
              <a:ext cx="4167188" cy="284480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oneCellAnchor>
    <xdr:from>
      <xdr:col>3</xdr:col>
      <xdr:colOff>628650</xdr:colOff>
      <xdr:row>77</xdr:row>
      <xdr:rowOff>57150</xdr:rowOff>
    </xdr:from>
    <xdr:ext cx="184731" cy="264560"/>
    <xdr:sp macro="" textlink="">
      <xdr:nvSpPr>
        <xdr:cNvPr id="10" name="Textfeld 9">
          <a:extLst>
            <a:ext uri="{FF2B5EF4-FFF2-40B4-BE49-F238E27FC236}">
              <a16:creationId xmlns:a16="http://schemas.microsoft.com/office/drawing/2014/main" id="{00000000-0008-0000-0500-00000A000000}"/>
            </a:ext>
          </a:extLst>
        </xdr:cNvPr>
        <xdr:cNvSpPr txBox="1"/>
      </xdr:nvSpPr>
      <xdr:spPr>
        <a:xfrm>
          <a:off x="3143250" y="16459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sz="1100"/>
        </a:p>
      </xdr:txBody>
    </xdr:sp>
    <xdr:clientData/>
  </xdr:oneCellAnchor>
  <xdr:oneCellAnchor>
    <xdr:from>
      <xdr:col>3</xdr:col>
      <xdr:colOff>590550</xdr:colOff>
      <xdr:row>77</xdr:row>
      <xdr:rowOff>19050</xdr:rowOff>
    </xdr:from>
    <xdr:ext cx="184731" cy="264560"/>
    <xdr:sp macro="" textlink="">
      <xdr:nvSpPr>
        <xdr:cNvPr id="11" name="Textfeld 10">
          <a:extLst>
            <a:ext uri="{FF2B5EF4-FFF2-40B4-BE49-F238E27FC236}">
              <a16:creationId xmlns:a16="http://schemas.microsoft.com/office/drawing/2014/main" id="{00000000-0008-0000-0500-00000B000000}"/>
            </a:ext>
          </a:extLst>
        </xdr:cNvPr>
        <xdr:cNvSpPr txBox="1"/>
      </xdr:nvSpPr>
      <xdr:spPr>
        <a:xfrm>
          <a:off x="3105150" y="164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sz="1100"/>
        </a:p>
      </xdr:txBody>
    </xdr:sp>
    <xdr:clientData/>
  </xdr:oneCellAnchor>
  <xdr:oneCellAnchor>
    <xdr:from>
      <xdr:col>5</xdr:col>
      <xdr:colOff>762000</xdr:colOff>
      <xdr:row>77</xdr:row>
      <xdr:rowOff>76200</xdr:rowOff>
    </xdr:from>
    <xdr:ext cx="184731" cy="264560"/>
    <xdr:sp macro="" textlink="">
      <xdr:nvSpPr>
        <xdr:cNvPr id="12" name="Textfeld 11">
          <a:extLst>
            <a:ext uri="{FF2B5EF4-FFF2-40B4-BE49-F238E27FC236}">
              <a16:creationId xmlns:a16="http://schemas.microsoft.com/office/drawing/2014/main" id="{00000000-0008-0000-0500-00000C000000}"/>
            </a:ext>
          </a:extLst>
        </xdr:cNvPr>
        <xdr:cNvSpPr txBox="1"/>
      </xdr:nvSpPr>
      <xdr:spPr>
        <a:xfrm>
          <a:off x="4953000" y="16478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sz="1100"/>
        </a:p>
      </xdr:txBody>
    </xdr:sp>
    <xdr:clientData/>
  </xdr:oneCellAnchor>
  <xdr:twoCellAnchor>
    <xdr:from>
      <xdr:col>0</xdr:col>
      <xdr:colOff>38100</xdr:colOff>
      <xdr:row>59</xdr:row>
      <xdr:rowOff>28575</xdr:rowOff>
    </xdr:from>
    <xdr:to>
      <xdr:col>8</xdr:col>
      <xdr:colOff>571500</xdr:colOff>
      <xdr:row>79</xdr:row>
      <xdr:rowOff>28575</xdr:rowOff>
    </xdr:to>
    <xdr:grpSp>
      <xdr:nvGrpSpPr>
        <xdr:cNvPr id="20" name="Gruppieren 19">
          <a:extLst>
            <a:ext uri="{FF2B5EF4-FFF2-40B4-BE49-F238E27FC236}">
              <a16:creationId xmlns:a16="http://schemas.microsoft.com/office/drawing/2014/main" id="{00000000-0008-0000-0500-000014000000}"/>
            </a:ext>
          </a:extLst>
        </xdr:cNvPr>
        <xdr:cNvGrpSpPr/>
      </xdr:nvGrpSpPr>
      <xdr:grpSpPr>
        <a:xfrm>
          <a:off x="38100" y="12906375"/>
          <a:ext cx="7239000" cy="4064000"/>
          <a:chOff x="0" y="12820650"/>
          <a:chExt cx="7239000" cy="4000500"/>
        </a:xfrm>
      </xdr:grpSpPr>
      <mc:AlternateContent xmlns:mc="http://schemas.openxmlformats.org/markup-compatibility/2006">
        <mc:Choice xmlns:cx1="http://schemas.microsoft.com/office/drawing/2015/9/8/chartex" Requires="cx1">
          <xdr:graphicFrame macro="">
            <xdr:nvGraphicFramePr>
              <xdr:cNvPr id="5" name="Diagramm 4">
                <a:extLst>
                  <a:ext uri="{FF2B5EF4-FFF2-40B4-BE49-F238E27FC236}">
                    <a16:creationId xmlns:a16="http://schemas.microsoft.com/office/drawing/2014/main" id="{00000000-0008-0000-0500-000005000000}"/>
                  </a:ext>
                </a:extLst>
              </xdr:cNvPr>
              <xdr:cNvGraphicFramePr/>
            </xdr:nvGraphicFramePr>
            <xdr:xfrm>
              <a:off x="0" y="12820650"/>
              <a:ext cx="7239000" cy="400050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12820650"/>
                <a:ext cx="7239000" cy="400050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sp macro="" textlink="">
        <xdr:nvSpPr>
          <xdr:cNvPr id="8" name="Textfeld 7">
            <a:extLst>
              <a:ext uri="{FF2B5EF4-FFF2-40B4-BE49-F238E27FC236}">
                <a16:creationId xmlns:a16="http://schemas.microsoft.com/office/drawing/2014/main" id="{00000000-0008-0000-0500-000008000000}"/>
              </a:ext>
            </a:extLst>
          </xdr:cNvPr>
          <xdr:cNvSpPr txBox="1"/>
        </xdr:nvSpPr>
        <xdr:spPr>
          <a:xfrm>
            <a:off x="1428750" y="16363950"/>
            <a:ext cx="80066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900" baseline="0">
                <a:solidFill>
                  <a:sysClr val="windowText" lastClr="000000"/>
                </a:solidFill>
                <a:latin typeface="Arial" panose="020B0604020202020204" pitchFamily="34" charset="0"/>
                <a:cs typeface="Arial" panose="020B0604020202020204" pitchFamily="34" charset="0"/>
              </a:rPr>
              <a:t>2010 - 2018</a:t>
            </a:r>
          </a:p>
        </xdr:txBody>
      </xdr:sp>
      <xdr:sp macro="" textlink="">
        <xdr:nvSpPr>
          <xdr:cNvPr id="9" name="Textfeld 8">
            <a:extLst>
              <a:ext uri="{FF2B5EF4-FFF2-40B4-BE49-F238E27FC236}">
                <a16:creationId xmlns:a16="http://schemas.microsoft.com/office/drawing/2014/main" id="{00000000-0008-0000-0500-000009000000}"/>
              </a:ext>
            </a:extLst>
          </xdr:cNvPr>
          <xdr:cNvSpPr txBox="1"/>
        </xdr:nvSpPr>
        <xdr:spPr>
          <a:xfrm>
            <a:off x="2423463" y="16363950"/>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2020</a:t>
            </a:r>
          </a:p>
        </xdr:txBody>
      </xdr:sp>
      <xdr:sp macro="" textlink="">
        <xdr:nvSpPr>
          <xdr:cNvPr id="14" name="Textfeld 13">
            <a:extLst>
              <a:ext uri="{FF2B5EF4-FFF2-40B4-BE49-F238E27FC236}">
                <a16:creationId xmlns:a16="http://schemas.microsoft.com/office/drawing/2014/main" id="{00000000-0008-0000-0500-00000E000000}"/>
              </a:ext>
            </a:extLst>
          </xdr:cNvPr>
          <xdr:cNvSpPr txBox="1"/>
        </xdr:nvSpPr>
        <xdr:spPr>
          <a:xfrm>
            <a:off x="3058911" y="16363950"/>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2025</a:t>
            </a:r>
          </a:p>
        </xdr:txBody>
      </xdr:sp>
      <xdr:sp macro="" textlink="">
        <xdr:nvSpPr>
          <xdr:cNvPr id="16" name="Textfeld 15">
            <a:extLst>
              <a:ext uri="{FF2B5EF4-FFF2-40B4-BE49-F238E27FC236}">
                <a16:creationId xmlns:a16="http://schemas.microsoft.com/office/drawing/2014/main" id="{00000000-0008-0000-0500-000010000000}"/>
              </a:ext>
            </a:extLst>
          </xdr:cNvPr>
          <xdr:cNvSpPr txBox="1"/>
        </xdr:nvSpPr>
        <xdr:spPr>
          <a:xfrm>
            <a:off x="3694359" y="16363950"/>
            <a:ext cx="441403" cy="224998"/>
          </a:xfrm>
          <a:prstGeom prst="rect">
            <a:avLst/>
          </a:prstGeom>
          <a:solidFill>
            <a:schemeClr val="lt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2030</a:t>
            </a:r>
          </a:p>
        </xdr:txBody>
      </xdr:sp>
      <xdr:sp macro="" textlink="">
        <xdr:nvSpPr>
          <xdr:cNvPr id="17" name="Textfeld 16">
            <a:extLst>
              <a:ext uri="{FF2B5EF4-FFF2-40B4-BE49-F238E27FC236}">
                <a16:creationId xmlns:a16="http://schemas.microsoft.com/office/drawing/2014/main" id="{00000000-0008-0000-0500-000011000000}"/>
              </a:ext>
            </a:extLst>
          </xdr:cNvPr>
          <xdr:cNvSpPr txBox="1"/>
        </xdr:nvSpPr>
        <xdr:spPr>
          <a:xfrm>
            <a:off x="4965255" y="16363950"/>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2040</a:t>
            </a:r>
          </a:p>
        </xdr:txBody>
      </xdr:sp>
      <xdr:sp macro="" textlink="">
        <xdr:nvSpPr>
          <xdr:cNvPr id="18" name="Textfeld 17">
            <a:extLst>
              <a:ext uri="{FF2B5EF4-FFF2-40B4-BE49-F238E27FC236}">
                <a16:creationId xmlns:a16="http://schemas.microsoft.com/office/drawing/2014/main" id="{00000000-0008-0000-0500-000012000000}"/>
              </a:ext>
            </a:extLst>
          </xdr:cNvPr>
          <xdr:cNvSpPr txBox="1"/>
        </xdr:nvSpPr>
        <xdr:spPr>
          <a:xfrm>
            <a:off x="4329807" y="16363950"/>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900" baseline="0">
                <a:solidFill>
                  <a:sysClr val="windowText" lastClr="000000"/>
                </a:solidFill>
                <a:latin typeface="Arial" panose="020B0604020202020204" pitchFamily="34" charset="0"/>
                <a:cs typeface="Arial" panose="020B0604020202020204" pitchFamily="34" charset="0"/>
              </a:rPr>
              <a:t>2035</a:t>
            </a:r>
          </a:p>
        </xdr:txBody>
      </xdr:sp>
      <xdr:sp macro="" textlink="">
        <xdr:nvSpPr>
          <xdr:cNvPr id="19" name="Textfeld 18">
            <a:extLst>
              <a:ext uri="{FF2B5EF4-FFF2-40B4-BE49-F238E27FC236}">
                <a16:creationId xmlns:a16="http://schemas.microsoft.com/office/drawing/2014/main" id="{00000000-0008-0000-0500-000013000000}"/>
              </a:ext>
            </a:extLst>
          </xdr:cNvPr>
          <xdr:cNvSpPr txBox="1"/>
        </xdr:nvSpPr>
        <xdr:spPr>
          <a:xfrm>
            <a:off x="5600700" y="16363950"/>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2050</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12</xdr:row>
      <xdr:rowOff>1</xdr:rowOff>
    </xdr:from>
    <xdr:to>
      <xdr:col>10</xdr:col>
      <xdr:colOff>1</xdr:colOff>
      <xdr:row>43</xdr:row>
      <xdr:rowOff>1</xdr:rowOff>
    </xdr:to>
    <xdr:graphicFrame macro="">
      <xdr:nvGraphicFramePr>
        <xdr:cNvPr id="2" name="Diagramm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xdr:colOff>
      <xdr:row>84</xdr:row>
      <xdr:rowOff>0</xdr:rowOff>
    </xdr:from>
    <xdr:to>
      <xdr:col>5</xdr:col>
      <xdr:colOff>0</xdr:colOff>
      <xdr:row>98</xdr:row>
      <xdr:rowOff>0</xdr:rowOff>
    </xdr:to>
    <mc:AlternateContent xmlns:mc="http://schemas.openxmlformats.org/markup-compatibility/2006">
      <mc:Choice xmlns:cx1="http://schemas.microsoft.com/office/drawing/2015/9/8/chartex" Requires="cx1">
        <xdr:graphicFrame macro="">
          <xdr:nvGraphicFramePr>
            <xdr:cNvPr id="6" name="Diagramm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3812" y="17081500"/>
              <a:ext cx="4103688" cy="284480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0</xdr:col>
      <xdr:colOff>0</xdr:colOff>
      <xdr:row>56</xdr:row>
      <xdr:rowOff>1</xdr:rowOff>
    </xdr:from>
    <xdr:to>
      <xdr:col>9</xdr:col>
      <xdr:colOff>0</xdr:colOff>
      <xdr:row>74</xdr:row>
      <xdr:rowOff>9526</xdr:rowOff>
    </xdr:to>
    <xdr:grpSp>
      <xdr:nvGrpSpPr>
        <xdr:cNvPr id="7" name="Gruppieren 6">
          <a:extLst>
            <a:ext uri="{FF2B5EF4-FFF2-40B4-BE49-F238E27FC236}">
              <a16:creationId xmlns:a16="http://schemas.microsoft.com/office/drawing/2014/main" id="{00000000-0008-0000-0700-000007000000}"/>
            </a:ext>
          </a:extLst>
        </xdr:cNvPr>
        <xdr:cNvGrpSpPr/>
      </xdr:nvGrpSpPr>
      <xdr:grpSpPr>
        <a:xfrm>
          <a:off x="0" y="11391901"/>
          <a:ext cx="7429500" cy="3667125"/>
          <a:chOff x="0" y="11210926"/>
          <a:chExt cx="7543800" cy="3609975"/>
        </a:xfrm>
      </xdr:grpSpPr>
      <xdr:grpSp>
        <xdr:nvGrpSpPr>
          <xdr:cNvPr id="3" name="Gruppieren 2">
            <a:extLst>
              <a:ext uri="{FF2B5EF4-FFF2-40B4-BE49-F238E27FC236}">
                <a16:creationId xmlns:a16="http://schemas.microsoft.com/office/drawing/2014/main" id="{00000000-0008-0000-0700-000003000000}"/>
              </a:ext>
            </a:extLst>
          </xdr:cNvPr>
          <xdr:cNvGrpSpPr/>
        </xdr:nvGrpSpPr>
        <xdr:grpSpPr>
          <a:xfrm>
            <a:off x="0" y="11210926"/>
            <a:ext cx="7543800" cy="3609975"/>
            <a:chOff x="0" y="11363474"/>
            <a:chExt cx="7543800" cy="3609826"/>
          </a:xfrm>
        </xdr:grpSpPr>
        <mc:AlternateContent xmlns:mc="http://schemas.openxmlformats.org/markup-compatibility/2006">
          <mc:Choice xmlns:cx1="http://schemas.microsoft.com/office/drawing/2015/9/8/chartex" Requires="cx1">
            <xdr:graphicFrame macro="">
              <xdr:nvGraphicFramePr>
                <xdr:cNvPr id="5" name="Diagramm 4">
                  <a:extLst>
                    <a:ext uri="{FF2B5EF4-FFF2-40B4-BE49-F238E27FC236}">
                      <a16:creationId xmlns:a16="http://schemas.microsoft.com/office/drawing/2014/main" id="{00000000-0008-0000-0700-000005000000}"/>
                    </a:ext>
                  </a:extLst>
                </xdr:cNvPr>
                <xdr:cNvGraphicFramePr/>
              </xdr:nvGraphicFramePr>
              <xdr:xfrm>
                <a:off x="0" y="11372850"/>
                <a:ext cx="7543800" cy="360045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11372850"/>
                  <a:ext cx="7543800" cy="360045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sp macro="" textlink="">
          <xdr:nvSpPr>
            <xdr:cNvPr id="9" name="Textfeld 8">
              <a:extLst>
                <a:ext uri="{FF2B5EF4-FFF2-40B4-BE49-F238E27FC236}">
                  <a16:creationId xmlns:a16="http://schemas.microsoft.com/office/drawing/2014/main" id="{00000000-0008-0000-0700-000009000000}"/>
                </a:ext>
              </a:extLst>
            </xdr:cNvPr>
            <xdr:cNvSpPr txBox="1"/>
          </xdr:nvSpPr>
          <xdr:spPr>
            <a:xfrm>
              <a:off x="1552575" y="14525625"/>
              <a:ext cx="80066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chemeClr val="tx1">
                      <a:lumMod val="65000"/>
                      <a:lumOff val="35000"/>
                    </a:schemeClr>
                  </a:solidFill>
                  <a:latin typeface="Arial" panose="020B0604020202020204" pitchFamily="34" charset="0"/>
                  <a:cs typeface="Arial" panose="020B0604020202020204" pitchFamily="34" charset="0"/>
                </a:rPr>
                <a:t>2010 - 2018</a:t>
              </a:r>
            </a:p>
          </xdr:txBody>
        </xdr:sp>
        <xdr:sp macro="" textlink="">
          <xdr:nvSpPr>
            <xdr:cNvPr id="10" name="Textfeld 9">
              <a:extLst>
                <a:ext uri="{FF2B5EF4-FFF2-40B4-BE49-F238E27FC236}">
                  <a16:creationId xmlns:a16="http://schemas.microsoft.com/office/drawing/2014/main" id="{00000000-0008-0000-0700-00000A000000}"/>
                </a:ext>
              </a:extLst>
            </xdr:cNvPr>
            <xdr:cNvSpPr txBox="1"/>
          </xdr:nvSpPr>
          <xdr:spPr>
            <a:xfrm>
              <a:off x="2452038" y="145256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chemeClr val="tx1">
                      <a:lumMod val="65000"/>
                      <a:lumOff val="35000"/>
                    </a:schemeClr>
                  </a:solidFill>
                  <a:latin typeface="Arial" panose="020B0604020202020204" pitchFamily="34" charset="0"/>
                  <a:cs typeface="Arial" panose="020B0604020202020204" pitchFamily="34" charset="0"/>
                </a:rPr>
                <a:t>2020</a:t>
              </a:r>
            </a:p>
          </xdr:txBody>
        </xdr:sp>
        <xdr:sp macro="" textlink="">
          <xdr:nvSpPr>
            <xdr:cNvPr id="11" name="Textfeld 10">
              <a:extLst>
                <a:ext uri="{FF2B5EF4-FFF2-40B4-BE49-F238E27FC236}">
                  <a16:creationId xmlns:a16="http://schemas.microsoft.com/office/drawing/2014/main" id="{00000000-0008-0000-0700-00000B000000}"/>
                </a:ext>
              </a:extLst>
            </xdr:cNvPr>
            <xdr:cNvSpPr txBox="1"/>
          </xdr:nvSpPr>
          <xdr:spPr>
            <a:xfrm>
              <a:off x="3135111" y="145256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chemeClr val="tx1">
                      <a:lumMod val="65000"/>
                      <a:lumOff val="35000"/>
                    </a:schemeClr>
                  </a:solidFill>
                  <a:latin typeface="Arial" panose="020B0604020202020204" pitchFamily="34" charset="0"/>
                  <a:cs typeface="Arial" panose="020B0604020202020204" pitchFamily="34" charset="0"/>
                </a:rPr>
                <a:t>2025</a:t>
              </a:r>
            </a:p>
          </xdr:txBody>
        </xdr:sp>
        <xdr:sp macro="" textlink="">
          <xdr:nvSpPr>
            <xdr:cNvPr id="12" name="Textfeld 11">
              <a:extLst>
                <a:ext uri="{FF2B5EF4-FFF2-40B4-BE49-F238E27FC236}">
                  <a16:creationId xmlns:a16="http://schemas.microsoft.com/office/drawing/2014/main" id="{00000000-0008-0000-0700-00000C000000}"/>
                </a:ext>
              </a:extLst>
            </xdr:cNvPr>
            <xdr:cNvSpPr txBox="1"/>
          </xdr:nvSpPr>
          <xdr:spPr>
            <a:xfrm>
              <a:off x="3799134" y="14525625"/>
              <a:ext cx="441403" cy="224998"/>
            </a:xfrm>
            <a:prstGeom prst="rect">
              <a:avLst/>
            </a:prstGeom>
            <a:solidFill>
              <a:schemeClr val="lt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chemeClr val="tx1">
                      <a:lumMod val="65000"/>
                      <a:lumOff val="35000"/>
                    </a:schemeClr>
                  </a:solidFill>
                  <a:latin typeface="Arial" panose="020B0604020202020204" pitchFamily="34" charset="0"/>
                  <a:cs typeface="Arial" panose="020B0604020202020204" pitchFamily="34" charset="0"/>
                </a:rPr>
                <a:t>2030</a:t>
              </a:r>
            </a:p>
          </xdr:txBody>
        </xdr:sp>
        <xdr:sp macro="" textlink="">
          <xdr:nvSpPr>
            <xdr:cNvPr id="13" name="Textfeld 12">
              <a:extLst>
                <a:ext uri="{FF2B5EF4-FFF2-40B4-BE49-F238E27FC236}">
                  <a16:creationId xmlns:a16="http://schemas.microsoft.com/office/drawing/2014/main" id="{00000000-0008-0000-0700-00000D000000}"/>
                </a:ext>
              </a:extLst>
            </xdr:cNvPr>
            <xdr:cNvSpPr txBox="1"/>
          </xdr:nvSpPr>
          <xdr:spPr>
            <a:xfrm>
              <a:off x="5155755" y="145256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chemeClr val="tx1">
                      <a:lumMod val="65000"/>
                      <a:lumOff val="35000"/>
                    </a:schemeClr>
                  </a:solidFill>
                  <a:latin typeface="Arial" panose="020B0604020202020204" pitchFamily="34" charset="0"/>
                  <a:cs typeface="Arial" panose="020B0604020202020204" pitchFamily="34" charset="0"/>
                </a:rPr>
                <a:t>2040</a:t>
              </a:r>
            </a:p>
          </xdr:txBody>
        </xdr:sp>
        <xdr:sp macro="" textlink="">
          <xdr:nvSpPr>
            <xdr:cNvPr id="14" name="Textfeld 13">
              <a:extLst>
                <a:ext uri="{FF2B5EF4-FFF2-40B4-BE49-F238E27FC236}">
                  <a16:creationId xmlns:a16="http://schemas.microsoft.com/office/drawing/2014/main" id="{00000000-0008-0000-0700-00000E000000}"/>
                </a:ext>
              </a:extLst>
            </xdr:cNvPr>
            <xdr:cNvSpPr txBox="1"/>
          </xdr:nvSpPr>
          <xdr:spPr>
            <a:xfrm>
              <a:off x="4491732" y="145256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chemeClr val="tx1">
                      <a:lumMod val="65000"/>
                      <a:lumOff val="35000"/>
                    </a:schemeClr>
                  </a:solidFill>
                  <a:latin typeface="Arial" panose="020B0604020202020204" pitchFamily="34" charset="0"/>
                  <a:cs typeface="Arial" panose="020B0604020202020204" pitchFamily="34" charset="0"/>
                </a:rPr>
                <a:t>2035</a:t>
              </a:r>
            </a:p>
          </xdr:txBody>
        </xdr:sp>
        <xdr:sp macro="" textlink="">
          <xdr:nvSpPr>
            <xdr:cNvPr id="15" name="Textfeld 14">
              <a:extLst>
                <a:ext uri="{FF2B5EF4-FFF2-40B4-BE49-F238E27FC236}">
                  <a16:creationId xmlns:a16="http://schemas.microsoft.com/office/drawing/2014/main" id="{00000000-0008-0000-0700-00000F000000}"/>
                </a:ext>
              </a:extLst>
            </xdr:cNvPr>
            <xdr:cNvSpPr txBox="1"/>
          </xdr:nvSpPr>
          <xdr:spPr>
            <a:xfrm>
              <a:off x="5838825" y="145256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chemeClr val="tx1">
                      <a:lumMod val="65000"/>
                      <a:lumOff val="35000"/>
                    </a:schemeClr>
                  </a:solidFill>
                  <a:latin typeface="Arial" panose="020B0604020202020204" pitchFamily="34" charset="0"/>
                  <a:cs typeface="Arial" panose="020B0604020202020204" pitchFamily="34" charset="0"/>
                </a:rPr>
                <a:t>2050</a:t>
              </a:r>
            </a:p>
          </xdr:txBody>
        </xdr:sp>
        <mc:AlternateContent xmlns:mc="http://schemas.openxmlformats.org/markup-compatibility/2006">
          <mc:Choice xmlns:cx1="http://schemas.microsoft.com/office/drawing/2015/9/8/chartex" Requires="cx1">
            <xdr:graphicFrame macro="">
              <xdr:nvGraphicFramePr>
                <xdr:cNvPr id="16" name="Diagramm 15">
                  <a:extLst>
                    <a:ext uri="{FF2B5EF4-FFF2-40B4-BE49-F238E27FC236}">
                      <a16:creationId xmlns:a16="http://schemas.microsoft.com/office/drawing/2014/main" id="{00000000-0008-0000-0700-000010000000}"/>
                    </a:ext>
                  </a:extLst>
                </xdr:cNvPr>
                <xdr:cNvGraphicFramePr/>
              </xdr:nvGraphicFramePr>
              <xdr:xfrm>
                <a:off x="0" y="11363474"/>
                <a:ext cx="7543800" cy="360045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11363474"/>
                  <a:ext cx="7543800" cy="360045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grpSp>
      <xdr:grpSp>
        <xdr:nvGrpSpPr>
          <xdr:cNvPr id="4" name="Gruppieren 3">
            <a:extLst>
              <a:ext uri="{FF2B5EF4-FFF2-40B4-BE49-F238E27FC236}">
                <a16:creationId xmlns:a16="http://schemas.microsoft.com/office/drawing/2014/main" id="{00000000-0008-0000-0700-000004000000}"/>
              </a:ext>
            </a:extLst>
          </xdr:cNvPr>
          <xdr:cNvGrpSpPr/>
        </xdr:nvGrpSpPr>
        <xdr:grpSpPr>
          <a:xfrm>
            <a:off x="1533525" y="14382750"/>
            <a:ext cx="4743841" cy="223212"/>
            <a:chOff x="1533525" y="14382750"/>
            <a:chExt cx="4743841" cy="223212"/>
          </a:xfrm>
        </xdr:grpSpPr>
        <xdr:sp macro="" textlink="">
          <xdr:nvSpPr>
            <xdr:cNvPr id="17" name="Textfeld 16">
              <a:extLst>
                <a:ext uri="{FF2B5EF4-FFF2-40B4-BE49-F238E27FC236}">
                  <a16:creationId xmlns:a16="http://schemas.microsoft.com/office/drawing/2014/main" id="{00000000-0008-0000-0700-000011000000}"/>
                </a:ext>
              </a:extLst>
            </xdr:cNvPr>
            <xdr:cNvSpPr txBox="1"/>
          </xdr:nvSpPr>
          <xdr:spPr>
            <a:xfrm>
              <a:off x="1533525" y="14382750"/>
              <a:ext cx="803477" cy="223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cs typeface="Arial" panose="020B0604020202020204" pitchFamily="34" charset="0"/>
                </a:rPr>
                <a:t>2010 - 2018</a:t>
              </a:r>
            </a:p>
          </xdr:txBody>
        </xdr:sp>
        <xdr:sp macro="" textlink="">
          <xdr:nvSpPr>
            <xdr:cNvPr id="18" name="Textfeld 17">
              <a:extLst>
                <a:ext uri="{FF2B5EF4-FFF2-40B4-BE49-F238E27FC236}">
                  <a16:creationId xmlns:a16="http://schemas.microsoft.com/office/drawing/2014/main" id="{00000000-0008-0000-0700-000012000000}"/>
                </a:ext>
              </a:extLst>
            </xdr:cNvPr>
            <xdr:cNvSpPr txBox="1"/>
          </xdr:nvSpPr>
          <xdr:spPr>
            <a:xfrm>
              <a:off x="2474578" y="14382750"/>
              <a:ext cx="442952" cy="223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2020</a:t>
              </a:r>
            </a:p>
          </xdr:txBody>
        </xdr:sp>
        <xdr:sp macro="" textlink="">
          <xdr:nvSpPr>
            <xdr:cNvPr id="19" name="Textfeld 18">
              <a:extLst>
                <a:ext uri="{FF2B5EF4-FFF2-40B4-BE49-F238E27FC236}">
                  <a16:creationId xmlns:a16="http://schemas.microsoft.com/office/drawing/2014/main" id="{00000000-0008-0000-0700-000013000000}"/>
                </a:ext>
              </a:extLst>
            </xdr:cNvPr>
            <xdr:cNvSpPr txBox="1"/>
          </xdr:nvSpPr>
          <xdr:spPr>
            <a:xfrm>
              <a:off x="3140831" y="14382750"/>
              <a:ext cx="442952" cy="223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2025</a:t>
              </a:r>
            </a:p>
          </xdr:txBody>
        </xdr:sp>
        <xdr:sp macro="" textlink="">
          <xdr:nvSpPr>
            <xdr:cNvPr id="20" name="Textfeld 19">
              <a:extLst>
                <a:ext uri="{FF2B5EF4-FFF2-40B4-BE49-F238E27FC236}">
                  <a16:creationId xmlns:a16="http://schemas.microsoft.com/office/drawing/2014/main" id="{00000000-0008-0000-0700-000014000000}"/>
                </a:ext>
              </a:extLst>
            </xdr:cNvPr>
            <xdr:cNvSpPr txBox="1"/>
          </xdr:nvSpPr>
          <xdr:spPr>
            <a:xfrm>
              <a:off x="3797559" y="14382750"/>
              <a:ext cx="442952" cy="223212"/>
            </a:xfrm>
            <a:prstGeom prst="rect">
              <a:avLst/>
            </a:prstGeom>
            <a:solidFill>
              <a:schemeClr val="lt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2030</a:t>
              </a:r>
            </a:p>
          </xdr:txBody>
        </xdr:sp>
        <xdr:sp macro="" textlink="">
          <xdr:nvSpPr>
            <xdr:cNvPr id="21" name="Textfeld 20">
              <a:extLst>
                <a:ext uri="{FF2B5EF4-FFF2-40B4-BE49-F238E27FC236}">
                  <a16:creationId xmlns:a16="http://schemas.microsoft.com/office/drawing/2014/main" id="{00000000-0008-0000-0700-000015000000}"/>
                </a:ext>
              </a:extLst>
            </xdr:cNvPr>
            <xdr:cNvSpPr txBox="1"/>
          </xdr:nvSpPr>
          <xdr:spPr>
            <a:xfrm>
              <a:off x="5168164" y="14382750"/>
              <a:ext cx="442952" cy="223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2040</a:t>
              </a:r>
            </a:p>
          </xdr:txBody>
        </xdr:sp>
        <xdr:sp macro="" textlink="">
          <xdr:nvSpPr>
            <xdr:cNvPr id="22" name="Textfeld 21">
              <a:extLst>
                <a:ext uri="{FF2B5EF4-FFF2-40B4-BE49-F238E27FC236}">
                  <a16:creationId xmlns:a16="http://schemas.microsoft.com/office/drawing/2014/main" id="{00000000-0008-0000-0700-000016000000}"/>
                </a:ext>
              </a:extLst>
            </xdr:cNvPr>
            <xdr:cNvSpPr txBox="1"/>
          </xdr:nvSpPr>
          <xdr:spPr>
            <a:xfrm>
              <a:off x="4482861" y="14382750"/>
              <a:ext cx="442952" cy="223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2035</a:t>
              </a:r>
            </a:p>
          </xdr:txBody>
        </xdr:sp>
        <xdr:sp macro="" textlink="">
          <xdr:nvSpPr>
            <xdr:cNvPr id="23" name="Textfeld 22">
              <a:extLst>
                <a:ext uri="{FF2B5EF4-FFF2-40B4-BE49-F238E27FC236}">
                  <a16:creationId xmlns:a16="http://schemas.microsoft.com/office/drawing/2014/main" id="{00000000-0008-0000-0700-000017000000}"/>
                </a:ext>
              </a:extLst>
            </xdr:cNvPr>
            <xdr:cNvSpPr txBox="1"/>
          </xdr:nvSpPr>
          <xdr:spPr>
            <a:xfrm>
              <a:off x="5834414" y="14382750"/>
              <a:ext cx="442952" cy="223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2050</a:t>
              </a:r>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11</xdr:row>
      <xdr:rowOff>200024</xdr:rowOff>
    </xdr:from>
    <xdr:to>
      <xdr:col>10</xdr:col>
      <xdr:colOff>0</xdr:colOff>
      <xdr:row>43</xdr:row>
      <xdr:rowOff>0</xdr:rowOff>
    </xdr:to>
    <xdr:graphicFrame macro="">
      <xdr:nvGraphicFramePr>
        <xdr:cNvPr id="3" name="Diagramm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9</xdr:col>
      <xdr:colOff>0</xdr:colOff>
      <xdr:row>76</xdr:row>
      <xdr:rowOff>0</xdr:rowOff>
    </xdr:to>
    <xdr:grpSp>
      <xdr:nvGrpSpPr>
        <xdr:cNvPr id="12" name="Gruppieren 11">
          <a:extLst>
            <a:ext uri="{FF2B5EF4-FFF2-40B4-BE49-F238E27FC236}">
              <a16:creationId xmlns:a16="http://schemas.microsoft.com/office/drawing/2014/main" id="{00000000-0008-0000-0900-00000C000000}"/>
            </a:ext>
          </a:extLst>
        </xdr:cNvPr>
        <xdr:cNvGrpSpPr/>
      </xdr:nvGrpSpPr>
      <xdr:grpSpPr>
        <a:xfrm>
          <a:off x="0" y="11798300"/>
          <a:ext cx="7429500" cy="3657600"/>
          <a:chOff x="0" y="12001500"/>
          <a:chExt cx="7543800" cy="3600450"/>
        </a:xfrm>
      </xdr:grpSpPr>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00000000-0008-0000-0900-000004000000}"/>
                  </a:ext>
                </a:extLst>
              </xdr:cNvPr>
              <xdr:cNvGraphicFramePr/>
            </xdr:nvGraphicFramePr>
            <xdr:xfrm>
              <a:off x="0" y="12001500"/>
              <a:ext cx="7543800" cy="360045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12001500"/>
                <a:ext cx="7543800" cy="360045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grpSp>
        <xdr:nvGrpSpPr>
          <xdr:cNvPr id="11" name="Gruppieren 10">
            <a:extLst>
              <a:ext uri="{FF2B5EF4-FFF2-40B4-BE49-F238E27FC236}">
                <a16:creationId xmlns:a16="http://schemas.microsoft.com/office/drawing/2014/main" id="{00000000-0008-0000-0900-00000B000000}"/>
              </a:ext>
            </a:extLst>
          </xdr:cNvPr>
          <xdr:cNvGrpSpPr/>
        </xdr:nvGrpSpPr>
        <xdr:grpSpPr>
          <a:xfrm>
            <a:off x="1619250" y="15149512"/>
            <a:ext cx="4594303" cy="224998"/>
            <a:chOff x="1619250" y="15149512"/>
            <a:chExt cx="4594303" cy="224998"/>
          </a:xfrm>
          <a:solidFill>
            <a:schemeClr val="bg1"/>
          </a:solidFill>
        </xdr:grpSpPr>
        <xdr:sp macro="" textlink="">
          <xdr:nvSpPr>
            <xdr:cNvPr id="5" name="Textfeld 4">
              <a:extLst>
                <a:ext uri="{FF2B5EF4-FFF2-40B4-BE49-F238E27FC236}">
                  <a16:creationId xmlns:a16="http://schemas.microsoft.com/office/drawing/2014/main" id="{00000000-0008-0000-0900-000005000000}"/>
                </a:ext>
              </a:extLst>
            </xdr:cNvPr>
            <xdr:cNvSpPr txBox="1"/>
          </xdr:nvSpPr>
          <xdr:spPr>
            <a:xfrm>
              <a:off x="1619250" y="15149512"/>
              <a:ext cx="800668" cy="224998"/>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cs typeface="Arial" panose="020B0604020202020204" pitchFamily="34" charset="0"/>
                </a:rPr>
                <a:t>2010 - </a:t>
              </a:r>
              <a:r>
                <a:rPr lang="de-DE" sz="900" baseline="0">
                  <a:solidFill>
                    <a:sysClr val="windowText" lastClr="000000"/>
                  </a:solidFill>
                  <a:latin typeface="Arial" panose="020B0604020202020204" pitchFamily="34" charset="0"/>
                  <a:cs typeface="Arial" panose="020B0604020202020204" pitchFamily="34" charset="0"/>
                </a:rPr>
                <a:t>2018</a:t>
              </a:r>
            </a:p>
          </xdr:txBody>
        </xdr:sp>
        <xdr:sp macro="" textlink="">
          <xdr:nvSpPr>
            <xdr:cNvPr id="6" name="Textfeld 5">
              <a:extLst>
                <a:ext uri="{FF2B5EF4-FFF2-40B4-BE49-F238E27FC236}">
                  <a16:creationId xmlns:a16="http://schemas.microsoft.com/office/drawing/2014/main" id="{00000000-0008-0000-0900-000006000000}"/>
                </a:ext>
              </a:extLst>
            </xdr:cNvPr>
            <xdr:cNvSpPr txBox="1"/>
          </xdr:nvSpPr>
          <xdr:spPr>
            <a:xfrm>
              <a:off x="2613963" y="15149512"/>
              <a:ext cx="441403" cy="224998"/>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2020</a:t>
              </a:r>
            </a:p>
          </xdr:txBody>
        </xdr:sp>
        <xdr:sp macro="" textlink="">
          <xdr:nvSpPr>
            <xdr:cNvPr id="7" name="Textfeld 6">
              <a:extLst>
                <a:ext uri="{FF2B5EF4-FFF2-40B4-BE49-F238E27FC236}">
                  <a16:creationId xmlns:a16="http://schemas.microsoft.com/office/drawing/2014/main" id="{00000000-0008-0000-0900-000007000000}"/>
                </a:ext>
              </a:extLst>
            </xdr:cNvPr>
            <xdr:cNvSpPr txBox="1"/>
          </xdr:nvSpPr>
          <xdr:spPr>
            <a:xfrm>
              <a:off x="3411336" y="15149512"/>
              <a:ext cx="693939" cy="214313"/>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2025</a:t>
              </a:r>
            </a:p>
          </xdr:txBody>
        </xdr:sp>
        <xdr:sp macro="" textlink="">
          <xdr:nvSpPr>
            <xdr:cNvPr id="8" name="Textfeld 7">
              <a:extLst>
                <a:ext uri="{FF2B5EF4-FFF2-40B4-BE49-F238E27FC236}">
                  <a16:creationId xmlns:a16="http://schemas.microsoft.com/office/drawing/2014/main" id="{00000000-0008-0000-0900-000008000000}"/>
                </a:ext>
              </a:extLst>
            </xdr:cNvPr>
            <xdr:cNvSpPr txBox="1"/>
          </xdr:nvSpPr>
          <xdr:spPr>
            <a:xfrm>
              <a:off x="4180134" y="15149512"/>
              <a:ext cx="441403" cy="224998"/>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2030</a:t>
              </a:r>
            </a:p>
          </xdr:txBody>
        </xdr:sp>
        <xdr:sp macro="" textlink="">
          <xdr:nvSpPr>
            <xdr:cNvPr id="9" name="Textfeld 8">
              <a:extLst>
                <a:ext uri="{FF2B5EF4-FFF2-40B4-BE49-F238E27FC236}">
                  <a16:creationId xmlns:a16="http://schemas.microsoft.com/office/drawing/2014/main" id="{00000000-0008-0000-0900-000009000000}"/>
                </a:ext>
              </a:extLst>
            </xdr:cNvPr>
            <xdr:cNvSpPr txBox="1"/>
          </xdr:nvSpPr>
          <xdr:spPr>
            <a:xfrm>
              <a:off x="5003355" y="15149512"/>
              <a:ext cx="441403" cy="224998"/>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2040</a:t>
              </a:r>
            </a:p>
          </xdr:txBody>
        </xdr:sp>
        <xdr:sp macro="" textlink="">
          <xdr:nvSpPr>
            <xdr:cNvPr id="10" name="Textfeld 9">
              <a:extLst>
                <a:ext uri="{FF2B5EF4-FFF2-40B4-BE49-F238E27FC236}">
                  <a16:creationId xmlns:a16="http://schemas.microsoft.com/office/drawing/2014/main" id="{00000000-0008-0000-0900-00000A000000}"/>
                </a:ext>
              </a:extLst>
            </xdr:cNvPr>
            <xdr:cNvSpPr txBox="1"/>
          </xdr:nvSpPr>
          <xdr:spPr>
            <a:xfrm>
              <a:off x="5772150" y="15149512"/>
              <a:ext cx="441403" cy="224998"/>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2050</a:t>
              </a:r>
            </a:p>
          </xdr:txBody>
        </xdr:sp>
      </xdr:grpSp>
    </xdr:grpSp>
    <xdr:clientData/>
  </xdr:twoCellAnchor>
  <xdr:twoCellAnchor>
    <xdr:from>
      <xdr:col>0</xdr:col>
      <xdr:colOff>23812</xdr:colOff>
      <xdr:row>88</xdr:row>
      <xdr:rowOff>0</xdr:rowOff>
    </xdr:from>
    <xdr:to>
      <xdr:col>5</xdr:col>
      <xdr:colOff>0</xdr:colOff>
      <xdr:row>102</xdr:row>
      <xdr:rowOff>0</xdr:rowOff>
    </xdr:to>
    <mc:AlternateContent xmlns:mc="http://schemas.openxmlformats.org/markup-compatibility/2006">
      <mc:Choice xmlns:cx1="http://schemas.microsoft.com/office/drawing/2015/9/8/chartex" Requires="cx1">
        <xdr:graphicFrame macro="">
          <xdr:nvGraphicFramePr>
            <xdr:cNvPr id="13" name="Diagramm 12">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812" y="17894300"/>
              <a:ext cx="4103688" cy="284480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11</xdr:col>
      <xdr:colOff>0</xdr:colOff>
      <xdr:row>12</xdr:row>
      <xdr:rowOff>0</xdr:rowOff>
    </xdr:from>
    <xdr:to>
      <xdr:col>21</xdr:col>
      <xdr:colOff>0</xdr:colOff>
      <xdr:row>43</xdr:row>
      <xdr:rowOff>1</xdr:rowOff>
    </xdr:to>
    <xdr:graphicFrame macro="">
      <xdr:nvGraphicFramePr>
        <xdr:cNvPr id="2" name="Diagramm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xdr:colOff>
      <xdr:row>89</xdr:row>
      <xdr:rowOff>0</xdr:rowOff>
    </xdr:from>
    <xdr:to>
      <xdr:col>5</xdr:col>
      <xdr:colOff>0</xdr:colOff>
      <xdr:row>103</xdr:row>
      <xdr:rowOff>0</xdr:rowOff>
    </xdr:to>
    <mc:AlternateContent xmlns:mc="http://schemas.openxmlformats.org/markup-compatibility/2006">
      <mc:Choice xmlns:cx1="http://schemas.microsoft.com/office/drawing/2015/9/8/chartex" Requires="cx1">
        <xdr:graphicFrame macro="">
          <xdr:nvGraphicFramePr>
            <xdr:cNvPr id="12" name="Diagramm 11">
              <a:extLst>
                <a:ext uri="{FF2B5EF4-FFF2-40B4-BE49-F238E27FC236}">
                  <a16:creationId xmlns:a16="http://schemas.microsoft.com/office/drawing/2014/main" id="{00000000-0008-0000-0B00-00000C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3812" y="18097500"/>
              <a:ext cx="4103688" cy="284480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0</xdr:col>
      <xdr:colOff>0</xdr:colOff>
      <xdr:row>12</xdr:row>
      <xdr:rowOff>0</xdr:rowOff>
    </xdr:from>
    <xdr:to>
      <xdr:col>10</xdr:col>
      <xdr:colOff>0</xdr:colOff>
      <xdr:row>43</xdr:row>
      <xdr:rowOff>1</xdr:rowOff>
    </xdr:to>
    <xdr:graphicFrame macro="">
      <xdr:nvGraphicFramePr>
        <xdr:cNvPr id="13" name="Diagramm 12">
          <a:extLst>
            <a:ext uri="{FF2B5EF4-FFF2-40B4-BE49-F238E27FC236}">
              <a16:creationId xmlns:a16="http://schemas.microsoft.com/office/drawing/2014/main" id="{00000000-0008-0000-0B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58</xdr:row>
      <xdr:rowOff>190499</xdr:rowOff>
    </xdr:from>
    <xdr:to>
      <xdr:col>9</xdr:col>
      <xdr:colOff>0</xdr:colOff>
      <xdr:row>77</xdr:row>
      <xdr:rowOff>0</xdr:rowOff>
    </xdr:to>
    <xdr:grpSp>
      <xdr:nvGrpSpPr>
        <xdr:cNvPr id="20" name="Gruppieren 19">
          <a:extLst>
            <a:ext uri="{FF2B5EF4-FFF2-40B4-BE49-F238E27FC236}">
              <a16:creationId xmlns:a16="http://schemas.microsoft.com/office/drawing/2014/main" id="{00000000-0008-0000-0B00-000014000000}"/>
            </a:ext>
          </a:extLst>
        </xdr:cNvPr>
        <xdr:cNvGrpSpPr/>
      </xdr:nvGrpSpPr>
      <xdr:grpSpPr>
        <a:xfrm>
          <a:off x="0" y="11988799"/>
          <a:ext cx="7429500" cy="3670301"/>
          <a:chOff x="0" y="12001499"/>
          <a:chExt cx="7543800" cy="3609976"/>
        </a:xfrm>
      </xdr:grpSpPr>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00000000-0008-0000-0B00-000003000000}"/>
                  </a:ext>
                </a:extLst>
              </xdr:cNvPr>
              <xdr:cNvGraphicFramePr/>
            </xdr:nvGraphicFramePr>
            <xdr:xfrm>
              <a:off x="0" y="12001499"/>
              <a:ext cx="7543800" cy="3609976"/>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12001499"/>
                <a:ext cx="7543800" cy="3609976"/>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sp macro="" textlink="">
        <xdr:nvSpPr>
          <xdr:cNvPr id="14" name="Textfeld 13">
            <a:extLst>
              <a:ext uri="{FF2B5EF4-FFF2-40B4-BE49-F238E27FC236}">
                <a16:creationId xmlns:a16="http://schemas.microsoft.com/office/drawing/2014/main" id="{00000000-0008-0000-0B00-00000E000000}"/>
              </a:ext>
            </a:extLst>
          </xdr:cNvPr>
          <xdr:cNvSpPr txBox="1"/>
        </xdr:nvSpPr>
        <xdr:spPr>
          <a:xfrm>
            <a:off x="1628775" y="15163800"/>
            <a:ext cx="800668" cy="22499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cs typeface="Arial" panose="020B0604020202020204" pitchFamily="34" charset="0"/>
              </a:rPr>
              <a:t>2010 - </a:t>
            </a:r>
            <a:r>
              <a:rPr lang="de-DE" sz="900" baseline="0">
                <a:solidFill>
                  <a:sysClr val="windowText" lastClr="000000"/>
                </a:solidFill>
                <a:latin typeface="Arial" panose="020B0604020202020204" pitchFamily="34" charset="0"/>
                <a:cs typeface="Arial" panose="020B0604020202020204" pitchFamily="34" charset="0"/>
              </a:rPr>
              <a:t>2018</a:t>
            </a:r>
          </a:p>
        </xdr:txBody>
      </xdr:sp>
      <xdr:sp macro="" textlink="">
        <xdr:nvSpPr>
          <xdr:cNvPr id="15" name="Textfeld 14">
            <a:extLst>
              <a:ext uri="{FF2B5EF4-FFF2-40B4-BE49-F238E27FC236}">
                <a16:creationId xmlns:a16="http://schemas.microsoft.com/office/drawing/2014/main" id="{00000000-0008-0000-0B00-00000F000000}"/>
              </a:ext>
            </a:extLst>
          </xdr:cNvPr>
          <xdr:cNvSpPr txBox="1"/>
        </xdr:nvSpPr>
        <xdr:spPr>
          <a:xfrm>
            <a:off x="2623488" y="15163800"/>
            <a:ext cx="441403" cy="22499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2020</a:t>
            </a:r>
          </a:p>
        </xdr:txBody>
      </xdr:sp>
      <xdr:sp macro="" textlink="">
        <xdr:nvSpPr>
          <xdr:cNvPr id="16" name="Textfeld 15">
            <a:extLst>
              <a:ext uri="{FF2B5EF4-FFF2-40B4-BE49-F238E27FC236}">
                <a16:creationId xmlns:a16="http://schemas.microsoft.com/office/drawing/2014/main" id="{00000000-0008-0000-0B00-000010000000}"/>
              </a:ext>
            </a:extLst>
          </xdr:cNvPr>
          <xdr:cNvSpPr txBox="1"/>
        </xdr:nvSpPr>
        <xdr:spPr>
          <a:xfrm>
            <a:off x="3420861" y="15163800"/>
            <a:ext cx="693939" cy="21431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2025</a:t>
            </a:r>
          </a:p>
        </xdr:txBody>
      </xdr:sp>
      <xdr:sp macro="" textlink="">
        <xdr:nvSpPr>
          <xdr:cNvPr id="17" name="Textfeld 16">
            <a:extLst>
              <a:ext uri="{FF2B5EF4-FFF2-40B4-BE49-F238E27FC236}">
                <a16:creationId xmlns:a16="http://schemas.microsoft.com/office/drawing/2014/main" id="{00000000-0008-0000-0B00-000011000000}"/>
              </a:ext>
            </a:extLst>
          </xdr:cNvPr>
          <xdr:cNvSpPr txBox="1"/>
        </xdr:nvSpPr>
        <xdr:spPr>
          <a:xfrm>
            <a:off x="4189659" y="15163800"/>
            <a:ext cx="441403" cy="22499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2030</a:t>
            </a:r>
          </a:p>
        </xdr:txBody>
      </xdr:sp>
      <xdr:sp macro="" textlink="">
        <xdr:nvSpPr>
          <xdr:cNvPr id="18" name="Textfeld 17">
            <a:extLst>
              <a:ext uri="{FF2B5EF4-FFF2-40B4-BE49-F238E27FC236}">
                <a16:creationId xmlns:a16="http://schemas.microsoft.com/office/drawing/2014/main" id="{00000000-0008-0000-0B00-000012000000}"/>
              </a:ext>
            </a:extLst>
          </xdr:cNvPr>
          <xdr:cNvSpPr txBox="1"/>
        </xdr:nvSpPr>
        <xdr:spPr>
          <a:xfrm>
            <a:off x="5012880" y="15163800"/>
            <a:ext cx="441403" cy="22499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2040</a:t>
            </a:r>
          </a:p>
        </xdr:txBody>
      </xdr:sp>
      <xdr:sp macro="" textlink="">
        <xdr:nvSpPr>
          <xdr:cNvPr id="19" name="Textfeld 18">
            <a:extLst>
              <a:ext uri="{FF2B5EF4-FFF2-40B4-BE49-F238E27FC236}">
                <a16:creationId xmlns:a16="http://schemas.microsoft.com/office/drawing/2014/main" id="{00000000-0008-0000-0B00-000013000000}"/>
              </a:ext>
            </a:extLst>
          </xdr:cNvPr>
          <xdr:cNvSpPr txBox="1"/>
        </xdr:nvSpPr>
        <xdr:spPr>
          <a:xfrm>
            <a:off x="5781675" y="15163800"/>
            <a:ext cx="441403" cy="22499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2050</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0</xdr:colOff>
      <xdr:row>12</xdr:row>
      <xdr:rowOff>0</xdr:rowOff>
    </xdr:from>
    <xdr:to>
      <xdr:col>21</xdr:col>
      <xdr:colOff>0</xdr:colOff>
      <xdr:row>43</xdr:row>
      <xdr:rowOff>0</xdr:rowOff>
    </xdr:to>
    <xdr:graphicFrame macro="">
      <xdr:nvGraphicFramePr>
        <xdr:cNvPr id="2" name="Diagramm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14286</xdr:colOff>
      <xdr:row>56</xdr:row>
      <xdr:rowOff>161925</xdr:rowOff>
    </xdr:from>
    <xdr:to>
      <xdr:col>9</xdr:col>
      <xdr:colOff>0</xdr:colOff>
      <xdr:row>76</xdr:row>
      <xdr:rowOff>9525</xdr:rowOff>
    </xdr:to>
    <xdr:grpSp>
      <xdr:nvGrpSpPr>
        <xdr:cNvPr id="11" name="Gruppieren 10">
          <a:extLst>
            <a:ext uri="{FF2B5EF4-FFF2-40B4-BE49-F238E27FC236}">
              <a16:creationId xmlns:a16="http://schemas.microsoft.com/office/drawing/2014/main" id="{00000000-0008-0000-0D00-00000B000000}"/>
            </a:ext>
          </a:extLst>
        </xdr:cNvPr>
        <xdr:cNvGrpSpPr/>
      </xdr:nvGrpSpPr>
      <xdr:grpSpPr>
        <a:xfrm>
          <a:off x="14286" y="11553825"/>
          <a:ext cx="7415214" cy="3911600"/>
          <a:chOff x="14286" y="11391900"/>
          <a:chExt cx="7529514" cy="3848100"/>
        </a:xfrm>
      </xdr:grpSpPr>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00000000-0008-0000-0D00-000003000000}"/>
                  </a:ext>
                </a:extLst>
              </xdr:cNvPr>
              <xdr:cNvGraphicFramePr/>
            </xdr:nvGraphicFramePr>
            <xdr:xfrm>
              <a:off x="14286" y="11391900"/>
              <a:ext cx="7529514" cy="384810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286" y="11391900"/>
                <a:ext cx="7529514" cy="384810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sp macro="" textlink="">
        <xdr:nvSpPr>
          <xdr:cNvPr id="4" name="Textfeld 3">
            <a:extLst>
              <a:ext uri="{FF2B5EF4-FFF2-40B4-BE49-F238E27FC236}">
                <a16:creationId xmlns:a16="http://schemas.microsoft.com/office/drawing/2014/main" id="{00000000-0008-0000-0D00-000004000000}"/>
              </a:ext>
            </a:extLst>
          </xdr:cNvPr>
          <xdr:cNvSpPr txBox="1"/>
        </xdr:nvSpPr>
        <xdr:spPr>
          <a:xfrm>
            <a:off x="1590675" y="14792325"/>
            <a:ext cx="80066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cs typeface="Arial" panose="020B0604020202020204" pitchFamily="34" charset="0"/>
              </a:rPr>
              <a:t>2010 - </a:t>
            </a:r>
            <a:r>
              <a:rPr lang="de-DE" sz="900" baseline="0">
                <a:solidFill>
                  <a:sysClr val="windowText" lastClr="000000"/>
                </a:solidFill>
                <a:latin typeface="Arial" panose="020B0604020202020204" pitchFamily="34" charset="0"/>
                <a:cs typeface="Arial" panose="020B0604020202020204" pitchFamily="34" charset="0"/>
              </a:rPr>
              <a:t>2018</a:t>
            </a:r>
          </a:p>
        </xdr:txBody>
      </xdr:sp>
      <xdr:sp macro="" textlink="">
        <xdr:nvSpPr>
          <xdr:cNvPr id="5" name="Textfeld 4">
            <a:extLst>
              <a:ext uri="{FF2B5EF4-FFF2-40B4-BE49-F238E27FC236}">
                <a16:creationId xmlns:a16="http://schemas.microsoft.com/office/drawing/2014/main" id="{00000000-0008-0000-0D00-000005000000}"/>
              </a:ext>
            </a:extLst>
          </xdr:cNvPr>
          <xdr:cNvSpPr txBox="1"/>
        </xdr:nvSpPr>
        <xdr:spPr>
          <a:xfrm>
            <a:off x="2490138" y="147923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2020</a:t>
            </a:r>
          </a:p>
        </xdr:txBody>
      </xdr:sp>
      <xdr:sp macro="" textlink="">
        <xdr:nvSpPr>
          <xdr:cNvPr id="6" name="Textfeld 5">
            <a:extLst>
              <a:ext uri="{FF2B5EF4-FFF2-40B4-BE49-F238E27FC236}">
                <a16:creationId xmlns:a16="http://schemas.microsoft.com/office/drawing/2014/main" id="{00000000-0008-0000-0D00-000006000000}"/>
              </a:ext>
            </a:extLst>
          </xdr:cNvPr>
          <xdr:cNvSpPr txBox="1"/>
        </xdr:nvSpPr>
        <xdr:spPr>
          <a:xfrm>
            <a:off x="3173211" y="147923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2025</a:t>
            </a:r>
          </a:p>
        </xdr:txBody>
      </xdr:sp>
      <xdr:sp macro="" textlink="">
        <xdr:nvSpPr>
          <xdr:cNvPr id="7" name="Textfeld 6">
            <a:extLst>
              <a:ext uri="{FF2B5EF4-FFF2-40B4-BE49-F238E27FC236}">
                <a16:creationId xmlns:a16="http://schemas.microsoft.com/office/drawing/2014/main" id="{00000000-0008-0000-0D00-000007000000}"/>
              </a:ext>
            </a:extLst>
          </xdr:cNvPr>
          <xdr:cNvSpPr txBox="1"/>
        </xdr:nvSpPr>
        <xdr:spPr>
          <a:xfrm>
            <a:off x="3837234" y="14792325"/>
            <a:ext cx="441403" cy="224998"/>
          </a:xfrm>
          <a:prstGeom prst="rect">
            <a:avLst/>
          </a:prstGeom>
          <a:solidFill>
            <a:schemeClr val="lt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2030</a:t>
            </a:r>
          </a:p>
        </xdr:txBody>
      </xdr:sp>
      <xdr:sp macro="" textlink="">
        <xdr:nvSpPr>
          <xdr:cNvPr id="8" name="Textfeld 7">
            <a:extLst>
              <a:ext uri="{FF2B5EF4-FFF2-40B4-BE49-F238E27FC236}">
                <a16:creationId xmlns:a16="http://schemas.microsoft.com/office/drawing/2014/main" id="{00000000-0008-0000-0D00-000008000000}"/>
              </a:ext>
            </a:extLst>
          </xdr:cNvPr>
          <xdr:cNvSpPr txBox="1"/>
        </xdr:nvSpPr>
        <xdr:spPr>
          <a:xfrm>
            <a:off x="5193855" y="147923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2040</a:t>
            </a:r>
          </a:p>
        </xdr:txBody>
      </xdr:sp>
      <xdr:sp macro="" textlink="">
        <xdr:nvSpPr>
          <xdr:cNvPr id="9" name="Textfeld 8">
            <a:extLst>
              <a:ext uri="{FF2B5EF4-FFF2-40B4-BE49-F238E27FC236}">
                <a16:creationId xmlns:a16="http://schemas.microsoft.com/office/drawing/2014/main" id="{00000000-0008-0000-0D00-000009000000}"/>
              </a:ext>
            </a:extLst>
          </xdr:cNvPr>
          <xdr:cNvSpPr txBox="1"/>
        </xdr:nvSpPr>
        <xdr:spPr>
          <a:xfrm>
            <a:off x="4529832" y="147923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2035</a:t>
            </a:r>
          </a:p>
        </xdr:txBody>
      </xdr:sp>
      <xdr:sp macro="" textlink="">
        <xdr:nvSpPr>
          <xdr:cNvPr id="10" name="Textfeld 9">
            <a:extLst>
              <a:ext uri="{FF2B5EF4-FFF2-40B4-BE49-F238E27FC236}">
                <a16:creationId xmlns:a16="http://schemas.microsoft.com/office/drawing/2014/main" id="{00000000-0008-0000-0D00-00000A000000}"/>
              </a:ext>
            </a:extLst>
          </xdr:cNvPr>
          <xdr:cNvSpPr txBox="1"/>
        </xdr:nvSpPr>
        <xdr:spPr>
          <a:xfrm>
            <a:off x="5876925" y="147923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chemeClr val="tx1">
                    <a:lumMod val="65000"/>
                    <a:lumOff val="35000"/>
                  </a:schemeClr>
                </a:solidFill>
                <a:latin typeface="Arial" panose="020B0604020202020204" pitchFamily="34" charset="0"/>
                <a:cs typeface="Arial" panose="020B0604020202020204" pitchFamily="34" charset="0"/>
              </a:rPr>
              <a:t>2050</a:t>
            </a:r>
          </a:p>
        </xdr:txBody>
      </xdr:sp>
    </xdr:grpSp>
    <xdr:clientData/>
  </xdr:twoCellAnchor>
  <xdr:twoCellAnchor>
    <xdr:from>
      <xdr:col>0</xdr:col>
      <xdr:colOff>23812</xdr:colOff>
      <xdr:row>90</xdr:row>
      <xdr:rowOff>0</xdr:rowOff>
    </xdr:from>
    <xdr:to>
      <xdr:col>5</xdr:col>
      <xdr:colOff>0</xdr:colOff>
      <xdr:row>104</xdr:row>
      <xdr:rowOff>0</xdr:rowOff>
    </xdr:to>
    <mc:AlternateContent xmlns:mc="http://schemas.openxmlformats.org/markup-compatibility/2006">
      <mc:Choice xmlns:cx1="http://schemas.microsoft.com/office/drawing/2015/9/8/chartex" Requires="cx1">
        <xdr:graphicFrame macro="">
          <xdr:nvGraphicFramePr>
            <xdr:cNvPr id="12" name="Diagramm 11">
              <a:extLst>
                <a:ext uri="{FF2B5EF4-FFF2-40B4-BE49-F238E27FC236}">
                  <a16:creationId xmlns:a16="http://schemas.microsoft.com/office/drawing/2014/main" id="{00000000-0008-0000-0D00-00000C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812" y="18300700"/>
              <a:ext cx="4103688" cy="284480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0</xdr:col>
      <xdr:colOff>0</xdr:colOff>
      <xdr:row>12</xdr:row>
      <xdr:rowOff>0</xdr:rowOff>
    </xdr:from>
    <xdr:to>
      <xdr:col>10</xdr:col>
      <xdr:colOff>0</xdr:colOff>
      <xdr:row>43</xdr:row>
      <xdr:rowOff>0</xdr:rowOff>
    </xdr:to>
    <xdr:graphicFrame macro="">
      <xdr:nvGraphicFramePr>
        <xdr:cNvPr id="13" name="Diagramm 12">
          <a:extLst>
            <a:ext uri="{FF2B5EF4-FFF2-40B4-BE49-F238E27FC236}">
              <a16:creationId xmlns:a16="http://schemas.microsoft.com/office/drawing/2014/main" id="{00000000-0008-0000-0D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11</xdr:row>
      <xdr:rowOff>200024</xdr:rowOff>
    </xdr:from>
    <xdr:to>
      <xdr:col>9</xdr:col>
      <xdr:colOff>828674</xdr:colOff>
      <xdr:row>41</xdr:row>
      <xdr:rowOff>0</xdr:rowOff>
    </xdr:to>
    <xdr:graphicFrame macro="">
      <xdr:nvGraphicFramePr>
        <xdr:cNvPr id="2" name="Diagramm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55</xdr:row>
      <xdr:rowOff>0</xdr:rowOff>
    </xdr:from>
    <xdr:to>
      <xdr:col>8</xdr:col>
      <xdr:colOff>628650</xdr:colOff>
      <xdr:row>74</xdr:row>
      <xdr:rowOff>188913</xdr:rowOff>
    </xdr:to>
    <xdr:grpSp>
      <xdr:nvGrpSpPr>
        <xdr:cNvPr id="19" name="Gruppieren 18">
          <a:extLst>
            <a:ext uri="{FF2B5EF4-FFF2-40B4-BE49-F238E27FC236}">
              <a16:creationId xmlns:a16="http://schemas.microsoft.com/office/drawing/2014/main" id="{00000000-0008-0000-0F00-000013000000}"/>
            </a:ext>
          </a:extLst>
        </xdr:cNvPr>
        <xdr:cNvGrpSpPr/>
      </xdr:nvGrpSpPr>
      <xdr:grpSpPr>
        <a:xfrm>
          <a:off x="0" y="11188700"/>
          <a:ext cx="7232650" cy="4049713"/>
          <a:chOff x="23730" y="11193398"/>
          <a:chExt cx="7334250" cy="3990975"/>
        </a:xfrm>
      </xdr:grpSpPr>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00000000-0008-0000-0F00-000003000000}"/>
                  </a:ext>
                </a:extLst>
              </xdr:cNvPr>
              <xdr:cNvGraphicFramePr/>
            </xdr:nvGraphicFramePr>
            <xdr:xfrm>
              <a:off x="23730" y="11193398"/>
              <a:ext cx="7334250" cy="3990975"/>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3730" y="11193398"/>
                <a:ext cx="7334250" cy="3990975"/>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sp macro="" textlink="">
        <xdr:nvSpPr>
          <xdr:cNvPr id="12" name="Textfeld 11">
            <a:extLst>
              <a:ext uri="{FF2B5EF4-FFF2-40B4-BE49-F238E27FC236}">
                <a16:creationId xmlns:a16="http://schemas.microsoft.com/office/drawing/2014/main" id="{00000000-0008-0000-0F00-00000C000000}"/>
              </a:ext>
            </a:extLst>
          </xdr:cNvPr>
          <xdr:cNvSpPr txBox="1"/>
        </xdr:nvSpPr>
        <xdr:spPr>
          <a:xfrm>
            <a:off x="1492195" y="14730222"/>
            <a:ext cx="80066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cs typeface="Arial" panose="020B0604020202020204" pitchFamily="34" charset="0"/>
              </a:rPr>
              <a:t>2010 - </a:t>
            </a:r>
            <a:r>
              <a:rPr lang="de-DE" sz="900" baseline="0">
                <a:solidFill>
                  <a:sysClr val="windowText" lastClr="000000"/>
                </a:solidFill>
                <a:latin typeface="Arial" panose="020B0604020202020204" pitchFamily="34" charset="0"/>
                <a:cs typeface="Arial" panose="020B0604020202020204" pitchFamily="34" charset="0"/>
              </a:rPr>
              <a:t>2018</a:t>
            </a:r>
          </a:p>
        </xdr:txBody>
      </xdr:sp>
      <xdr:sp macro="" textlink="">
        <xdr:nvSpPr>
          <xdr:cNvPr id="13" name="Textfeld 12">
            <a:extLst>
              <a:ext uri="{FF2B5EF4-FFF2-40B4-BE49-F238E27FC236}">
                <a16:creationId xmlns:a16="http://schemas.microsoft.com/office/drawing/2014/main" id="{00000000-0008-0000-0F00-00000D000000}"/>
              </a:ext>
            </a:extLst>
          </xdr:cNvPr>
          <xdr:cNvSpPr txBox="1"/>
        </xdr:nvSpPr>
        <xdr:spPr>
          <a:xfrm>
            <a:off x="2534040" y="14730222"/>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2020</a:t>
            </a:r>
          </a:p>
        </xdr:txBody>
      </xdr:sp>
      <xdr:sp macro="" textlink="">
        <xdr:nvSpPr>
          <xdr:cNvPr id="14" name="Textfeld 13">
            <a:extLst>
              <a:ext uri="{FF2B5EF4-FFF2-40B4-BE49-F238E27FC236}">
                <a16:creationId xmlns:a16="http://schemas.microsoft.com/office/drawing/2014/main" id="{00000000-0008-0000-0F00-00000E000000}"/>
              </a:ext>
            </a:extLst>
          </xdr:cNvPr>
          <xdr:cNvSpPr txBox="1"/>
        </xdr:nvSpPr>
        <xdr:spPr>
          <a:xfrm>
            <a:off x="3335763" y="14730222"/>
            <a:ext cx="714210" cy="22499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2025</a:t>
            </a:r>
          </a:p>
        </xdr:txBody>
      </xdr:sp>
      <xdr:sp macro="" textlink="">
        <xdr:nvSpPr>
          <xdr:cNvPr id="16" name="Textfeld 15">
            <a:extLst>
              <a:ext uri="{FF2B5EF4-FFF2-40B4-BE49-F238E27FC236}">
                <a16:creationId xmlns:a16="http://schemas.microsoft.com/office/drawing/2014/main" id="{00000000-0008-0000-0F00-000010000000}"/>
              </a:ext>
            </a:extLst>
          </xdr:cNvPr>
          <xdr:cNvSpPr txBox="1"/>
        </xdr:nvSpPr>
        <xdr:spPr>
          <a:xfrm>
            <a:off x="4865982" y="14730222"/>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2040</a:t>
            </a:r>
          </a:p>
        </xdr:txBody>
      </xdr:sp>
      <xdr:sp macro="" textlink="">
        <xdr:nvSpPr>
          <xdr:cNvPr id="18" name="Textfeld 17">
            <a:extLst>
              <a:ext uri="{FF2B5EF4-FFF2-40B4-BE49-F238E27FC236}">
                <a16:creationId xmlns:a16="http://schemas.microsoft.com/office/drawing/2014/main" id="{00000000-0008-0000-0F00-000012000000}"/>
              </a:ext>
            </a:extLst>
          </xdr:cNvPr>
          <xdr:cNvSpPr txBox="1"/>
        </xdr:nvSpPr>
        <xdr:spPr>
          <a:xfrm>
            <a:off x="5643973" y="14730222"/>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2050</a:t>
            </a:r>
          </a:p>
        </xdr:txBody>
      </xdr:sp>
      <xdr:sp macro="" textlink="">
        <xdr:nvSpPr>
          <xdr:cNvPr id="24" name="Textfeld 23">
            <a:extLst>
              <a:ext uri="{FF2B5EF4-FFF2-40B4-BE49-F238E27FC236}">
                <a16:creationId xmlns:a16="http://schemas.microsoft.com/office/drawing/2014/main" id="{00000000-0008-0000-0F00-000018000000}"/>
              </a:ext>
            </a:extLst>
          </xdr:cNvPr>
          <xdr:cNvSpPr txBox="1"/>
        </xdr:nvSpPr>
        <xdr:spPr>
          <a:xfrm>
            <a:off x="4105346" y="14730222"/>
            <a:ext cx="458786" cy="224998"/>
          </a:xfrm>
          <a:prstGeom prst="rect">
            <a:avLst/>
          </a:prstGeom>
          <a:solidFill>
            <a:schemeClr val="lt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2030</a:t>
            </a:r>
          </a:p>
        </xdr:txBody>
      </xdr:sp>
    </xdr:grpSp>
    <xdr:clientData/>
  </xdr:twoCellAnchor>
  <xdr:twoCellAnchor>
    <xdr:from>
      <xdr:col>0</xdr:col>
      <xdr:colOff>23812</xdr:colOff>
      <xdr:row>86</xdr:row>
      <xdr:rowOff>0</xdr:rowOff>
    </xdr:from>
    <xdr:to>
      <xdr:col>5</xdr:col>
      <xdr:colOff>9526</xdr:colOff>
      <xdr:row>100</xdr:row>
      <xdr:rowOff>0</xdr:rowOff>
    </xdr:to>
    <mc:AlternateContent xmlns:mc="http://schemas.openxmlformats.org/markup-compatibility/2006">
      <mc:Choice xmlns:cx1="http://schemas.microsoft.com/office/drawing/2015/9/8/chartex" Requires="cx1">
        <xdr:graphicFrame macro="">
          <xdr:nvGraphicFramePr>
            <xdr:cNvPr id="20" name="Diagramm 19">
              <a:extLst>
                <a:ext uri="{FF2B5EF4-FFF2-40B4-BE49-F238E27FC236}">
                  <a16:creationId xmlns:a16="http://schemas.microsoft.com/office/drawing/2014/main" id="{00000000-0008-0000-0F00-00001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812" y="17487900"/>
              <a:ext cx="4113214" cy="284480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12</xdr:row>
      <xdr:rowOff>0</xdr:rowOff>
    </xdr:from>
    <xdr:to>
      <xdr:col>10</xdr:col>
      <xdr:colOff>0</xdr:colOff>
      <xdr:row>35</xdr:row>
      <xdr:rowOff>190501</xdr:rowOff>
    </xdr:to>
    <xdr:graphicFrame macro="">
      <xdr:nvGraphicFramePr>
        <xdr:cNvPr id="2" name="Diagramm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51</xdr:row>
      <xdr:rowOff>66675</xdr:rowOff>
    </xdr:from>
    <xdr:to>
      <xdr:col>9</xdr:col>
      <xdr:colOff>3175</xdr:colOff>
      <xdr:row>69</xdr:row>
      <xdr:rowOff>47625</xdr:rowOff>
    </xdr:to>
    <xdr:grpSp>
      <xdr:nvGrpSpPr>
        <xdr:cNvPr id="12" name="Gruppieren 11">
          <a:extLst>
            <a:ext uri="{FF2B5EF4-FFF2-40B4-BE49-F238E27FC236}">
              <a16:creationId xmlns:a16="http://schemas.microsoft.com/office/drawing/2014/main" id="{00000000-0008-0000-1100-00000C000000}"/>
            </a:ext>
          </a:extLst>
        </xdr:cNvPr>
        <xdr:cNvGrpSpPr/>
      </xdr:nvGrpSpPr>
      <xdr:grpSpPr>
        <a:xfrm>
          <a:off x="0" y="10442575"/>
          <a:ext cx="7432675" cy="3638550"/>
          <a:chOff x="9524" y="10420350"/>
          <a:chExt cx="7534275" cy="3581400"/>
        </a:xfrm>
      </xdr:grpSpPr>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00000000-0008-0000-1100-000003000000}"/>
                  </a:ext>
                </a:extLst>
              </xdr:cNvPr>
              <xdr:cNvGraphicFramePr/>
            </xdr:nvGraphicFramePr>
            <xdr:xfrm>
              <a:off x="9524" y="10420350"/>
              <a:ext cx="7534275" cy="358140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524" y="10420350"/>
                <a:ext cx="7534275" cy="358140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grpSp>
        <xdr:nvGrpSpPr>
          <xdr:cNvPr id="11" name="Gruppieren 10">
            <a:extLst>
              <a:ext uri="{FF2B5EF4-FFF2-40B4-BE49-F238E27FC236}">
                <a16:creationId xmlns:a16="http://schemas.microsoft.com/office/drawing/2014/main" id="{00000000-0008-0000-1100-00000B000000}"/>
              </a:ext>
            </a:extLst>
          </xdr:cNvPr>
          <xdr:cNvGrpSpPr/>
        </xdr:nvGrpSpPr>
        <xdr:grpSpPr>
          <a:xfrm>
            <a:off x="1552574" y="13554075"/>
            <a:ext cx="4699078" cy="224998"/>
            <a:chOff x="1724024" y="13535025"/>
            <a:chExt cx="4699078" cy="224998"/>
          </a:xfrm>
        </xdr:grpSpPr>
        <xdr:sp macro="" textlink="">
          <xdr:nvSpPr>
            <xdr:cNvPr id="4" name="Textfeld 3">
              <a:extLst>
                <a:ext uri="{FF2B5EF4-FFF2-40B4-BE49-F238E27FC236}">
                  <a16:creationId xmlns:a16="http://schemas.microsoft.com/office/drawing/2014/main" id="{00000000-0008-0000-1100-000004000000}"/>
                </a:ext>
              </a:extLst>
            </xdr:cNvPr>
            <xdr:cNvSpPr txBox="1"/>
          </xdr:nvSpPr>
          <xdr:spPr>
            <a:xfrm>
              <a:off x="5981699" y="135350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2050</a:t>
              </a:r>
            </a:p>
          </xdr:txBody>
        </xdr:sp>
        <xdr:sp macro="" textlink="">
          <xdr:nvSpPr>
            <xdr:cNvPr id="5" name="Textfeld 4">
              <a:extLst>
                <a:ext uri="{FF2B5EF4-FFF2-40B4-BE49-F238E27FC236}">
                  <a16:creationId xmlns:a16="http://schemas.microsoft.com/office/drawing/2014/main" id="{00000000-0008-0000-1100-000005000000}"/>
                </a:ext>
              </a:extLst>
            </xdr:cNvPr>
            <xdr:cNvSpPr txBox="1"/>
          </xdr:nvSpPr>
          <xdr:spPr>
            <a:xfrm>
              <a:off x="1724024" y="13535025"/>
              <a:ext cx="80066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cs typeface="Arial" panose="020B0604020202020204" pitchFamily="34" charset="0"/>
                </a:rPr>
                <a:t>2010 - </a:t>
              </a:r>
              <a:r>
                <a:rPr lang="de-DE" sz="900" baseline="0">
                  <a:solidFill>
                    <a:sysClr val="windowText" lastClr="000000"/>
                  </a:solidFill>
                  <a:latin typeface="Arial" panose="020B0604020202020204" pitchFamily="34" charset="0"/>
                  <a:cs typeface="Arial" panose="020B0604020202020204" pitchFamily="34" charset="0"/>
                </a:rPr>
                <a:t>2018</a:t>
              </a:r>
            </a:p>
          </xdr:txBody>
        </xdr:sp>
        <xdr:sp macro="" textlink="">
          <xdr:nvSpPr>
            <xdr:cNvPr id="6" name="Textfeld 5">
              <a:extLst>
                <a:ext uri="{FF2B5EF4-FFF2-40B4-BE49-F238E27FC236}">
                  <a16:creationId xmlns:a16="http://schemas.microsoft.com/office/drawing/2014/main" id="{00000000-0008-0000-1100-000006000000}"/>
                </a:ext>
              </a:extLst>
            </xdr:cNvPr>
            <xdr:cNvSpPr txBox="1"/>
          </xdr:nvSpPr>
          <xdr:spPr>
            <a:xfrm>
              <a:off x="3057892" y="135350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2020</a:t>
              </a:r>
            </a:p>
          </xdr:txBody>
        </xdr:sp>
        <xdr:sp macro="" textlink="">
          <xdr:nvSpPr>
            <xdr:cNvPr id="8" name="Textfeld 7">
              <a:extLst>
                <a:ext uri="{FF2B5EF4-FFF2-40B4-BE49-F238E27FC236}">
                  <a16:creationId xmlns:a16="http://schemas.microsoft.com/office/drawing/2014/main" id="{00000000-0008-0000-1100-000008000000}"/>
                </a:ext>
              </a:extLst>
            </xdr:cNvPr>
            <xdr:cNvSpPr txBox="1"/>
          </xdr:nvSpPr>
          <xdr:spPr>
            <a:xfrm>
              <a:off x="4032495" y="13535025"/>
              <a:ext cx="441403" cy="224998"/>
            </a:xfrm>
            <a:prstGeom prst="rect">
              <a:avLst/>
            </a:prstGeom>
            <a:solidFill>
              <a:schemeClr val="lt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2030</a:t>
              </a:r>
            </a:p>
          </xdr:txBody>
        </xdr:sp>
        <xdr:sp macro="" textlink="">
          <xdr:nvSpPr>
            <xdr:cNvPr id="9" name="Textfeld 8">
              <a:extLst>
                <a:ext uri="{FF2B5EF4-FFF2-40B4-BE49-F238E27FC236}">
                  <a16:creationId xmlns:a16="http://schemas.microsoft.com/office/drawing/2014/main" id="{00000000-0008-0000-1100-000009000000}"/>
                </a:ext>
              </a:extLst>
            </xdr:cNvPr>
            <xdr:cNvSpPr txBox="1"/>
          </xdr:nvSpPr>
          <xdr:spPr>
            <a:xfrm>
              <a:off x="5007097" y="135350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2040</a:t>
              </a:r>
            </a:p>
          </xdr:txBody>
        </xdr:sp>
      </xdr:grpSp>
    </xdr:grpSp>
    <xdr:clientData/>
  </xdr:twoCellAnchor>
  <xdr:twoCellAnchor>
    <xdr:from>
      <xdr:col>0</xdr:col>
      <xdr:colOff>23811</xdr:colOff>
      <xdr:row>80</xdr:row>
      <xdr:rowOff>0</xdr:rowOff>
    </xdr:from>
    <xdr:to>
      <xdr:col>5</xdr:col>
      <xdr:colOff>200024</xdr:colOff>
      <xdr:row>94</xdr:row>
      <xdr:rowOff>0</xdr:rowOff>
    </xdr:to>
    <mc:AlternateContent xmlns:mc="http://schemas.openxmlformats.org/markup-compatibility/2006">
      <mc:Choice xmlns:cx1="http://schemas.microsoft.com/office/drawing/2015/9/8/chartex" Requires="cx1">
        <xdr:graphicFrame macro="">
          <xdr:nvGraphicFramePr>
            <xdr:cNvPr id="13" name="Diagramm 12">
              <a:extLst>
                <a:ext uri="{FF2B5EF4-FFF2-40B4-BE49-F238E27FC236}">
                  <a16:creationId xmlns:a16="http://schemas.microsoft.com/office/drawing/2014/main" id="{00000000-0008-0000-1100-00000D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811" y="16268700"/>
              <a:ext cx="4303713" cy="284480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Dokument.docx"/></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10.vml"/><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1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0.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11.xml"/><Relationship Id="rId1" Type="http://schemas.openxmlformats.org/officeDocument/2006/relationships/printerSettings" Target="../printerSettings/printerSettings15.bin"/><Relationship Id="rId4" Type="http://schemas.openxmlformats.org/officeDocument/2006/relationships/comments" Target="../comments1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1.v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2.v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3.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FD22E-DCBD-41BF-9C23-56C86BB37E14}">
  <sheetPr>
    <pageSetUpPr autoPageBreaks="0"/>
  </sheetPr>
  <dimension ref="A1"/>
  <sheetViews>
    <sheetView tabSelected="1" zoomScaleNormal="100" workbookViewId="0">
      <selection activeCell="J25" sqref="J25"/>
    </sheetView>
  </sheetViews>
  <sheetFormatPr baseColWidth="10" defaultRowHeight="16"/>
  <sheetData/>
  <pageMargins left="0.7" right="0.7" top="0.78740157499999996" bottom="0.78740157499999996" header="0.3" footer="0.3"/>
  <pageSetup paperSize="9" orientation="portrait" r:id="rId1"/>
  <drawing r:id="rId2"/>
  <legacyDrawing r:id="rId3"/>
  <oleObjects>
    <mc:AlternateContent xmlns:mc="http://schemas.openxmlformats.org/markup-compatibility/2006">
      <mc:Choice Requires="x14">
        <oleObject progId="Word.Document.12" shapeId="91137" r:id="rId4">
          <objectPr defaultSize="0" autoPict="0" r:id="rId5">
            <anchor moveWithCells="1">
              <from>
                <xdr:col>0</xdr:col>
                <xdr:colOff>0</xdr:colOff>
                <xdr:row>0</xdr:row>
                <xdr:rowOff>0</xdr:rowOff>
              </from>
              <to>
                <xdr:col>7</xdr:col>
                <xdr:colOff>825500</xdr:colOff>
                <xdr:row>45</xdr:row>
                <xdr:rowOff>139700</xdr:rowOff>
              </to>
            </anchor>
          </objectPr>
        </oleObject>
      </mc:Choice>
      <mc:Fallback>
        <oleObject progId="Word.Document.12" shapeId="91137" r:id="rId4"/>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0E5AC-C582-4F8D-A07D-CE4D4F00B021}">
  <dimension ref="A1:T102"/>
  <sheetViews>
    <sheetView zoomScaleNormal="100" workbookViewId="0">
      <selection activeCell="K69" sqref="K69"/>
    </sheetView>
  </sheetViews>
  <sheetFormatPr baseColWidth="10" defaultRowHeight="16"/>
  <sheetData>
    <row r="1" spans="1:16">
      <c r="A1" t="s">
        <v>469</v>
      </c>
      <c r="F1" s="648" t="s">
        <v>492</v>
      </c>
    </row>
    <row r="2" spans="1:16">
      <c r="A2" s="613"/>
      <c r="B2" s="613" t="s">
        <v>520</v>
      </c>
      <c r="C2" s="613" t="s">
        <v>342</v>
      </c>
      <c r="D2" s="613" t="s">
        <v>362</v>
      </c>
      <c r="E2" s="613" t="s">
        <v>530</v>
      </c>
      <c r="F2" s="613" t="s">
        <v>343</v>
      </c>
      <c r="G2" s="613" t="s">
        <v>363</v>
      </c>
      <c r="H2" s="613" t="s">
        <v>365</v>
      </c>
      <c r="I2" s="613" t="s">
        <v>361</v>
      </c>
      <c r="J2" s="613" t="s">
        <v>345</v>
      </c>
      <c r="K2" s="613" t="s">
        <v>352</v>
      </c>
      <c r="L2" s="613" t="s">
        <v>532</v>
      </c>
      <c r="M2" s="613" t="s">
        <v>367</v>
      </c>
      <c r="N2" s="662" t="s">
        <v>397</v>
      </c>
      <c r="O2" s="662" t="s">
        <v>483</v>
      </c>
      <c r="P2" s="660" t="s">
        <v>484</v>
      </c>
    </row>
    <row r="3" spans="1:16">
      <c r="A3" s="614" t="s">
        <v>341</v>
      </c>
      <c r="B3" s="615"/>
      <c r="C3" s="615">
        <v>1503.7567999999999</v>
      </c>
      <c r="D3" s="615">
        <v>1513</v>
      </c>
      <c r="E3" s="615">
        <v>1412.8789999999999</v>
      </c>
      <c r="F3" s="615">
        <v>2394.54</v>
      </c>
      <c r="G3" s="615">
        <v>1340.53</v>
      </c>
      <c r="H3" s="615">
        <v>1063.5</v>
      </c>
      <c r="I3" s="615">
        <v>1073</v>
      </c>
      <c r="J3" s="615">
        <v>2001.7908</v>
      </c>
      <c r="K3" s="615">
        <v>940.31</v>
      </c>
      <c r="L3" s="615">
        <v>1726.2349999999999</v>
      </c>
      <c r="M3" s="615">
        <v>1216.5219999999999</v>
      </c>
      <c r="N3" s="615">
        <f t="shared" ref="N3:N10" si="0">AVERAGE(B3:M3)</f>
        <v>1471.4603272727275</v>
      </c>
      <c r="O3" s="615">
        <f t="shared" ref="O3:O10" si="1">MEDIAN(B3:M3)</f>
        <v>1412.8789999999999</v>
      </c>
      <c r="P3" s="661">
        <v>1424.64</v>
      </c>
    </row>
    <row r="4" spans="1:16">
      <c r="A4" s="614">
        <v>2020</v>
      </c>
      <c r="B4" s="615"/>
      <c r="C4" s="615"/>
      <c r="D4" s="615">
        <v>1113.0944</v>
      </c>
      <c r="E4" s="615">
        <v>844.34999999999991</v>
      </c>
      <c r="F4" s="615">
        <v>1344.105</v>
      </c>
      <c r="G4" s="615"/>
      <c r="H4" s="615">
        <v>973.25</v>
      </c>
      <c r="I4" s="615"/>
      <c r="J4" s="615">
        <v>1320.3533</v>
      </c>
      <c r="K4" s="615"/>
      <c r="L4" s="615">
        <v>1319.7345</v>
      </c>
      <c r="M4" s="615">
        <v>1024.6364999999998</v>
      </c>
      <c r="N4" s="615">
        <f t="shared" si="0"/>
        <v>1134.2176714285713</v>
      </c>
      <c r="O4" s="615">
        <f t="shared" si="1"/>
        <v>1113.0944</v>
      </c>
      <c r="P4" s="661">
        <v>1156.5713999999998</v>
      </c>
    </row>
    <row r="5" spans="1:16">
      <c r="A5" s="614">
        <v>2025</v>
      </c>
      <c r="B5" s="615"/>
      <c r="C5" s="615"/>
      <c r="D5" s="615"/>
      <c r="E5" s="615">
        <v>759.91499999999996</v>
      </c>
      <c r="F5" s="615"/>
      <c r="G5" s="615"/>
      <c r="H5" s="615">
        <v>801.5</v>
      </c>
      <c r="I5" s="615"/>
      <c r="J5" s="615"/>
      <c r="K5" s="615"/>
      <c r="L5" s="615">
        <v>1104.7903999999999</v>
      </c>
      <c r="M5" s="615">
        <v>910.78800000000001</v>
      </c>
      <c r="N5" s="615">
        <f t="shared" si="0"/>
        <v>894.24834999999996</v>
      </c>
      <c r="O5" s="615">
        <f t="shared" si="1"/>
        <v>856.14400000000001</v>
      </c>
      <c r="P5" s="661">
        <v>980.74737849565884</v>
      </c>
    </row>
    <row r="6" spans="1:16">
      <c r="A6" s="614">
        <v>2030</v>
      </c>
      <c r="B6" s="615"/>
      <c r="C6" s="615">
        <v>854.12559999999996</v>
      </c>
      <c r="D6" s="615">
        <v>1047.3727999999999</v>
      </c>
      <c r="E6" s="615">
        <v>675.4799999999999</v>
      </c>
      <c r="F6" s="615">
        <v>1106.9099999999999</v>
      </c>
      <c r="G6" s="615"/>
      <c r="H6" s="615">
        <v>694.75</v>
      </c>
      <c r="I6" s="615">
        <v>814.75</v>
      </c>
      <c r="J6" s="615">
        <v>987.81180000000006</v>
      </c>
      <c r="K6" s="615"/>
      <c r="L6" s="615">
        <v>957.78199999999993</v>
      </c>
      <c r="M6" s="615">
        <v>827.40599999999995</v>
      </c>
      <c r="N6" s="615">
        <f t="shared" si="0"/>
        <v>885.15424444444443</v>
      </c>
      <c r="O6" s="615">
        <f t="shared" si="1"/>
        <v>854.12559999999996</v>
      </c>
      <c r="P6" s="661">
        <v>900.24112339867202</v>
      </c>
    </row>
    <row r="7" spans="1:16">
      <c r="A7" s="614">
        <v>2035</v>
      </c>
      <c r="B7" s="615"/>
      <c r="C7" s="615"/>
      <c r="D7" s="615"/>
      <c r="E7" s="615">
        <v>624.81899999999996</v>
      </c>
      <c r="F7" s="615"/>
      <c r="G7" s="615"/>
      <c r="H7" s="615">
        <v>621.25</v>
      </c>
      <c r="I7" s="615"/>
      <c r="J7" s="615"/>
      <c r="K7" s="615"/>
      <c r="L7" s="615"/>
      <c r="M7" s="615">
        <v>770.74899999999991</v>
      </c>
      <c r="N7" s="615">
        <f t="shared" si="0"/>
        <v>672.27266666666662</v>
      </c>
      <c r="O7" s="615">
        <f t="shared" si="1"/>
        <v>624.81899999999996</v>
      </c>
      <c r="P7" s="661"/>
    </row>
    <row r="8" spans="1:16">
      <c r="A8" s="614">
        <v>2040</v>
      </c>
      <c r="B8" s="615"/>
      <c r="C8" s="615"/>
      <c r="D8" s="615">
        <v>1018.1632</v>
      </c>
      <c r="E8" s="615">
        <v>531.37759999999992</v>
      </c>
      <c r="F8" s="615">
        <v>1039.1399999999999</v>
      </c>
      <c r="G8" s="615"/>
      <c r="H8" s="615"/>
      <c r="I8" s="615"/>
      <c r="J8" s="615">
        <v>783.92570000000001</v>
      </c>
      <c r="K8" s="615">
        <v>526.12</v>
      </c>
      <c r="L8" s="615">
        <v>807.43249999999989</v>
      </c>
      <c r="M8" s="615">
        <v>730.12699999999995</v>
      </c>
      <c r="N8" s="615">
        <f t="shared" si="0"/>
        <v>776.61228571428569</v>
      </c>
      <c r="O8" s="615">
        <f t="shared" si="1"/>
        <v>783.92570000000001</v>
      </c>
      <c r="P8" s="618">
        <v>753.91534999999999</v>
      </c>
    </row>
    <row r="9" spans="1:16">
      <c r="A9" s="614">
        <v>2045</v>
      </c>
      <c r="B9" s="615"/>
      <c r="C9" s="615"/>
      <c r="D9" s="615"/>
      <c r="E9" s="615">
        <v>504.35839999999996</v>
      </c>
      <c r="F9" s="615"/>
      <c r="G9" s="615"/>
      <c r="H9" s="615"/>
      <c r="I9" s="615"/>
      <c r="J9" s="615"/>
      <c r="K9" s="615"/>
      <c r="L9" s="615"/>
      <c r="M9" s="615"/>
      <c r="N9" s="615">
        <f t="shared" si="0"/>
        <v>504.35839999999996</v>
      </c>
      <c r="O9" s="615">
        <f t="shared" si="1"/>
        <v>504.35839999999996</v>
      </c>
      <c r="P9" s="618"/>
    </row>
    <row r="10" spans="1:16" ht="17" thickBot="1">
      <c r="A10" s="614">
        <v>2050</v>
      </c>
      <c r="B10" s="615">
        <v>541.25</v>
      </c>
      <c r="C10" s="615">
        <v>586.63040000000001</v>
      </c>
      <c r="D10" s="615">
        <v>987.91039999999998</v>
      </c>
      <c r="E10" s="615">
        <v>478.46499999999997</v>
      </c>
      <c r="F10" s="615">
        <v>993.95999999999992</v>
      </c>
      <c r="G10" s="615">
        <v>610.4</v>
      </c>
      <c r="H10" s="615"/>
      <c r="I10" s="615"/>
      <c r="J10" s="615">
        <v>578.94929999999999</v>
      </c>
      <c r="K10" s="615"/>
      <c r="L10" s="615">
        <v>733.92830000000004</v>
      </c>
      <c r="M10" s="615"/>
      <c r="N10" s="615">
        <f t="shared" si="0"/>
        <v>688.93667499999992</v>
      </c>
      <c r="O10" s="615">
        <f t="shared" si="1"/>
        <v>598.51520000000005</v>
      </c>
      <c r="P10" s="618">
        <v>650.4008</v>
      </c>
    </row>
    <row r="11" spans="1:16">
      <c r="A11" s="643" t="s">
        <v>441</v>
      </c>
      <c r="B11" s="644"/>
      <c r="C11" s="645">
        <f>(C3-C10)/C3</f>
        <v>0.60989010989010983</v>
      </c>
      <c r="D11" s="645">
        <f t="shared" ref="D11:L11" si="2">(D3-D10)/D3</f>
        <v>0.34705194976867154</v>
      </c>
      <c r="E11" s="645">
        <f t="shared" si="2"/>
        <v>0.66135458167330685</v>
      </c>
      <c r="F11" s="645">
        <f t="shared" si="2"/>
        <v>0.58490566037735847</v>
      </c>
      <c r="G11" s="645">
        <f t="shared" si="2"/>
        <v>0.5446577100102199</v>
      </c>
      <c r="H11" s="645">
        <f>(H3-H7)/H3</f>
        <v>0.41584391161259993</v>
      </c>
      <c r="I11" s="645">
        <f>(I3-I6)/I3</f>
        <v>0.24068033550792173</v>
      </c>
      <c r="J11" s="645">
        <f t="shared" si="2"/>
        <v>0.71078431372549022</v>
      </c>
      <c r="K11" s="645">
        <f>(K3-K8)/K3</f>
        <v>0.44048239410407203</v>
      </c>
      <c r="L11" s="645">
        <f t="shared" si="2"/>
        <v>0.57483870967741935</v>
      </c>
      <c r="M11" s="645">
        <f>(M3-M8)/M3</f>
        <v>0.39982425307557118</v>
      </c>
      <c r="N11" s="645">
        <f>(N3-N10)/N3</f>
        <v>0.53180071373252247</v>
      </c>
      <c r="O11" s="645">
        <f>(O3-O10)/O3</f>
        <v>0.57638608826375071</v>
      </c>
      <c r="P11" s="645">
        <f>(P3-P10)/P3</f>
        <v>0.5434630503144654</v>
      </c>
    </row>
    <row r="49" spans="1:20">
      <c r="A49" s="612" t="s">
        <v>470</v>
      </c>
    </row>
    <row r="50" spans="1:20">
      <c r="A50" s="613"/>
      <c r="B50" s="613" t="s">
        <v>520</v>
      </c>
      <c r="C50" s="613"/>
      <c r="D50" s="613" t="s">
        <v>342</v>
      </c>
      <c r="E50" s="613" t="s">
        <v>362</v>
      </c>
      <c r="F50" s="613"/>
      <c r="G50" s="613" t="s">
        <v>530</v>
      </c>
      <c r="H50" s="613" t="s">
        <v>343</v>
      </c>
      <c r="I50" s="613" t="s">
        <v>363</v>
      </c>
      <c r="J50" s="613" t="s">
        <v>365</v>
      </c>
      <c r="K50" s="613"/>
      <c r="L50" s="613" t="s">
        <v>361</v>
      </c>
      <c r="M50" s="613"/>
      <c r="N50" s="613" t="s">
        <v>345</v>
      </c>
      <c r="O50" s="613" t="s">
        <v>352</v>
      </c>
      <c r="P50" s="613" t="s">
        <v>532</v>
      </c>
      <c r="Q50" s="613"/>
      <c r="R50" s="613" t="s">
        <v>367</v>
      </c>
      <c r="S50" s="613"/>
      <c r="T50" s="662" t="s">
        <v>396</v>
      </c>
    </row>
    <row r="51" spans="1:20">
      <c r="A51" s="613"/>
      <c r="B51" s="613" t="s">
        <v>409</v>
      </c>
      <c r="C51" s="613" t="s">
        <v>410</v>
      </c>
      <c r="D51" s="613" t="s">
        <v>407</v>
      </c>
      <c r="E51" s="613" t="s">
        <v>409</v>
      </c>
      <c r="F51" s="613" t="s">
        <v>410</v>
      </c>
      <c r="G51" s="613" t="s">
        <v>407</v>
      </c>
      <c r="H51" s="613" t="s">
        <v>407</v>
      </c>
      <c r="I51" s="613" t="s">
        <v>407</v>
      </c>
      <c r="J51" s="613" t="s">
        <v>409</v>
      </c>
      <c r="K51" s="613" t="s">
        <v>410</v>
      </c>
      <c r="L51" s="613" t="s">
        <v>409</v>
      </c>
      <c r="M51" s="613" t="s">
        <v>410</v>
      </c>
      <c r="N51" s="613" t="s">
        <v>407</v>
      </c>
      <c r="O51" s="613" t="s">
        <v>407</v>
      </c>
      <c r="P51" s="613" t="s">
        <v>409</v>
      </c>
      <c r="Q51" s="613" t="s">
        <v>410</v>
      </c>
      <c r="R51" s="613" t="s">
        <v>409</v>
      </c>
      <c r="S51" s="613" t="s">
        <v>410</v>
      </c>
      <c r="T51" s="662"/>
    </row>
    <row r="52" spans="1:20">
      <c r="A52" s="614" t="s">
        <v>341</v>
      </c>
      <c r="B52" s="615"/>
      <c r="C52" s="615"/>
      <c r="D52" s="615">
        <v>1503.7567999999999</v>
      </c>
      <c r="E52" s="615"/>
      <c r="F52" s="615">
        <v>2138.5599999999995</v>
      </c>
      <c r="G52" s="615">
        <v>1412.8789999999999</v>
      </c>
      <c r="H52" s="615">
        <v>2394.54</v>
      </c>
      <c r="I52" s="615">
        <v>1340.53</v>
      </c>
      <c r="J52" s="615">
        <v>589.6</v>
      </c>
      <c r="K52" s="615">
        <v>1424.64</v>
      </c>
      <c r="L52" s="615">
        <v>711.47</v>
      </c>
      <c r="M52" s="615">
        <v>1534.3275789473682</v>
      </c>
      <c r="N52" s="615">
        <v>2001.7908</v>
      </c>
      <c r="O52" s="615">
        <v>940.31</v>
      </c>
      <c r="P52" s="615">
        <v>1670.55</v>
      </c>
      <c r="Q52" s="615">
        <v>1781.9199999999998</v>
      </c>
      <c r="R52" s="615">
        <v>1029.4469999999999</v>
      </c>
      <c r="S52" s="615">
        <v>1403.597</v>
      </c>
      <c r="T52" s="615">
        <f t="shared" ref="T52:T57" si="3">MEDIAN(B52:S52)</f>
        <v>1424.64</v>
      </c>
    </row>
    <row r="53" spans="1:20">
      <c r="A53" s="614">
        <v>2020</v>
      </c>
      <c r="B53" s="615"/>
      <c r="C53" s="615"/>
      <c r="D53" s="16">
        <v>1187.1495046508244</v>
      </c>
      <c r="E53" s="615">
        <v>1095.3599999999999</v>
      </c>
      <c r="F53" s="615">
        <v>1130.8288</v>
      </c>
      <c r="G53" s="615">
        <v>844.34999999999991</v>
      </c>
      <c r="H53" s="615">
        <v>1344.105</v>
      </c>
      <c r="I53" s="16">
        <v>1097.1360249054032</v>
      </c>
      <c r="J53" s="615">
        <v>556.21117984314105</v>
      </c>
      <c r="K53" s="615">
        <v>1297.8260863006631</v>
      </c>
      <c r="L53" s="615"/>
      <c r="M53" s="615"/>
      <c r="N53" s="615">
        <v>1320.3533</v>
      </c>
      <c r="O53" s="615">
        <v>780.05437185454059</v>
      </c>
      <c r="P53" s="615">
        <v>1236.2069999999999</v>
      </c>
      <c r="Q53" s="615">
        <v>1403.2619999999999</v>
      </c>
      <c r="R53" s="615">
        <v>866.95899999999995</v>
      </c>
      <c r="S53" s="615">
        <v>1182.3139999999999</v>
      </c>
      <c r="T53" s="615">
        <f t="shared" si="3"/>
        <v>1156.5713999999998</v>
      </c>
    </row>
    <row r="54" spans="1:20">
      <c r="A54" s="614">
        <v>2025</v>
      </c>
      <c r="B54" s="615"/>
      <c r="C54" s="615"/>
      <c r="D54" s="615">
        <v>1006.7175315426911</v>
      </c>
      <c r="E54" s="615"/>
      <c r="F54" s="615"/>
      <c r="G54" s="615">
        <v>759.91499999999996</v>
      </c>
      <c r="H54" s="615"/>
      <c r="I54" s="615">
        <v>954.77722544862661</v>
      </c>
      <c r="J54" s="615">
        <v>458.06593892459688</v>
      </c>
      <c r="K54" s="615">
        <v>1068.8205241573928</v>
      </c>
      <c r="L54" s="615"/>
      <c r="M54" s="615"/>
      <c r="N54" s="615"/>
      <c r="O54" s="615">
        <v>686.31083885993303</v>
      </c>
      <c r="P54" s="615">
        <v>1021.2628999999999</v>
      </c>
      <c r="Q54" s="615">
        <v>1188.3179</v>
      </c>
      <c r="R54" s="615">
        <v>770.74899999999991</v>
      </c>
      <c r="S54" s="615">
        <v>1050.827</v>
      </c>
      <c r="T54" s="615">
        <f t="shared" si="3"/>
        <v>980.74737849565884</v>
      </c>
    </row>
    <row r="55" spans="1:20">
      <c r="A55" s="614">
        <v>2030</v>
      </c>
      <c r="B55" s="615"/>
      <c r="C55" s="615"/>
      <c r="D55" s="615">
        <v>854.12559999999996</v>
      </c>
      <c r="E55" s="615">
        <v>1001.4719999999999</v>
      </c>
      <c r="F55" s="615">
        <v>1093.2736</v>
      </c>
      <c r="G55" s="615">
        <v>675.4799999999999</v>
      </c>
      <c r="H55" s="615">
        <v>1106.9099999999999</v>
      </c>
      <c r="I55" s="615">
        <v>853.77204981080638</v>
      </c>
      <c r="J55" s="615">
        <v>396.95474862743316</v>
      </c>
      <c r="K55" s="615">
        <v>926.22774679734403</v>
      </c>
      <c r="L55" s="615">
        <v>413.11</v>
      </c>
      <c r="M55" s="615">
        <v>1209.2774399999996</v>
      </c>
      <c r="N55" s="615">
        <v>987.81180000000006</v>
      </c>
      <c r="O55" s="615">
        <v>619.79874370908124</v>
      </c>
      <c r="P55" s="615">
        <v>874.25449999999989</v>
      </c>
      <c r="Q55" s="615">
        <v>1041.3094999999998</v>
      </c>
      <c r="R55" s="615">
        <v>700.19499999999994</v>
      </c>
      <c r="S55" s="615">
        <v>954.61699999999996</v>
      </c>
      <c r="T55" s="615">
        <f t="shared" si="3"/>
        <v>900.24112339867202</v>
      </c>
    </row>
    <row r="56" spans="1:20">
      <c r="A56" s="614">
        <v>2040</v>
      </c>
      <c r="B56" s="615"/>
      <c r="C56" s="615"/>
      <c r="D56" s="615">
        <v>698.26703619351542</v>
      </c>
      <c r="E56" s="615">
        <v>959.74399999999991</v>
      </c>
      <c r="F56" s="615">
        <v>1076.5824</v>
      </c>
      <c r="G56" s="615">
        <v>531.37759999999992</v>
      </c>
      <c r="H56" s="615">
        <v>1039.1399999999999</v>
      </c>
      <c r="I56" s="16">
        <v>711.41325035402986</v>
      </c>
      <c r="J56" s="615"/>
      <c r="K56" s="615"/>
      <c r="L56" s="615"/>
      <c r="M56" s="615"/>
      <c r="N56" s="615">
        <v>783.92570000000001</v>
      </c>
      <c r="O56" s="615">
        <v>526.12</v>
      </c>
      <c r="P56" s="615">
        <v>723.90499999999997</v>
      </c>
      <c r="Q56" s="615">
        <v>890.95999999999992</v>
      </c>
      <c r="R56" s="615">
        <v>617.88199999999995</v>
      </c>
      <c r="S56" s="615">
        <v>842.37199999999996</v>
      </c>
      <c r="T56" s="615">
        <f t="shared" si="3"/>
        <v>753.91534999999999</v>
      </c>
    </row>
    <row r="57" spans="1:20">
      <c r="A57" s="614">
        <v>2050</v>
      </c>
      <c r="B57" s="615">
        <v>308</v>
      </c>
      <c r="C57" s="615">
        <v>745.9</v>
      </c>
      <c r="D57" s="615">
        <v>586.63040000000001</v>
      </c>
      <c r="E57" s="615">
        <v>918.01599999999996</v>
      </c>
      <c r="F57" s="615">
        <v>1057.8047999999999</v>
      </c>
      <c r="G57" s="615">
        <v>478.46499999999997</v>
      </c>
      <c r="H57" s="615">
        <v>993.95999999999992</v>
      </c>
      <c r="I57" s="615">
        <v>610.4</v>
      </c>
      <c r="J57" s="615"/>
      <c r="K57" s="615"/>
      <c r="L57" s="615"/>
      <c r="M57" s="615"/>
      <c r="N57" s="615">
        <v>578.94929999999999</v>
      </c>
      <c r="O57" s="615"/>
      <c r="P57" s="615">
        <v>650.4008</v>
      </c>
      <c r="Q57" s="615">
        <v>817.45579999999995</v>
      </c>
      <c r="R57" s="615"/>
      <c r="S57" s="615"/>
      <c r="T57" s="615">
        <f t="shared" si="3"/>
        <v>650.4008</v>
      </c>
    </row>
    <row r="59" spans="1:20">
      <c r="K59" s="694"/>
    </row>
    <row r="81" spans="1:15">
      <c r="A81" s="612" t="s">
        <v>399</v>
      </c>
      <c r="H81" s="612" t="s">
        <v>400</v>
      </c>
      <c r="M81" s="612" t="s">
        <v>403</v>
      </c>
    </row>
    <row r="82" spans="1:15">
      <c r="A82" s="612"/>
    </row>
    <row r="83" spans="1:15">
      <c r="A83" s="5"/>
      <c r="B83" s="5" t="s">
        <v>398</v>
      </c>
      <c r="C83" s="5" t="s">
        <v>39</v>
      </c>
      <c r="H83" s="5"/>
      <c r="I83" s="5" t="s">
        <v>398</v>
      </c>
      <c r="J83" s="5" t="s">
        <v>39</v>
      </c>
      <c r="K83" s="85"/>
      <c r="M83" s="5"/>
      <c r="N83" s="5" t="s">
        <v>398</v>
      </c>
      <c r="O83" s="5" t="s">
        <v>39</v>
      </c>
    </row>
    <row r="84" spans="1:15">
      <c r="A84" s="5" t="s">
        <v>394</v>
      </c>
      <c r="B84" s="11">
        <v>8.9999999999999993E-3</v>
      </c>
      <c r="C84" s="5" t="s">
        <v>345</v>
      </c>
      <c r="H84" s="5" t="s">
        <v>394</v>
      </c>
      <c r="I84" s="11">
        <v>0.02</v>
      </c>
      <c r="J84" s="219" t="s">
        <v>365</v>
      </c>
      <c r="K84" s="85"/>
      <c r="M84" s="5" t="s">
        <v>394</v>
      </c>
      <c r="N84" s="620">
        <v>20</v>
      </c>
      <c r="O84" s="5" t="s">
        <v>531</v>
      </c>
    </row>
    <row r="85" spans="1:15">
      <c r="A85" s="5" t="s">
        <v>395</v>
      </c>
      <c r="B85" s="11">
        <v>5.8999999999999997E-2</v>
      </c>
      <c r="C85" s="5" t="s">
        <v>530</v>
      </c>
      <c r="H85" s="5" t="s">
        <v>395</v>
      </c>
      <c r="I85" s="11">
        <v>0.09</v>
      </c>
      <c r="J85" s="5" t="s">
        <v>530</v>
      </c>
      <c r="K85" s="85"/>
      <c r="M85" s="5" t="s">
        <v>395</v>
      </c>
      <c r="N85" s="620">
        <v>30</v>
      </c>
      <c r="O85" s="124" t="s">
        <v>490</v>
      </c>
    </row>
    <row r="86" spans="1:15">
      <c r="A86" s="5" t="s">
        <v>396</v>
      </c>
      <c r="B86" s="11">
        <v>1.4999999999999999E-2</v>
      </c>
      <c r="C86" s="5"/>
      <c r="H86" s="5" t="s">
        <v>396</v>
      </c>
      <c r="I86" s="11">
        <v>7.0000000000000007E-2</v>
      </c>
      <c r="J86" s="5"/>
      <c r="K86" s="85"/>
      <c r="M86" s="5" t="s">
        <v>396</v>
      </c>
      <c r="N86" s="620">
        <v>25</v>
      </c>
      <c r="O86" s="5"/>
    </row>
    <row r="87" spans="1:15">
      <c r="A87" s="5" t="s">
        <v>397</v>
      </c>
      <c r="B87" s="11">
        <v>2.1000000000000001E-2</v>
      </c>
      <c r="C87" s="5"/>
      <c r="H87" s="5" t="s">
        <v>397</v>
      </c>
      <c r="I87" s="11">
        <v>6.2E-2</v>
      </c>
      <c r="J87" s="5"/>
      <c r="K87" s="85"/>
      <c r="M87" s="5" t="s">
        <v>397</v>
      </c>
      <c r="N87" s="620">
        <v>26</v>
      </c>
      <c r="O87" s="5"/>
    </row>
    <row r="88" spans="1:15">
      <c r="K88" s="85"/>
    </row>
    <row r="89" spans="1:15">
      <c r="H89" s="612" t="s">
        <v>1</v>
      </c>
      <c r="J89" s="85"/>
      <c r="M89" s="22" t="s">
        <v>475</v>
      </c>
    </row>
    <row r="90" spans="1:15">
      <c r="J90" s="85"/>
    </row>
    <row r="91" spans="1:15">
      <c r="H91" s="5"/>
      <c r="I91" s="5" t="s">
        <v>398</v>
      </c>
      <c r="J91" s="5" t="s">
        <v>39</v>
      </c>
    </row>
    <row r="92" spans="1:15">
      <c r="H92" s="5" t="s">
        <v>394</v>
      </c>
      <c r="I92" s="621">
        <v>909.11529524633511</v>
      </c>
      <c r="J92" s="111" t="s">
        <v>361</v>
      </c>
    </row>
    <row r="93" spans="1:15">
      <c r="H93" s="5" t="s">
        <v>395</v>
      </c>
      <c r="I93" s="621">
        <v>1280</v>
      </c>
      <c r="J93" s="37" t="s">
        <v>365</v>
      </c>
    </row>
    <row r="94" spans="1:15">
      <c r="H94" s="5" t="s">
        <v>396</v>
      </c>
      <c r="I94" s="620">
        <v>1034.6512633321947</v>
      </c>
      <c r="J94" s="5"/>
    </row>
    <row r="95" spans="1:15">
      <c r="H95" s="5" t="s">
        <v>397</v>
      </c>
      <c r="I95" s="620">
        <v>1067</v>
      </c>
      <c r="J95" s="5"/>
    </row>
    <row r="96" spans="1:15">
      <c r="J96" s="85"/>
    </row>
    <row r="97" spans="8:11">
      <c r="H97" s="16"/>
      <c r="K97" s="85"/>
    </row>
    <row r="98" spans="8:11">
      <c r="K98" s="85"/>
    </row>
    <row r="99" spans="8:11">
      <c r="J99" s="85"/>
      <c r="K99" s="653"/>
    </row>
    <row r="100" spans="8:11">
      <c r="J100" s="85"/>
    </row>
    <row r="101" spans="8:11">
      <c r="J101" s="85"/>
    </row>
    <row r="102" spans="8:11">
      <c r="J102" s="85"/>
    </row>
  </sheetData>
  <hyperlinks>
    <hyperlink ref="F1" location="Inhalt!A1" display="Zurück zur Inhaltsübersicht" xr:uid="{1EF61956-F81A-4307-9D53-5CA51733B922}"/>
  </hyperlinks>
  <pageMargins left="0.7" right="0.7" top="0.78740157499999996" bottom="0.78740157499999996" header="0.3" footer="0.3"/>
  <ignoredErrors>
    <ignoredError sqref="K11:L11 M11" formula="1"/>
    <ignoredError sqref="T53:T57 N4:O10" formulaRange="1"/>
  </ignoredErrors>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826C2-8241-CE43-826F-D1CCB76D608A}">
  <sheetPr codeName="Tabelle8"/>
  <dimension ref="A1:AA26"/>
  <sheetViews>
    <sheetView zoomScale="80" zoomScaleNormal="80" workbookViewId="0">
      <pane xSplit="2" ySplit="6" topLeftCell="C7" activePane="bottomRight" state="frozen"/>
      <selection pane="topRight" activeCell="C1" sqref="C1"/>
      <selection pane="bottomLeft" activeCell="A7" sqref="A7"/>
      <selection pane="bottomRight" activeCell="W9" sqref="W9"/>
    </sheetView>
  </sheetViews>
  <sheetFormatPr baseColWidth="10" defaultRowHeight="16"/>
  <cols>
    <col min="1" max="1" width="40.6640625" customWidth="1"/>
    <col min="2" max="2" width="9.6640625" customWidth="1"/>
    <col min="3" max="8" width="18.1640625" customWidth="1"/>
    <col min="9" max="9" width="13" style="85" customWidth="1"/>
    <col min="10" max="10" width="15.1640625" style="76" bestFit="1" customWidth="1"/>
    <col min="11" max="11" width="15" style="76" customWidth="1"/>
    <col min="12" max="12" width="16" style="199" customWidth="1"/>
    <col min="13" max="13" width="16.1640625" customWidth="1"/>
    <col min="14" max="14" width="16.6640625" customWidth="1"/>
    <col min="15" max="15" width="10.83203125" style="76"/>
    <col min="16" max="16" width="13.33203125" customWidth="1"/>
    <col min="17" max="17" width="13.83203125" customWidth="1"/>
    <col min="25" max="25" width="40.5" customWidth="1"/>
    <col min="26" max="26" width="108.83203125" bestFit="1" customWidth="1"/>
    <col min="27" max="27" width="118" bestFit="1" customWidth="1"/>
  </cols>
  <sheetData>
    <row r="1" spans="1:27">
      <c r="A1" s="198"/>
      <c r="B1" s="198"/>
      <c r="C1" s="198"/>
      <c r="D1" s="198"/>
      <c r="E1" s="198"/>
      <c r="F1" s="198"/>
      <c r="G1" s="198"/>
    </row>
    <row r="2" spans="1:27" ht="19">
      <c r="A2" s="211" t="s">
        <v>411</v>
      </c>
      <c r="E2" s="648" t="s">
        <v>492</v>
      </c>
    </row>
    <row r="3" spans="1:27" ht="51">
      <c r="A3" s="724" t="s">
        <v>537</v>
      </c>
      <c r="C3" s="3"/>
      <c r="D3" s="3"/>
      <c r="E3" s="3"/>
      <c r="F3" s="14"/>
      <c r="G3" s="3"/>
      <c r="H3" s="3"/>
      <c r="I3" s="86"/>
      <c r="V3" s="696" t="s">
        <v>538</v>
      </c>
    </row>
    <row r="4" spans="1:27" ht="69">
      <c r="A4" t="s">
        <v>10</v>
      </c>
      <c r="B4" s="15" t="s">
        <v>29</v>
      </c>
      <c r="C4" s="483" t="s">
        <v>390</v>
      </c>
      <c r="D4" s="484" t="s">
        <v>392</v>
      </c>
      <c r="E4" s="485" t="s">
        <v>405</v>
      </c>
      <c r="F4" s="509" t="s">
        <v>390</v>
      </c>
      <c r="G4" s="510" t="s">
        <v>392</v>
      </c>
      <c r="H4" s="511" t="s">
        <v>405</v>
      </c>
      <c r="I4" s="87" t="s">
        <v>0</v>
      </c>
      <c r="J4" s="473" t="s">
        <v>17</v>
      </c>
      <c r="K4" s="470" t="s">
        <v>17</v>
      </c>
      <c r="L4" s="200" t="s">
        <v>17</v>
      </c>
      <c r="M4" s="4" t="s">
        <v>18</v>
      </c>
      <c r="N4" s="4" t="s">
        <v>20</v>
      </c>
      <c r="O4" s="9" t="s">
        <v>2</v>
      </c>
      <c r="P4" s="4" t="s">
        <v>3</v>
      </c>
      <c r="Q4" s="4" t="s">
        <v>248</v>
      </c>
      <c r="R4" s="4" t="s">
        <v>4</v>
      </c>
      <c r="S4" s="4" t="s">
        <v>43</v>
      </c>
      <c r="T4" s="4" t="s">
        <v>43</v>
      </c>
      <c r="U4" s="4" t="s">
        <v>43</v>
      </c>
      <c r="V4" s="27" t="s">
        <v>5</v>
      </c>
      <c r="W4" s="27" t="s">
        <v>5</v>
      </c>
      <c r="X4" s="27" t="s">
        <v>5</v>
      </c>
      <c r="Y4" s="5" t="s">
        <v>15</v>
      </c>
      <c r="Z4" s="5" t="s">
        <v>56</v>
      </c>
      <c r="AA4" s="5" t="s">
        <v>27</v>
      </c>
    </row>
    <row r="5" spans="1:27" ht="18">
      <c r="A5" t="s">
        <v>9</v>
      </c>
      <c r="B5" s="12"/>
      <c r="C5" s="486" t="s">
        <v>179</v>
      </c>
      <c r="D5" s="487" t="s">
        <v>179</v>
      </c>
      <c r="E5" s="488" t="s">
        <v>179</v>
      </c>
      <c r="F5" s="512" t="s">
        <v>179</v>
      </c>
      <c r="G5" s="513" t="s">
        <v>179</v>
      </c>
      <c r="H5" s="514" t="s">
        <v>179</v>
      </c>
      <c r="I5" s="88" t="s">
        <v>21</v>
      </c>
      <c r="J5" s="474" t="s">
        <v>178</v>
      </c>
      <c r="K5" s="471" t="s">
        <v>180</v>
      </c>
      <c r="L5" s="201" t="s">
        <v>180</v>
      </c>
      <c r="M5" s="7" t="s">
        <v>11</v>
      </c>
      <c r="N5" s="7" t="s">
        <v>23</v>
      </c>
      <c r="O5" s="77" t="s">
        <v>21</v>
      </c>
      <c r="P5" s="8" t="s">
        <v>19</v>
      </c>
      <c r="Q5" s="8" t="s">
        <v>246</v>
      </c>
      <c r="R5" s="4" t="s">
        <v>13</v>
      </c>
      <c r="S5" s="4" t="s">
        <v>12</v>
      </c>
      <c r="T5" s="4" t="s">
        <v>12</v>
      </c>
      <c r="U5" s="4" t="s">
        <v>12</v>
      </c>
      <c r="V5" s="27" t="s">
        <v>11</v>
      </c>
      <c r="W5" s="27" t="s">
        <v>11</v>
      </c>
      <c r="X5" s="27" t="s">
        <v>11</v>
      </c>
      <c r="Y5" s="5"/>
      <c r="Z5" s="5"/>
      <c r="AA5" s="5"/>
    </row>
    <row r="6" spans="1:27" ht="35" thickBot="1">
      <c r="B6" s="28"/>
      <c r="C6" s="622" t="s">
        <v>404</v>
      </c>
      <c r="D6" s="623" t="s">
        <v>404</v>
      </c>
      <c r="E6" s="622" t="s">
        <v>404</v>
      </c>
      <c r="F6" s="515"/>
      <c r="G6" s="516"/>
      <c r="H6" s="517"/>
      <c r="I6" s="89"/>
      <c r="J6" s="475"/>
      <c r="K6" s="472" t="s">
        <v>358</v>
      </c>
      <c r="L6" s="202"/>
      <c r="M6" s="30"/>
      <c r="N6" s="30"/>
      <c r="O6" s="78"/>
      <c r="P6" s="30"/>
      <c r="Q6" s="30"/>
      <c r="R6" s="30"/>
      <c r="S6" s="30" t="s">
        <v>6</v>
      </c>
      <c r="T6" s="30" t="s">
        <v>189</v>
      </c>
      <c r="U6" s="30" t="s">
        <v>7</v>
      </c>
      <c r="V6" s="55" t="s">
        <v>6</v>
      </c>
      <c r="W6" s="55" t="s">
        <v>189</v>
      </c>
      <c r="X6" s="55" t="s">
        <v>7</v>
      </c>
      <c r="Y6" s="30"/>
      <c r="Z6" s="30"/>
      <c r="AA6" s="30"/>
    </row>
    <row r="7" spans="1:27">
      <c r="A7" s="53" t="s">
        <v>361</v>
      </c>
      <c r="B7" s="128">
        <v>2017</v>
      </c>
      <c r="C7" s="489">
        <v>1146.4218947368418</v>
      </c>
      <c r="D7" s="490">
        <v>1340.374736842105</v>
      </c>
      <c r="E7" s="491">
        <v>1534.3275789473682</v>
      </c>
      <c r="F7" s="252">
        <v>1098.9473684210525</v>
      </c>
      <c r="G7" s="518"/>
      <c r="H7" s="519">
        <v>1470.7894736842104</v>
      </c>
      <c r="I7" s="292"/>
      <c r="J7" s="459">
        <v>0.01</v>
      </c>
      <c r="K7" s="443"/>
      <c r="L7" s="369"/>
      <c r="M7" s="64">
        <v>0</v>
      </c>
      <c r="N7" s="368">
        <v>0.05</v>
      </c>
      <c r="O7" s="129">
        <v>7.0000000000000007E-2</v>
      </c>
      <c r="P7" s="64">
        <v>25</v>
      </c>
      <c r="Q7" s="64" t="s">
        <v>16</v>
      </c>
      <c r="R7" s="64">
        <v>1.5</v>
      </c>
      <c r="S7" s="61">
        <v>909.11529524633511</v>
      </c>
      <c r="T7" s="62">
        <v>1034.6512633321947</v>
      </c>
      <c r="U7" s="63">
        <v>1251.85227125098</v>
      </c>
      <c r="V7" s="370">
        <v>87.398240646493562</v>
      </c>
      <c r="W7" s="371">
        <v>105.4233210697216</v>
      </c>
      <c r="X7" s="372">
        <v>159.77488876443775</v>
      </c>
      <c r="Y7" s="64" t="s">
        <v>25</v>
      </c>
      <c r="Z7" s="64"/>
      <c r="AA7" s="64" t="s">
        <v>364</v>
      </c>
    </row>
    <row r="8" spans="1:27" ht="17" thickBot="1">
      <c r="A8" s="54" t="s">
        <v>361</v>
      </c>
      <c r="B8" s="136">
        <v>2030</v>
      </c>
      <c r="C8" s="492">
        <v>859.81642105263131</v>
      </c>
      <c r="D8" s="493">
        <v>1034.5469305263155</v>
      </c>
      <c r="E8" s="494">
        <v>1209.2774399999996</v>
      </c>
      <c r="F8" s="245">
        <v>824.21052631578925</v>
      </c>
      <c r="G8" s="520"/>
      <c r="H8" s="521">
        <v>1159.1999999999998</v>
      </c>
      <c r="I8" s="294"/>
      <c r="J8" s="461">
        <v>1.4999999999999999E-2</v>
      </c>
      <c r="K8" s="445"/>
      <c r="L8" s="374"/>
      <c r="M8" s="135">
        <v>0</v>
      </c>
      <c r="N8" s="373">
        <v>0.05</v>
      </c>
      <c r="O8" s="209">
        <v>7.0000000000000007E-2</v>
      </c>
      <c r="P8" s="381">
        <v>30</v>
      </c>
      <c r="Q8" s="135" t="s">
        <v>16</v>
      </c>
      <c r="R8" s="135">
        <v>1.5</v>
      </c>
      <c r="S8" s="248">
        <v>909.11529524633511</v>
      </c>
      <c r="T8" s="246">
        <v>1034.6512633321947</v>
      </c>
      <c r="U8" s="247">
        <v>1251.85227125098</v>
      </c>
      <c r="V8" s="112">
        <v>65.565307980095724</v>
      </c>
      <c r="W8" s="113">
        <v>79.007071155256938</v>
      </c>
      <c r="X8" s="114">
        <v>125.54059487847911</v>
      </c>
      <c r="Y8" s="135" t="s">
        <v>25</v>
      </c>
      <c r="Z8" s="135"/>
      <c r="AA8" s="135" t="s">
        <v>364</v>
      </c>
    </row>
    <row r="9" spans="1:27">
      <c r="A9" s="68" t="s">
        <v>532</v>
      </c>
      <c r="B9" s="128">
        <v>2011</v>
      </c>
      <c r="C9" s="489"/>
      <c r="D9" s="490">
        <v>1781.9199999999998</v>
      </c>
      <c r="E9" s="491"/>
      <c r="F9" s="252"/>
      <c r="G9" s="518">
        <v>1600</v>
      </c>
      <c r="H9" s="519"/>
      <c r="I9" s="292"/>
      <c r="J9" s="737">
        <v>1.4999999999999999E-2</v>
      </c>
      <c r="K9" s="443"/>
      <c r="L9" s="369"/>
      <c r="M9" s="64"/>
      <c r="N9" s="368"/>
      <c r="O9" s="701">
        <v>0.06</v>
      </c>
      <c r="P9" s="705">
        <v>25</v>
      </c>
      <c r="Q9" s="64"/>
      <c r="R9" s="64"/>
      <c r="S9" s="61"/>
      <c r="T9" s="709">
        <v>988</v>
      </c>
      <c r="U9" s="63"/>
      <c r="V9" s="370"/>
      <c r="W9" s="712">
        <f t="shared" ref="W9:W14" si="0">(((D9*(1+O9)^P9*O9/((1+O9)^P9-1))+(J9*D9))/T9)*1000</f>
        <v>168.14023655548095</v>
      </c>
      <c r="X9" s="372"/>
      <c r="Y9" s="64"/>
      <c r="Z9" s="64"/>
      <c r="AA9" s="64"/>
    </row>
    <row r="10" spans="1:27">
      <c r="A10" s="68" t="s">
        <v>532</v>
      </c>
      <c r="B10" s="125">
        <v>2020</v>
      </c>
      <c r="C10" s="495"/>
      <c r="D10" s="496">
        <v>1403.2619999999999</v>
      </c>
      <c r="E10" s="497"/>
      <c r="F10" s="257"/>
      <c r="G10" s="522">
        <v>1260</v>
      </c>
      <c r="H10" s="523"/>
      <c r="I10" s="293"/>
      <c r="J10" s="738">
        <v>1.4999999999999999E-2</v>
      </c>
      <c r="K10" s="444"/>
      <c r="L10" s="364"/>
      <c r="M10" s="23"/>
      <c r="N10" s="363"/>
      <c r="O10" s="702">
        <v>0.06</v>
      </c>
      <c r="P10" s="706">
        <v>25</v>
      </c>
      <c r="Q10" s="23"/>
      <c r="R10" s="23"/>
      <c r="S10" s="260"/>
      <c r="T10" s="258">
        <v>988</v>
      </c>
      <c r="U10" s="259"/>
      <c r="V10" s="365"/>
      <c r="W10" s="713">
        <f t="shared" si="0"/>
        <v>132.41043628744126</v>
      </c>
      <c r="X10" s="367"/>
      <c r="Y10" s="23"/>
      <c r="Z10" s="23"/>
      <c r="AA10" s="23"/>
    </row>
    <row r="11" spans="1:27">
      <c r="A11" s="68" t="s">
        <v>532</v>
      </c>
      <c r="B11" s="125">
        <v>2025</v>
      </c>
      <c r="C11" s="495"/>
      <c r="D11" s="496">
        <v>1188.3179</v>
      </c>
      <c r="E11" s="497"/>
      <c r="F11" s="257"/>
      <c r="G11" s="522">
        <v>1067</v>
      </c>
      <c r="H11" s="523"/>
      <c r="I11" s="293"/>
      <c r="J11" s="738">
        <v>1.4999999999999999E-2</v>
      </c>
      <c r="K11" s="444"/>
      <c r="L11" s="364"/>
      <c r="M11" s="23"/>
      <c r="N11" s="363"/>
      <c r="O11" s="702">
        <v>0.06</v>
      </c>
      <c r="P11" s="706">
        <v>25</v>
      </c>
      <c r="Q11" s="23"/>
      <c r="R11" s="23"/>
      <c r="S11" s="260"/>
      <c r="T11" s="258">
        <v>990</v>
      </c>
      <c r="U11" s="259"/>
      <c r="V11" s="365"/>
      <c r="W11" s="713">
        <f t="shared" si="0"/>
        <v>111.90199798979913</v>
      </c>
      <c r="X11" s="367"/>
      <c r="Y11" s="23"/>
      <c r="Z11" s="23"/>
      <c r="AA11" s="23"/>
    </row>
    <row r="12" spans="1:27">
      <c r="A12" s="68" t="s">
        <v>532</v>
      </c>
      <c r="B12" s="125">
        <v>2030</v>
      </c>
      <c r="C12" s="495"/>
      <c r="D12" s="496">
        <v>1041.3094999999998</v>
      </c>
      <c r="E12" s="497"/>
      <c r="F12" s="257"/>
      <c r="G12" s="522">
        <v>935</v>
      </c>
      <c r="H12" s="523"/>
      <c r="I12" s="293"/>
      <c r="J12" s="738">
        <v>1.4999999999999999E-2</v>
      </c>
      <c r="K12" s="444"/>
      <c r="L12" s="364"/>
      <c r="M12" s="23"/>
      <c r="N12" s="363"/>
      <c r="O12" s="702">
        <v>0.06</v>
      </c>
      <c r="P12" s="706">
        <v>25</v>
      </c>
      <c r="Q12" s="23"/>
      <c r="R12" s="23"/>
      <c r="S12" s="260"/>
      <c r="T12" s="258">
        <v>993</v>
      </c>
      <c r="U12" s="259"/>
      <c r="V12" s="365"/>
      <c r="W12" s="713">
        <f t="shared" si="0"/>
        <v>97.762202747496318</v>
      </c>
      <c r="X12" s="367"/>
      <c r="Y12" s="23"/>
      <c r="Z12" s="23"/>
      <c r="AA12" s="23"/>
    </row>
    <row r="13" spans="1:27">
      <c r="A13" s="68" t="s">
        <v>532</v>
      </c>
      <c r="B13" s="125">
        <v>2040</v>
      </c>
      <c r="C13" s="495"/>
      <c r="D13" s="496">
        <v>890.95999999999992</v>
      </c>
      <c r="E13" s="497"/>
      <c r="F13" s="257"/>
      <c r="G13" s="522">
        <v>800</v>
      </c>
      <c r="H13" s="523"/>
      <c r="I13" s="293"/>
      <c r="J13" s="738">
        <v>1.4999999999999999E-2</v>
      </c>
      <c r="K13" s="444"/>
      <c r="L13" s="364"/>
      <c r="M13" s="23"/>
      <c r="N13" s="363"/>
      <c r="O13" s="702">
        <v>0.06</v>
      </c>
      <c r="P13" s="706">
        <v>25</v>
      </c>
      <c r="Q13" s="23"/>
      <c r="R13" s="23"/>
      <c r="S13" s="260"/>
      <c r="T13" s="258">
        <v>999</v>
      </c>
      <c r="U13" s="259"/>
      <c r="V13" s="365"/>
      <c r="W13" s="713">
        <f t="shared" si="0"/>
        <v>83.144421279687279</v>
      </c>
      <c r="X13" s="367"/>
      <c r="Y13" s="23"/>
      <c r="Z13" s="23"/>
      <c r="AA13" s="23"/>
    </row>
    <row r="14" spans="1:27" ht="17" thickBot="1">
      <c r="A14" s="69" t="s">
        <v>532</v>
      </c>
      <c r="B14" s="136">
        <v>2050</v>
      </c>
      <c r="C14" s="492"/>
      <c r="D14" s="493">
        <v>817.45579999999995</v>
      </c>
      <c r="E14" s="494"/>
      <c r="F14" s="245"/>
      <c r="G14" s="520">
        <v>734</v>
      </c>
      <c r="H14" s="521"/>
      <c r="I14" s="294"/>
      <c r="J14" s="739">
        <v>1.4999999999999999E-2</v>
      </c>
      <c r="K14" s="445"/>
      <c r="L14" s="374"/>
      <c r="M14" s="135"/>
      <c r="N14" s="373"/>
      <c r="O14" s="703">
        <v>0.06</v>
      </c>
      <c r="P14" s="707">
        <v>25</v>
      </c>
      <c r="Q14" s="135"/>
      <c r="R14" s="135"/>
      <c r="S14" s="248"/>
      <c r="T14" s="246">
        <v>975</v>
      </c>
      <c r="U14" s="247"/>
      <c r="V14" s="112"/>
      <c r="W14" s="714">
        <f t="shared" si="0"/>
        <v>78.162791300091243</v>
      </c>
      <c r="X14" s="114"/>
      <c r="Y14" s="135"/>
      <c r="Z14" s="135"/>
      <c r="AA14" s="135"/>
    </row>
    <row r="15" spans="1:27" ht="20" thickBot="1">
      <c r="A15" s="54" t="s">
        <v>520</v>
      </c>
      <c r="B15" s="40">
        <v>2050</v>
      </c>
      <c r="C15" s="506">
        <v>459</v>
      </c>
      <c r="D15" s="507">
        <v>602.45000000000005</v>
      </c>
      <c r="E15" s="508">
        <v>745.9</v>
      </c>
      <c r="F15" s="538">
        <v>440</v>
      </c>
      <c r="G15" s="539"/>
      <c r="H15" s="540">
        <v>715</v>
      </c>
      <c r="I15" s="58"/>
      <c r="J15" s="740">
        <v>1.4999999999999999E-2</v>
      </c>
      <c r="K15" s="450"/>
      <c r="L15" s="56"/>
      <c r="M15" s="43"/>
      <c r="N15" s="45"/>
      <c r="O15" s="704">
        <v>0.06</v>
      </c>
      <c r="P15" s="423"/>
      <c r="Q15" s="43"/>
      <c r="R15" s="43"/>
      <c r="S15" s="46"/>
      <c r="T15" s="47"/>
      <c r="U15" s="48"/>
      <c r="V15" s="49">
        <v>52</v>
      </c>
      <c r="W15" s="50"/>
      <c r="X15" s="51">
        <v>80</v>
      </c>
      <c r="Y15" s="43"/>
      <c r="Z15" s="43" t="s">
        <v>57</v>
      </c>
      <c r="AA15" s="43"/>
    </row>
    <row r="16" spans="1:27" ht="18">
      <c r="A16" s="36" t="s">
        <v>365</v>
      </c>
      <c r="B16" s="128">
        <v>2018</v>
      </c>
      <c r="C16" s="489">
        <v>1221.1200000000001</v>
      </c>
      <c r="D16" s="490">
        <v>1322.88</v>
      </c>
      <c r="E16" s="491">
        <v>1424.64</v>
      </c>
      <c r="F16" s="252">
        <v>1200</v>
      </c>
      <c r="G16" s="518"/>
      <c r="H16" s="519">
        <v>1400</v>
      </c>
      <c r="I16" s="368">
        <v>0.15</v>
      </c>
      <c r="J16" s="458">
        <v>2.5000000000000001E-2</v>
      </c>
      <c r="K16" s="440">
        <f>J16*D16</f>
        <v>33.072000000000003</v>
      </c>
      <c r="L16" s="130"/>
      <c r="M16" s="64"/>
      <c r="N16" s="462"/>
      <c r="O16" s="129">
        <v>1.7999999999999999E-2</v>
      </c>
      <c r="P16" s="64">
        <v>25</v>
      </c>
      <c r="Q16" s="64"/>
      <c r="R16" s="64"/>
      <c r="S16" s="61">
        <v>935</v>
      </c>
      <c r="T16" s="62">
        <v>1105</v>
      </c>
      <c r="U16" s="63">
        <v>1280</v>
      </c>
      <c r="V16" s="370">
        <v>72</v>
      </c>
      <c r="W16" s="371"/>
      <c r="X16" s="372">
        <v>115</v>
      </c>
      <c r="Y16" s="64" t="s">
        <v>244</v>
      </c>
      <c r="Z16" s="130" t="s">
        <v>249</v>
      </c>
      <c r="AA16" s="172" t="s">
        <v>366</v>
      </c>
    </row>
    <row r="17" spans="1:27">
      <c r="A17" s="37" t="s">
        <v>365</v>
      </c>
      <c r="B17" s="125">
        <v>2020</v>
      </c>
      <c r="C17" s="495">
        <v>1112.4223596862826</v>
      </c>
      <c r="D17" s="496">
        <v>1205.1242229934728</v>
      </c>
      <c r="E17" s="497">
        <v>1297.8260863006631</v>
      </c>
      <c r="F17" s="257">
        <v>1093.1823503206392</v>
      </c>
      <c r="G17" s="522"/>
      <c r="H17" s="523">
        <v>1275.3794087074125</v>
      </c>
      <c r="I17" s="363">
        <v>0.15</v>
      </c>
      <c r="J17" s="456">
        <v>2.5000000000000001E-2</v>
      </c>
      <c r="K17" s="441">
        <f>J17*D17</f>
        <v>30.128105574836823</v>
      </c>
      <c r="L17" s="208"/>
      <c r="M17" s="23"/>
      <c r="N17" s="463"/>
      <c r="O17" s="207">
        <v>1.7999999999999999E-2</v>
      </c>
      <c r="P17" s="23">
        <v>25</v>
      </c>
      <c r="Q17" s="23"/>
      <c r="R17" s="23"/>
      <c r="S17" s="260">
        <v>935</v>
      </c>
      <c r="T17" s="258">
        <v>1105</v>
      </c>
      <c r="U17" s="259">
        <v>1280</v>
      </c>
      <c r="V17" s="365">
        <v>66</v>
      </c>
      <c r="W17" s="366"/>
      <c r="X17" s="367">
        <v>105</v>
      </c>
      <c r="Y17" s="23" t="s">
        <v>245</v>
      </c>
      <c r="Z17" s="464" t="s">
        <v>240</v>
      </c>
      <c r="AA17" s="173" t="s">
        <v>366</v>
      </c>
    </row>
    <row r="18" spans="1:27">
      <c r="A18" s="37" t="s">
        <v>365</v>
      </c>
      <c r="B18" s="125">
        <v>2025</v>
      </c>
      <c r="C18" s="495">
        <v>916.13187784919376</v>
      </c>
      <c r="D18" s="496">
        <v>992.47620100329323</v>
      </c>
      <c r="E18" s="497">
        <v>1068.8205241573928</v>
      </c>
      <c r="F18" s="257">
        <v>900.28682964739949</v>
      </c>
      <c r="G18" s="522"/>
      <c r="H18" s="523">
        <v>1050.3346345886328</v>
      </c>
      <c r="I18" s="363">
        <v>0.15</v>
      </c>
      <c r="J18" s="456">
        <v>2.5000000000000001E-2</v>
      </c>
      <c r="K18" s="441">
        <f>J18*D18</f>
        <v>24.811905025082332</v>
      </c>
      <c r="L18" s="208"/>
      <c r="M18" s="23"/>
      <c r="N18" s="463"/>
      <c r="O18" s="207">
        <v>1.7999999999999999E-2</v>
      </c>
      <c r="P18" s="23">
        <v>25</v>
      </c>
      <c r="Q18" s="23"/>
      <c r="R18" s="23"/>
      <c r="S18" s="260">
        <v>935</v>
      </c>
      <c r="T18" s="258">
        <v>1105</v>
      </c>
      <c r="U18" s="259">
        <v>1280</v>
      </c>
      <c r="V18" s="365">
        <v>54</v>
      </c>
      <c r="W18" s="366"/>
      <c r="X18" s="367">
        <v>87</v>
      </c>
      <c r="Y18" s="23" t="s">
        <v>245</v>
      </c>
      <c r="Z18" s="464" t="s">
        <v>241</v>
      </c>
      <c r="AA18" s="173" t="s">
        <v>366</v>
      </c>
    </row>
    <row r="19" spans="1:27">
      <c r="A19" s="37" t="s">
        <v>365</v>
      </c>
      <c r="B19" s="125">
        <v>2030</v>
      </c>
      <c r="C19" s="495">
        <v>793.90949725486632</v>
      </c>
      <c r="D19" s="496">
        <v>860.06862202610523</v>
      </c>
      <c r="E19" s="497">
        <v>926.22774679734403</v>
      </c>
      <c r="F19" s="257">
        <v>780.17835815140165</v>
      </c>
      <c r="G19" s="522"/>
      <c r="H19" s="523">
        <v>910.20808450996856</v>
      </c>
      <c r="I19" s="363">
        <v>0.15</v>
      </c>
      <c r="J19" s="456">
        <v>2.5000000000000001E-2</v>
      </c>
      <c r="K19" s="441">
        <f>J19*D19</f>
        <v>21.501715550652634</v>
      </c>
      <c r="L19" s="208"/>
      <c r="M19" s="23"/>
      <c r="N19" s="463"/>
      <c r="O19" s="207">
        <v>1.7999999999999999E-2</v>
      </c>
      <c r="P19" s="23">
        <v>25</v>
      </c>
      <c r="Q19" s="23"/>
      <c r="R19" s="23"/>
      <c r="S19" s="260">
        <v>935</v>
      </c>
      <c r="T19" s="258">
        <v>1105</v>
      </c>
      <c r="U19" s="259">
        <v>1280</v>
      </c>
      <c r="V19" s="365">
        <v>47</v>
      </c>
      <c r="W19" s="366"/>
      <c r="X19" s="367">
        <v>75</v>
      </c>
      <c r="Y19" s="23" t="s">
        <v>245</v>
      </c>
      <c r="Z19" s="464" t="s">
        <v>242</v>
      </c>
      <c r="AA19" s="173" t="s">
        <v>366</v>
      </c>
    </row>
    <row r="20" spans="1:27" ht="17" thickBot="1">
      <c r="A20" s="39" t="s">
        <v>365</v>
      </c>
      <c r="B20" s="136">
        <v>2035</v>
      </c>
      <c r="C20" s="492">
        <v>709.94508742653102</v>
      </c>
      <c r="D20" s="493">
        <v>769.10717804540855</v>
      </c>
      <c r="E20" s="494">
        <v>828.26926866428607</v>
      </c>
      <c r="F20" s="245">
        <v>697.666162958462</v>
      </c>
      <c r="G20" s="520"/>
      <c r="H20" s="521">
        <v>813.94385678487231</v>
      </c>
      <c r="I20" s="373">
        <v>0.15</v>
      </c>
      <c r="J20" s="457">
        <v>2.5000000000000001E-2</v>
      </c>
      <c r="K20" s="442">
        <f>J20*D20</f>
        <v>19.227679451135216</v>
      </c>
      <c r="L20" s="210"/>
      <c r="M20" s="135"/>
      <c r="N20" s="465"/>
      <c r="O20" s="209">
        <v>1.7999999999999999E-2</v>
      </c>
      <c r="P20" s="135">
        <v>25</v>
      </c>
      <c r="Q20" s="135"/>
      <c r="R20" s="135"/>
      <c r="S20" s="248">
        <v>935</v>
      </c>
      <c r="T20" s="246">
        <v>1105</v>
      </c>
      <c r="U20" s="247">
        <v>1280</v>
      </c>
      <c r="V20" s="112">
        <v>42</v>
      </c>
      <c r="W20" s="113"/>
      <c r="X20" s="114">
        <v>67</v>
      </c>
      <c r="Y20" s="135" t="s">
        <v>245</v>
      </c>
      <c r="Z20" s="466" t="s">
        <v>243</v>
      </c>
      <c r="AA20" s="171" t="s">
        <v>366</v>
      </c>
    </row>
    <row r="21" spans="1:27">
      <c r="A21" s="394" t="s">
        <v>367</v>
      </c>
      <c r="B21" s="128">
        <v>2015</v>
      </c>
      <c r="C21" s="498"/>
      <c r="D21" s="490">
        <v>1403.597</v>
      </c>
      <c r="E21" s="502"/>
      <c r="F21" s="185"/>
      <c r="G21" s="524">
        <v>1313</v>
      </c>
      <c r="H21" s="534"/>
      <c r="I21" s="64"/>
      <c r="J21" s="458">
        <v>1.4999999999999999E-2</v>
      </c>
      <c r="K21" s="440">
        <f t="shared" ref="K21:K26" si="1">0.015*D21</f>
        <v>21.053954999999998</v>
      </c>
      <c r="L21" s="130"/>
      <c r="M21" s="64"/>
      <c r="N21" s="64"/>
      <c r="O21" s="129">
        <v>7.0000000000000007E-2</v>
      </c>
      <c r="P21" s="64">
        <v>25</v>
      </c>
      <c r="Q21" s="64"/>
      <c r="R21" s="64"/>
      <c r="S21" s="131"/>
      <c r="T21" s="729">
        <v>1070</v>
      </c>
      <c r="U21" s="67"/>
      <c r="V21" s="132"/>
      <c r="W21" s="712">
        <f t="shared" ref="W21:W26" si="2">(((D21*(1+O21)^P21*O21/((1+O21)^P21-1))+(J21*D21))/T21)*1000</f>
        <v>132.24050424240616</v>
      </c>
      <c r="X21" s="134"/>
      <c r="Y21" s="64"/>
      <c r="Z21" s="64"/>
      <c r="AA21" s="172"/>
    </row>
    <row r="22" spans="1:27">
      <c r="A22" s="340" t="s">
        <v>367</v>
      </c>
      <c r="B22" s="125">
        <v>2020</v>
      </c>
      <c r="C22" s="500"/>
      <c r="D22" s="496">
        <v>1182.3139999999999</v>
      </c>
      <c r="E22" s="503"/>
      <c r="F22" s="186"/>
      <c r="G22" s="526">
        <v>1106</v>
      </c>
      <c r="H22" s="535"/>
      <c r="I22" s="23"/>
      <c r="J22" s="456">
        <v>1.4999999999999999E-2</v>
      </c>
      <c r="K22" s="441">
        <f t="shared" si="1"/>
        <v>17.734709999999996</v>
      </c>
      <c r="L22" s="208"/>
      <c r="M22" s="23"/>
      <c r="N22" s="23"/>
      <c r="O22" s="207">
        <v>7.0000000000000007E-2</v>
      </c>
      <c r="P22" s="23">
        <v>25</v>
      </c>
      <c r="Q22" s="23"/>
      <c r="R22" s="23"/>
      <c r="S22" s="2"/>
      <c r="T22" s="731">
        <v>1070</v>
      </c>
      <c r="U22" s="68"/>
      <c r="V22" s="378"/>
      <c r="W22" s="713">
        <f t="shared" si="2"/>
        <v>111.39222977311593</v>
      </c>
      <c r="X22" s="383"/>
      <c r="Y22" s="23"/>
      <c r="Z22" s="23"/>
      <c r="AA22" s="173"/>
    </row>
    <row r="23" spans="1:27">
      <c r="A23" s="340" t="s">
        <v>367</v>
      </c>
      <c r="B23" s="125">
        <v>2025</v>
      </c>
      <c r="C23" s="500"/>
      <c r="D23" s="496">
        <v>1050.827</v>
      </c>
      <c r="E23" s="503"/>
      <c r="F23" s="186"/>
      <c r="G23" s="526">
        <v>983</v>
      </c>
      <c r="H23" s="535"/>
      <c r="I23" s="23"/>
      <c r="J23" s="456">
        <v>1.4999999999999999E-2</v>
      </c>
      <c r="K23" s="441">
        <f t="shared" si="1"/>
        <v>15.762404999999999</v>
      </c>
      <c r="L23" s="208"/>
      <c r="M23" s="23"/>
      <c r="N23" s="23"/>
      <c r="O23" s="207">
        <v>7.0000000000000007E-2</v>
      </c>
      <c r="P23" s="23">
        <v>25</v>
      </c>
      <c r="R23" s="23"/>
      <c r="S23" s="2"/>
      <c r="T23" s="731">
        <v>1070</v>
      </c>
      <c r="U23" s="68"/>
      <c r="V23" s="378"/>
      <c r="W23" s="713">
        <f t="shared" si="2"/>
        <v>99.004124653682624</v>
      </c>
      <c r="X23" s="383"/>
      <c r="Y23" s="23"/>
      <c r="Z23" s="23"/>
      <c r="AA23" s="173"/>
    </row>
    <row r="24" spans="1:27">
      <c r="A24" s="340" t="s">
        <v>367</v>
      </c>
      <c r="B24" s="125">
        <v>2030</v>
      </c>
      <c r="C24" s="500"/>
      <c r="D24" s="496">
        <v>954.61699999999996</v>
      </c>
      <c r="E24" s="503"/>
      <c r="F24" s="186"/>
      <c r="G24" s="526">
        <v>893</v>
      </c>
      <c r="H24" s="535"/>
      <c r="I24" s="23"/>
      <c r="J24" s="456">
        <v>1.4999999999999999E-2</v>
      </c>
      <c r="K24" s="441">
        <f t="shared" si="1"/>
        <v>14.319254999999998</v>
      </c>
      <c r="L24" s="208"/>
      <c r="M24" s="23"/>
      <c r="N24" s="23"/>
      <c r="O24" s="207">
        <v>7.0000000000000007E-2</v>
      </c>
      <c r="P24" s="23">
        <v>25</v>
      </c>
      <c r="Q24" s="23"/>
      <c r="R24" s="23"/>
      <c r="S24" s="2"/>
      <c r="T24" s="731">
        <v>1070</v>
      </c>
      <c r="U24" s="68"/>
      <c r="V24" s="378"/>
      <c r="W24" s="713">
        <f t="shared" si="2"/>
        <v>89.939657493121643</v>
      </c>
      <c r="X24" s="383"/>
      <c r="Y24" s="23"/>
      <c r="Z24" s="23"/>
      <c r="AA24" s="173"/>
    </row>
    <row r="25" spans="1:27">
      <c r="A25" s="340" t="s">
        <v>367</v>
      </c>
      <c r="B25" s="125">
        <v>2035</v>
      </c>
      <c r="C25" s="500"/>
      <c r="D25" s="496">
        <v>889.4079999999999</v>
      </c>
      <c r="E25" s="503"/>
      <c r="F25" s="186"/>
      <c r="G25" s="526">
        <v>832</v>
      </c>
      <c r="H25" s="535"/>
      <c r="I25" s="23"/>
      <c r="J25" s="456">
        <v>1.4999999999999999E-2</v>
      </c>
      <c r="K25" s="441">
        <f t="shared" si="1"/>
        <v>13.341119999999998</v>
      </c>
      <c r="L25" s="208"/>
      <c r="M25" s="23"/>
      <c r="N25" s="23"/>
      <c r="O25" s="207">
        <v>7.0000000000000007E-2</v>
      </c>
      <c r="P25" s="23">
        <v>25</v>
      </c>
      <c r="Q25" s="23"/>
      <c r="R25" s="23"/>
      <c r="S25" s="2"/>
      <c r="T25" s="731">
        <v>1070</v>
      </c>
      <c r="U25" s="68"/>
      <c r="V25" s="378"/>
      <c r="W25" s="713">
        <f t="shared" si="2"/>
        <v>83.795963084296986</v>
      </c>
      <c r="X25" s="383"/>
      <c r="Y25" s="23"/>
      <c r="Z25" s="23"/>
      <c r="AA25" s="173"/>
    </row>
    <row r="26" spans="1:27" ht="17" thickBot="1">
      <c r="A26" s="341" t="s">
        <v>367</v>
      </c>
      <c r="B26" s="136">
        <v>2040</v>
      </c>
      <c r="C26" s="504"/>
      <c r="D26" s="493">
        <v>842.37199999999996</v>
      </c>
      <c r="E26" s="505"/>
      <c r="F26" s="184"/>
      <c r="G26" s="536">
        <v>788</v>
      </c>
      <c r="H26" s="537"/>
      <c r="I26" s="135"/>
      <c r="J26" s="457">
        <v>1.4999999999999999E-2</v>
      </c>
      <c r="K26" s="442">
        <f t="shared" si="1"/>
        <v>12.635579999999999</v>
      </c>
      <c r="L26" s="210"/>
      <c r="M26" s="135"/>
      <c r="N26" s="135"/>
      <c r="O26" s="209">
        <v>7.0000000000000007E-2</v>
      </c>
      <c r="P26" s="135">
        <v>25</v>
      </c>
      <c r="Q26" s="135"/>
      <c r="R26" s="135"/>
      <c r="S26" s="139"/>
      <c r="T26" s="730">
        <v>1070</v>
      </c>
      <c r="U26" s="69"/>
      <c r="V26" s="379"/>
      <c r="W26" s="714">
        <f t="shared" si="2"/>
        <v>79.364445805800514</v>
      </c>
      <c r="X26" s="393"/>
      <c r="Y26" s="135"/>
      <c r="Z26" s="135"/>
      <c r="AA26" s="171"/>
    </row>
  </sheetData>
  <phoneticPr fontId="13" type="noConversion"/>
  <hyperlinks>
    <hyperlink ref="E2" location="Inhalt!A1" display="Zurück zur Inhaltsübersicht" xr:uid="{B0AE7278-5B9D-42F6-B867-2A4C10D49655}"/>
  </hyperlinks>
  <pageMargins left="0.7" right="0.7" top="0.78740157499999996" bottom="0.78740157499999996"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27814-E562-483A-B2BC-B4EF0138CAA2}">
  <sheetPr codeName="Tabelle9"/>
  <dimension ref="A1:P103"/>
  <sheetViews>
    <sheetView workbookViewId="0">
      <selection activeCell="K64" sqref="K64"/>
    </sheetView>
  </sheetViews>
  <sheetFormatPr baseColWidth="10" defaultRowHeight="16"/>
  <sheetData>
    <row r="1" spans="1:16">
      <c r="A1" s="612" t="s">
        <v>408</v>
      </c>
      <c r="B1" s="301"/>
      <c r="C1" s="301"/>
      <c r="D1" s="301"/>
      <c r="E1" s="301"/>
      <c r="F1" s="656" t="s">
        <v>474</v>
      </c>
      <c r="G1" s="301"/>
      <c r="H1" s="301"/>
      <c r="I1" s="301"/>
      <c r="J1" s="301"/>
      <c r="K1" s="301"/>
      <c r="L1" s="301"/>
      <c r="M1" s="648" t="s">
        <v>492</v>
      </c>
      <c r="N1" s="301"/>
    </row>
    <row r="2" spans="1:16">
      <c r="A2" s="613"/>
      <c r="B2" s="613" t="s">
        <v>520</v>
      </c>
      <c r="C2" s="613" t="s">
        <v>342</v>
      </c>
      <c r="D2" s="613" t="s">
        <v>362</v>
      </c>
      <c r="E2" s="613" t="s">
        <v>530</v>
      </c>
      <c r="F2" s="613" t="s">
        <v>343</v>
      </c>
      <c r="G2" s="613" t="s">
        <v>363</v>
      </c>
      <c r="H2" s="613" t="s">
        <v>365</v>
      </c>
      <c r="I2" s="613" t="s">
        <v>361</v>
      </c>
      <c r="J2" s="613" t="s">
        <v>345</v>
      </c>
      <c r="K2" s="613" t="s">
        <v>352</v>
      </c>
      <c r="L2" s="613" t="s">
        <v>532</v>
      </c>
      <c r="M2" s="613" t="s">
        <v>367</v>
      </c>
      <c r="N2" s="662" t="s">
        <v>397</v>
      </c>
      <c r="O2" s="662" t="s">
        <v>483</v>
      </c>
      <c r="P2" s="660" t="s">
        <v>484</v>
      </c>
    </row>
    <row r="3" spans="1:16">
      <c r="A3" s="614" t="s">
        <v>341</v>
      </c>
      <c r="B3" s="654"/>
      <c r="C3" s="615">
        <v>1503.7567999999999</v>
      </c>
      <c r="D3" s="615"/>
      <c r="E3" s="615">
        <v>1412.8789999999999</v>
      </c>
      <c r="F3" s="615">
        <v>2394.54</v>
      </c>
      <c r="G3" s="615">
        <v>1340.53</v>
      </c>
      <c r="H3" s="654">
        <v>1322.88</v>
      </c>
      <c r="I3" s="654">
        <v>1340.374736842105</v>
      </c>
      <c r="J3" s="615">
        <v>2001.7908</v>
      </c>
      <c r="K3" s="615">
        <v>940.31</v>
      </c>
      <c r="L3" s="654">
        <v>1781.9199999999998</v>
      </c>
      <c r="M3" s="654">
        <v>1403.597</v>
      </c>
      <c r="N3" s="615">
        <f t="shared" ref="N3:N8" si="0">AVERAGE(B3,H3,I3,L3:M3)</f>
        <v>1462.1929342105261</v>
      </c>
      <c r="O3" s="615">
        <f t="shared" ref="O3:O8" si="1">MEDIAN(B3,H3,I3,L3:M3)</f>
        <v>1371.9858684210526</v>
      </c>
      <c r="P3" s="615">
        <v>1414.1185</v>
      </c>
    </row>
    <row r="4" spans="1:16">
      <c r="A4" s="614">
        <v>2020</v>
      </c>
      <c r="B4" s="654"/>
      <c r="C4" s="615"/>
      <c r="D4" s="615">
        <v>1113.0944</v>
      </c>
      <c r="E4" s="615">
        <v>844.34999999999991</v>
      </c>
      <c r="F4" s="615">
        <v>1344.105</v>
      </c>
      <c r="G4" s="615"/>
      <c r="H4" s="654">
        <v>1205.1242229934728</v>
      </c>
      <c r="I4" s="654"/>
      <c r="J4" s="615">
        <v>1320.3533</v>
      </c>
      <c r="K4" s="615"/>
      <c r="L4" s="654">
        <v>1403.2619999999999</v>
      </c>
      <c r="M4" s="654">
        <v>1182.3139999999999</v>
      </c>
      <c r="N4" s="615">
        <f t="shared" si="0"/>
        <v>1263.5667409978244</v>
      </c>
      <c r="O4" s="615">
        <f t="shared" si="1"/>
        <v>1205.1242229934728</v>
      </c>
      <c r="P4" s="615">
        <v>1240.0700431503315</v>
      </c>
    </row>
    <row r="5" spans="1:16">
      <c r="A5" s="614">
        <v>2025</v>
      </c>
      <c r="B5" s="654"/>
      <c r="C5" s="615"/>
      <c r="D5" s="615"/>
      <c r="E5" s="615">
        <v>759.91499999999996</v>
      </c>
      <c r="F5" s="615"/>
      <c r="G5" s="615"/>
      <c r="H5" s="654">
        <v>992.47620100329323</v>
      </c>
      <c r="I5" s="654"/>
      <c r="J5" s="615"/>
      <c r="K5" s="615"/>
      <c r="L5" s="654">
        <v>1188.3179</v>
      </c>
      <c r="M5" s="654">
        <v>1050.827</v>
      </c>
      <c r="N5" s="615">
        <f t="shared" si="0"/>
        <v>1077.2070336677643</v>
      </c>
      <c r="O5" s="615">
        <f t="shared" si="1"/>
        <v>1050.827</v>
      </c>
      <c r="P5" s="615">
        <v>1059.8237620786963</v>
      </c>
    </row>
    <row r="6" spans="1:16">
      <c r="A6" s="614">
        <v>2030</v>
      </c>
      <c r="B6" s="654"/>
      <c r="C6" s="615">
        <v>854.12559999999996</v>
      </c>
      <c r="D6" s="615">
        <v>1047.3727999999999</v>
      </c>
      <c r="E6" s="615">
        <v>675.4799999999999</v>
      </c>
      <c r="F6" s="615">
        <v>1106.9099999999999</v>
      </c>
      <c r="G6" s="615"/>
      <c r="H6" s="654">
        <v>860.06862202610523</v>
      </c>
      <c r="I6" s="654">
        <v>1034.5469305263155</v>
      </c>
      <c r="J6" s="615">
        <v>987.81180000000006</v>
      </c>
      <c r="K6" s="615"/>
      <c r="L6" s="654">
        <v>1041.3094999999998</v>
      </c>
      <c r="M6" s="654">
        <v>954.61699999999996</v>
      </c>
      <c r="N6" s="615">
        <f t="shared" si="0"/>
        <v>972.63551313810513</v>
      </c>
      <c r="O6" s="615">
        <f t="shared" si="1"/>
        <v>994.58196526315771</v>
      </c>
      <c r="P6" s="615">
        <v>940.42237339867199</v>
      </c>
    </row>
    <row r="7" spans="1:16">
      <c r="A7" s="614">
        <v>2035</v>
      </c>
      <c r="B7" s="654"/>
      <c r="C7" s="615"/>
      <c r="D7" s="615"/>
      <c r="E7" s="615">
        <v>624.81899999999996</v>
      </c>
      <c r="F7" s="615"/>
      <c r="G7" s="615"/>
      <c r="H7" s="654">
        <v>769.10717804540855</v>
      </c>
      <c r="I7" s="654"/>
      <c r="J7" s="615"/>
      <c r="K7" s="615"/>
      <c r="L7" s="654"/>
      <c r="M7" s="654">
        <v>889.4079999999999</v>
      </c>
      <c r="N7" s="615">
        <f t="shared" si="0"/>
        <v>829.25758902270422</v>
      </c>
      <c r="O7" s="615">
        <f t="shared" si="1"/>
        <v>829.25758902270422</v>
      </c>
      <c r="P7" s="615"/>
    </row>
    <row r="8" spans="1:16">
      <c r="A8" s="614">
        <v>2040</v>
      </c>
      <c r="B8" s="654"/>
      <c r="C8" s="615"/>
      <c r="D8" s="615">
        <v>1018.1632</v>
      </c>
      <c r="E8" s="615">
        <v>531.37759999999992</v>
      </c>
      <c r="F8" s="615">
        <v>1039.1399999999999</v>
      </c>
      <c r="G8" s="615"/>
      <c r="H8" s="654"/>
      <c r="I8" s="654"/>
      <c r="J8" s="615">
        <v>783.92570000000001</v>
      </c>
      <c r="K8" s="615">
        <v>526.12</v>
      </c>
      <c r="L8" s="654">
        <v>890.95999999999992</v>
      </c>
      <c r="M8" s="654">
        <v>842.37199999999996</v>
      </c>
      <c r="N8" s="615">
        <f t="shared" si="0"/>
        <v>866.66599999999994</v>
      </c>
      <c r="O8" s="615">
        <f t="shared" si="1"/>
        <v>866.66599999999994</v>
      </c>
      <c r="P8" s="615">
        <v>866.66599999999994</v>
      </c>
    </row>
    <row r="9" spans="1:16">
      <c r="A9" s="614">
        <v>2045</v>
      </c>
      <c r="B9" s="654"/>
      <c r="C9" s="615"/>
      <c r="D9" s="615"/>
      <c r="E9" s="615">
        <v>504.35839999999996</v>
      </c>
      <c r="F9" s="615"/>
      <c r="G9" s="615"/>
      <c r="H9" s="654"/>
      <c r="I9" s="654"/>
      <c r="J9" s="615"/>
      <c r="K9" s="615"/>
      <c r="L9" s="654"/>
      <c r="M9" s="654"/>
      <c r="N9" s="615"/>
      <c r="O9" s="615"/>
      <c r="P9" s="618"/>
    </row>
    <row r="10" spans="1:16" ht="17" thickBot="1">
      <c r="A10" s="614">
        <v>2050</v>
      </c>
      <c r="B10" s="654">
        <v>602.45000000000005</v>
      </c>
      <c r="C10" s="615">
        <v>586.63040000000001</v>
      </c>
      <c r="D10" s="615">
        <v>987.91039999999998</v>
      </c>
      <c r="E10" s="615">
        <v>478.46499999999997</v>
      </c>
      <c r="F10" s="615">
        <v>993.95999999999992</v>
      </c>
      <c r="G10" s="615">
        <v>610.4</v>
      </c>
      <c r="H10" s="654"/>
      <c r="I10" s="654"/>
      <c r="J10" s="615">
        <v>578.94929999999999</v>
      </c>
      <c r="K10" s="615"/>
      <c r="L10" s="654">
        <v>817.45579999999995</v>
      </c>
      <c r="M10" s="654"/>
      <c r="N10" s="615">
        <f>AVERAGE(B10,H10,I10,L10:M10)</f>
        <v>709.9529</v>
      </c>
      <c r="O10" s="615">
        <f>MEDIAN(B10,H10,I10,L10:M10)</f>
        <v>709.9529</v>
      </c>
      <c r="P10" s="618">
        <v>744.16645979791406</v>
      </c>
    </row>
    <row r="11" spans="1:16">
      <c r="A11" s="643" t="s">
        <v>441</v>
      </c>
      <c r="B11" s="644"/>
      <c r="C11" s="645">
        <f>(C3-C10)/C3</f>
        <v>0.60989010989010983</v>
      </c>
      <c r="D11" s="645">
        <f>(D4-D10)/D4</f>
        <v>0.11246485473289594</v>
      </c>
      <c r="E11" s="645">
        <f>(E3-E10)/E3</f>
        <v>0.66135458167330685</v>
      </c>
      <c r="F11" s="645">
        <f t="shared" ref="F11:L11" si="2">(F3-F10)/F3</f>
        <v>0.58490566037735847</v>
      </c>
      <c r="G11" s="645">
        <f t="shared" si="2"/>
        <v>0.5446577100102199</v>
      </c>
      <c r="H11" s="655">
        <f>(H3-H7)/H3</f>
        <v>0.41861153086794833</v>
      </c>
      <c r="I11" s="655">
        <f>(I3-I6)/I3</f>
        <v>0.2281658986175116</v>
      </c>
      <c r="J11" s="645">
        <f>(J3-J10)/J3</f>
        <v>0.71078431372549022</v>
      </c>
      <c r="K11" s="645">
        <f>(K3-K8)/K3</f>
        <v>0.44048239410407203</v>
      </c>
      <c r="L11" s="655">
        <f t="shared" si="2"/>
        <v>0.54125000000000001</v>
      </c>
      <c r="M11" s="655">
        <f>(M3-M8)/M3</f>
        <v>0.39984767707539987</v>
      </c>
      <c r="N11" s="645">
        <f>(N3-N10)/N3</f>
        <v>0.51446017595255233</v>
      </c>
      <c r="O11" s="645">
        <f>(O3-O10)/O3</f>
        <v>0.48253628820751049</v>
      </c>
      <c r="P11" s="645">
        <f>(P3-P10)/P3</f>
        <v>0.473759476452706</v>
      </c>
    </row>
    <row r="12" spans="1:16">
      <c r="D12" s="693"/>
    </row>
    <row r="13" spans="1:16">
      <c r="D13" s="693" t="s">
        <v>533</v>
      </c>
    </row>
    <row r="49" spans="1:11">
      <c r="A49" s="612" t="s">
        <v>471</v>
      </c>
    </row>
    <row r="51" spans="1:11">
      <c r="A51" s="613"/>
      <c r="B51" s="613" t="s">
        <v>520</v>
      </c>
      <c r="C51" s="613"/>
      <c r="D51" s="613" t="s">
        <v>365</v>
      </c>
      <c r="E51" s="613"/>
      <c r="F51" s="613" t="s">
        <v>361</v>
      </c>
      <c r="G51" s="613"/>
      <c r="H51" s="613" t="s">
        <v>532</v>
      </c>
      <c r="I51" s="613" t="s">
        <v>367</v>
      </c>
      <c r="J51" s="662" t="s">
        <v>396</v>
      </c>
    </row>
    <row r="52" spans="1:11">
      <c r="A52" s="613"/>
      <c r="B52" s="613" t="s">
        <v>409</v>
      </c>
      <c r="C52" s="613" t="s">
        <v>410</v>
      </c>
      <c r="D52" s="613" t="s">
        <v>409</v>
      </c>
      <c r="E52" s="613" t="s">
        <v>410</v>
      </c>
      <c r="F52" s="613" t="s">
        <v>409</v>
      </c>
      <c r="G52" s="613" t="s">
        <v>410</v>
      </c>
      <c r="H52" s="613" t="s">
        <v>407</v>
      </c>
      <c r="I52" s="613" t="s">
        <v>407</v>
      </c>
      <c r="J52" s="662"/>
    </row>
    <row r="53" spans="1:11">
      <c r="A53" s="614" t="s">
        <v>341</v>
      </c>
      <c r="B53" s="615"/>
      <c r="C53" s="615"/>
      <c r="D53" s="615">
        <v>1221.1200000000001</v>
      </c>
      <c r="E53" s="615">
        <v>1424.64</v>
      </c>
      <c r="F53" s="615">
        <v>1146.4218947368418</v>
      </c>
      <c r="G53" s="615">
        <v>1534.3275789473682</v>
      </c>
      <c r="H53" s="615">
        <v>1781.9199999999998</v>
      </c>
      <c r="I53" s="615">
        <v>1403.597</v>
      </c>
      <c r="J53" s="615">
        <f t="shared" ref="J53:J58" si="3">MEDIAN(B53:I53)</f>
        <v>1414.1185</v>
      </c>
    </row>
    <row r="54" spans="1:11">
      <c r="A54" s="614">
        <v>2020</v>
      </c>
      <c r="B54" s="615"/>
      <c r="C54" s="615"/>
      <c r="D54" s="615">
        <v>1112.4223596862826</v>
      </c>
      <c r="E54" s="615">
        <v>1297.8260863006631</v>
      </c>
      <c r="F54" s="615"/>
      <c r="G54" s="615"/>
      <c r="H54" s="615">
        <v>1403.2619999999999</v>
      </c>
      <c r="I54" s="615">
        <v>1182.3139999999999</v>
      </c>
      <c r="J54" s="615">
        <f t="shared" si="3"/>
        <v>1240.0700431503315</v>
      </c>
    </row>
    <row r="55" spans="1:11">
      <c r="A55" s="614">
        <v>2025</v>
      </c>
      <c r="B55" s="615"/>
      <c r="C55" s="615"/>
      <c r="D55" s="615">
        <v>916.13187784919376</v>
      </c>
      <c r="E55" s="615">
        <v>1068.8205241573928</v>
      </c>
      <c r="F55" s="615"/>
      <c r="G55" s="615"/>
      <c r="H55" s="615">
        <v>1188.3179</v>
      </c>
      <c r="I55" s="615">
        <v>1050.827</v>
      </c>
      <c r="J55" s="615">
        <f t="shared" si="3"/>
        <v>1059.8237620786963</v>
      </c>
    </row>
    <row r="56" spans="1:11">
      <c r="A56" s="614">
        <v>2030</v>
      </c>
      <c r="B56" s="615"/>
      <c r="C56" s="615"/>
      <c r="D56" s="615">
        <v>793.90949725486632</v>
      </c>
      <c r="E56" s="615">
        <v>926.22774679734403</v>
      </c>
      <c r="F56" s="615">
        <v>859.81642105263131</v>
      </c>
      <c r="G56" s="615">
        <v>1209.2774399999996</v>
      </c>
      <c r="H56" s="615">
        <v>1041.3094999999998</v>
      </c>
      <c r="I56" s="615">
        <v>954.61699999999996</v>
      </c>
      <c r="J56" s="615">
        <f t="shared" si="3"/>
        <v>940.42237339867199</v>
      </c>
    </row>
    <row r="57" spans="1:11">
      <c r="A57" s="614">
        <v>2040</v>
      </c>
      <c r="B57" s="615"/>
      <c r="C57" s="615"/>
      <c r="D57" s="615"/>
      <c r="E57" s="615"/>
      <c r="F57" s="615"/>
      <c r="G57" s="615"/>
      <c r="H57" s="615">
        <v>890.95999999999992</v>
      </c>
      <c r="I57" s="615">
        <v>842.37199999999996</v>
      </c>
      <c r="J57" s="615">
        <f t="shared" si="3"/>
        <v>866.66599999999994</v>
      </c>
    </row>
    <row r="58" spans="1:11">
      <c r="A58" s="614">
        <v>2050</v>
      </c>
      <c r="B58" s="615">
        <v>459</v>
      </c>
      <c r="C58" s="615">
        <v>745.9</v>
      </c>
      <c r="D58" s="615"/>
      <c r="E58" s="615"/>
      <c r="F58" s="615"/>
      <c r="G58" s="615"/>
      <c r="H58" s="615">
        <v>817.45579999999995</v>
      </c>
      <c r="I58" s="615">
        <v>742.43291959582803</v>
      </c>
      <c r="J58" s="615">
        <f t="shared" si="3"/>
        <v>744.16645979791406</v>
      </c>
    </row>
    <row r="60" spans="1:11">
      <c r="K60" s="693"/>
    </row>
    <row r="61" spans="1:11">
      <c r="K61" s="693"/>
    </row>
    <row r="82" spans="1:15">
      <c r="A82" s="612" t="s">
        <v>399</v>
      </c>
      <c r="H82" s="612" t="s">
        <v>400</v>
      </c>
      <c r="M82" s="612" t="s">
        <v>403</v>
      </c>
    </row>
    <row r="83" spans="1:15">
      <c r="A83" s="612"/>
    </row>
    <row r="84" spans="1:15">
      <c r="A84" s="5"/>
      <c r="B84" s="5" t="s">
        <v>398</v>
      </c>
      <c r="C84" s="5" t="s">
        <v>39</v>
      </c>
      <c r="H84" s="5"/>
      <c r="I84" s="5" t="s">
        <v>398</v>
      </c>
      <c r="J84" s="5" t="s">
        <v>39</v>
      </c>
      <c r="K84" s="85"/>
      <c r="M84" s="5"/>
      <c r="N84" s="5" t="s">
        <v>398</v>
      </c>
      <c r="O84" s="5" t="s">
        <v>39</v>
      </c>
    </row>
    <row r="85" spans="1:15">
      <c r="A85" s="5" t="s">
        <v>394</v>
      </c>
      <c r="B85" s="11">
        <v>0.01</v>
      </c>
      <c r="C85" s="5" t="s">
        <v>361</v>
      </c>
      <c r="H85" s="5" t="s">
        <v>394</v>
      </c>
      <c r="I85" s="11">
        <v>1.7999999999999999E-2</v>
      </c>
      <c r="J85" s="219" t="s">
        <v>365</v>
      </c>
      <c r="K85" s="85"/>
      <c r="M85" s="5" t="s">
        <v>394</v>
      </c>
      <c r="N85" s="620">
        <v>25</v>
      </c>
      <c r="O85" s="5" t="s">
        <v>526</v>
      </c>
    </row>
    <row r="86" spans="1:15">
      <c r="A86" s="5" t="s">
        <v>395</v>
      </c>
      <c r="B86" s="11">
        <v>2.5000000000000001E-2</v>
      </c>
      <c r="C86" s="5" t="s">
        <v>365</v>
      </c>
      <c r="H86" s="5" t="s">
        <v>395</v>
      </c>
      <c r="I86" s="11">
        <v>7.0000000000000007E-2</v>
      </c>
      <c r="J86" s="340" t="s">
        <v>527</v>
      </c>
      <c r="K86" s="85"/>
      <c r="M86" s="5" t="s">
        <v>395</v>
      </c>
      <c r="N86" s="620">
        <v>30</v>
      </c>
      <c r="O86" s="111" t="s">
        <v>361</v>
      </c>
    </row>
    <row r="87" spans="1:15">
      <c r="A87" s="5" t="s">
        <v>396</v>
      </c>
      <c r="B87" s="11">
        <v>1.4999999999999999E-2</v>
      </c>
      <c r="C87" s="5"/>
      <c r="H87" s="5" t="s">
        <v>396</v>
      </c>
      <c r="I87" s="11">
        <v>7.0000000000000007E-2</v>
      </c>
      <c r="J87" s="5"/>
      <c r="K87" s="85"/>
      <c r="M87" s="5" t="s">
        <v>396</v>
      </c>
      <c r="N87" s="620">
        <v>25</v>
      </c>
      <c r="O87" s="5"/>
    </row>
    <row r="88" spans="1:15">
      <c r="A88" s="5" t="s">
        <v>397</v>
      </c>
      <c r="B88" s="11">
        <v>1.7999999999999999E-2</v>
      </c>
      <c r="C88" s="5"/>
      <c r="H88" s="5" t="s">
        <v>397</v>
      </c>
      <c r="I88" s="11">
        <v>5.2999999999999999E-2</v>
      </c>
      <c r="J88" s="5"/>
      <c r="K88" s="85"/>
      <c r="M88" s="5" t="s">
        <v>397</v>
      </c>
      <c r="N88" s="620">
        <v>26</v>
      </c>
      <c r="O88" s="5"/>
    </row>
    <row r="89" spans="1:15">
      <c r="K89" s="85"/>
    </row>
    <row r="90" spans="1:15">
      <c r="H90" s="612" t="s">
        <v>1</v>
      </c>
      <c r="J90" s="85"/>
      <c r="M90" s="22" t="s">
        <v>473</v>
      </c>
    </row>
    <row r="91" spans="1:15">
      <c r="J91" s="85"/>
    </row>
    <row r="92" spans="1:15">
      <c r="H92" s="5"/>
      <c r="I92" s="5" t="s">
        <v>398</v>
      </c>
      <c r="J92" s="5" t="s">
        <v>39</v>
      </c>
    </row>
    <row r="93" spans="1:15">
      <c r="H93" s="5" t="s">
        <v>394</v>
      </c>
      <c r="I93" s="621">
        <v>909.11529524633511</v>
      </c>
      <c r="J93" s="111" t="s">
        <v>361</v>
      </c>
    </row>
    <row r="94" spans="1:15">
      <c r="H94" s="5" t="s">
        <v>395</v>
      </c>
      <c r="I94" s="621">
        <v>1280</v>
      </c>
      <c r="J94" s="37" t="s">
        <v>365</v>
      </c>
    </row>
    <row r="95" spans="1:15">
      <c r="H95" s="5" t="s">
        <v>396</v>
      </c>
      <c r="I95" s="620">
        <v>1034.6512633321947</v>
      </c>
      <c r="J95" s="5"/>
    </row>
    <row r="96" spans="1:15">
      <c r="H96" s="5" t="s">
        <v>397</v>
      </c>
      <c r="I96" s="620">
        <v>1074</v>
      </c>
      <c r="J96" s="5"/>
    </row>
    <row r="97" spans="8:11">
      <c r="J97" s="85"/>
    </row>
    <row r="98" spans="8:11">
      <c r="H98" s="16"/>
      <c r="K98" s="85"/>
    </row>
    <row r="99" spans="8:11">
      <c r="K99" s="85"/>
    </row>
    <row r="100" spans="8:11">
      <c r="J100" s="85"/>
      <c r="K100" s="653"/>
    </row>
    <row r="101" spans="8:11">
      <c r="J101" s="85"/>
    </row>
    <row r="102" spans="8:11">
      <c r="J102" s="85"/>
    </row>
    <row r="103" spans="8:11">
      <c r="J103" s="85"/>
    </row>
  </sheetData>
  <hyperlinks>
    <hyperlink ref="M1" location="Inhalt!A1" display="Zurück zur Inhaltsübersicht" xr:uid="{DEC2980F-2E9A-4BAA-A749-974739A65EBE}"/>
  </hyperlinks>
  <pageMargins left="0.7" right="0.7" top="0.78740157499999996" bottom="0.78740157499999996" header="0.3" footer="0.3"/>
  <ignoredErrors>
    <ignoredError sqref="D11 K11 M11" formula="1"/>
    <ignoredError sqref="J54:J58 N8:O8" formulaRange="1"/>
  </ignoredErrors>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8D11C-7C52-2541-B06E-B3D7F18E2B8E}">
  <sheetPr codeName="Tabelle10">
    <pageSetUpPr autoPageBreaks="0"/>
  </sheetPr>
  <dimension ref="A1:AA34"/>
  <sheetViews>
    <sheetView zoomScale="80" zoomScaleNormal="80" workbookViewId="0">
      <pane xSplit="2" ySplit="6" topLeftCell="C7" activePane="bottomRight" state="frozen"/>
      <selection pane="topRight" activeCell="C1" sqref="C1"/>
      <selection pane="bottomLeft" activeCell="A7" sqref="A7"/>
      <selection pane="bottomRight" activeCell="A3" sqref="A3"/>
    </sheetView>
  </sheetViews>
  <sheetFormatPr baseColWidth="10" defaultRowHeight="16"/>
  <cols>
    <col min="1" max="1" width="40.6640625" customWidth="1"/>
    <col min="2" max="2" width="9.6640625" customWidth="1"/>
    <col min="3" max="8" width="18.1640625" customWidth="1"/>
    <col min="9" max="9" width="14" style="85" customWidth="1"/>
    <col min="10" max="12" width="16.83203125" customWidth="1"/>
    <col min="13" max="13" width="17.6640625" customWidth="1"/>
    <col min="14" max="14" width="16.5" customWidth="1"/>
    <col min="15" max="15" width="10.83203125" style="81"/>
    <col min="16" max="16" width="13.6640625" customWidth="1"/>
    <col min="17" max="17" width="13" customWidth="1"/>
    <col min="25" max="25" width="53.33203125" customWidth="1"/>
    <col min="26" max="26" width="109.6640625" bestFit="1" customWidth="1"/>
    <col min="27" max="27" width="118" bestFit="1" customWidth="1"/>
  </cols>
  <sheetData>
    <row r="1" spans="1:27">
      <c r="A1" s="198"/>
      <c r="B1" s="198"/>
      <c r="C1" s="198"/>
      <c r="D1" s="198"/>
      <c r="E1" s="198"/>
      <c r="F1" s="198"/>
      <c r="G1" s="198"/>
    </row>
    <row r="2" spans="1:27" ht="19">
      <c r="A2" s="211" t="s">
        <v>158</v>
      </c>
      <c r="E2" s="648" t="s">
        <v>492</v>
      </c>
    </row>
    <row r="3" spans="1:27" ht="68">
      <c r="A3" s="724" t="s">
        <v>540</v>
      </c>
      <c r="C3" s="3"/>
      <c r="D3" s="3"/>
      <c r="E3" s="3"/>
      <c r="F3" s="14"/>
      <c r="G3" s="3"/>
      <c r="H3" s="3"/>
      <c r="I3" s="86"/>
      <c r="V3" s="696" t="s">
        <v>538</v>
      </c>
    </row>
    <row r="4" spans="1:27" ht="53">
      <c r="A4" t="s">
        <v>10</v>
      </c>
      <c r="B4" s="15" t="s">
        <v>29</v>
      </c>
      <c r="C4" s="483" t="s">
        <v>390</v>
      </c>
      <c r="D4" s="484" t="s">
        <v>392</v>
      </c>
      <c r="E4" s="485" t="s">
        <v>405</v>
      </c>
      <c r="F4" s="509" t="s">
        <v>390</v>
      </c>
      <c r="G4" s="510" t="s">
        <v>392</v>
      </c>
      <c r="H4" s="511" t="s">
        <v>405</v>
      </c>
      <c r="I4" s="87" t="s">
        <v>0</v>
      </c>
      <c r="J4" s="453" t="s">
        <v>17</v>
      </c>
      <c r="K4" s="399" t="s">
        <v>17</v>
      </c>
      <c r="L4" s="4" t="s">
        <v>17</v>
      </c>
      <c r="M4" s="4" t="s">
        <v>18</v>
      </c>
      <c r="N4" s="4" t="s">
        <v>20</v>
      </c>
      <c r="O4" s="84" t="s">
        <v>2</v>
      </c>
      <c r="P4" s="4" t="s">
        <v>3</v>
      </c>
      <c r="Q4" s="4" t="s">
        <v>248</v>
      </c>
      <c r="R4" s="4" t="s">
        <v>4</v>
      </c>
      <c r="S4" s="4" t="s">
        <v>43</v>
      </c>
      <c r="T4" s="4" t="s">
        <v>43</v>
      </c>
      <c r="U4" s="4" t="s">
        <v>43</v>
      </c>
      <c r="V4" s="27" t="s">
        <v>5</v>
      </c>
      <c r="W4" s="27" t="s">
        <v>5</v>
      </c>
      <c r="X4" s="27" t="s">
        <v>5</v>
      </c>
      <c r="Y4" s="5" t="s">
        <v>15</v>
      </c>
      <c r="Z4" s="5" t="s">
        <v>56</v>
      </c>
      <c r="AA4" s="5" t="s">
        <v>27</v>
      </c>
    </row>
    <row r="5" spans="1:27" ht="18">
      <c r="A5" t="s">
        <v>9</v>
      </c>
      <c r="B5" s="12"/>
      <c r="C5" s="486" t="s">
        <v>179</v>
      </c>
      <c r="D5" s="487" t="s">
        <v>179</v>
      </c>
      <c r="E5" s="488" t="s">
        <v>179</v>
      </c>
      <c r="F5" s="512" t="s">
        <v>179</v>
      </c>
      <c r="G5" s="513" t="s">
        <v>179</v>
      </c>
      <c r="H5" s="514" t="s">
        <v>179</v>
      </c>
      <c r="I5" s="88" t="s">
        <v>21</v>
      </c>
      <c r="J5" s="454" t="s">
        <v>178</v>
      </c>
      <c r="K5" s="479" t="s">
        <v>180</v>
      </c>
      <c r="L5" s="57" t="s">
        <v>180</v>
      </c>
      <c r="M5" s="7" t="s">
        <v>11</v>
      </c>
      <c r="N5" s="7" t="s">
        <v>23</v>
      </c>
      <c r="O5" s="90" t="s">
        <v>21</v>
      </c>
      <c r="P5" s="8" t="s">
        <v>19</v>
      </c>
      <c r="Q5" s="8" t="s">
        <v>246</v>
      </c>
      <c r="R5" s="4" t="s">
        <v>13</v>
      </c>
      <c r="S5" s="4" t="s">
        <v>12</v>
      </c>
      <c r="T5" s="4" t="s">
        <v>12</v>
      </c>
      <c r="U5" s="4" t="s">
        <v>12</v>
      </c>
      <c r="V5" s="27" t="s">
        <v>11</v>
      </c>
      <c r="W5" s="27" t="s">
        <v>11</v>
      </c>
      <c r="X5" s="27" t="s">
        <v>11</v>
      </c>
      <c r="Y5" s="5"/>
      <c r="Z5" s="5"/>
      <c r="AA5" s="5"/>
    </row>
    <row r="6" spans="1:27" ht="35" thickBot="1">
      <c r="B6" s="28"/>
      <c r="C6" s="622" t="s">
        <v>404</v>
      </c>
      <c r="D6" s="623" t="s">
        <v>404</v>
      </c>
      <c r="E6" s="622" t="s">
        <v>404</v>
      </c>
      <c r="F6" s="515"/>
      <c r="G6" s="516"/>
      <c r="H6" s="517"/>
      <c r="I6" s="89"/>
      <c r="J6" s="451"/>
      <c r="K6" s="452" t="s">
        <v>358</v>
      </c>
      <c r="L6" s="30"/>
      <c r="M6" s="30"/>
      <c r="N6" s="30"/>
      <c r="O6" s="82"/>
      <c r="P6" s="30"/>
      <c r="Q6" s="30"/>
      <c r="R6" s="30"/>
      <c r="S6" s="30" t="s">
        <v>6</v>
      </c>
      <c r="T6" s="30" t="s">
        <v>189</v>
      </c>
      <c r="U6" s="30" t="s">
        <v>7</v>
      </c>
      <c r="V6" s="55" t="s">
        <v>6</v>
      </c>
      <c r="W6" s="55" t="s">
        <v>189</v>
      </c>
      <c r="X6" s="55" t="s">
        <v>7</v>
      </c>
      <c r="Y6" s="30"/>
      <c r="Z6" s="30"/>
      <c r="AA6" s="30"/>
    </row>
    <row r="7" spans="1:27">
      <c r="A7" s="53" t="s">
        <v>361</v>
      </c>
      <c r="B7" s="128">
        <v>2017</v>
      </c>
      <c r="C7" s="489">
        <v>711.47</v>
      </c>
      <c r="D7" s="490">
        <f>AVERAGE(C7,E7)</f>
        <v>806.40499999999997</v>
      </c>
      <c r="E7" s="491">
        <v>901.34</v>
      </c>
      <c r="F7" s="252">
        <v>682.12365591397838</v>
      </c>
      <c r="G7" s="518"/>
      <c r="H7" s="519">
        <v>863.79699248120289</v>
      </c>
      <c r="I7" s="292"/>
      <c r="J7" s="459">
        <v>1.0999999999999999E-2</v>
      </c>
      <c r="K7" s="443">
        <v>8.8659999999999997</v>
      </c>
      <c r="L7" s="292"/>
      <c r="M7" s="64">
        <v>0</v>
      </c>
      <c r="N7" s="368">
        <v>0.05</v>
      </c>
      <c r="O7" s="313">
        <v>7.0000000000000007E-2</v>
      </c>
      <c r="P7" s="64">
        <v>25</v>
      </c>
      <c r="Q7" s="64" t="s">
        <v>16</v>
      </c>
      <c r="R7" s="64">
        <v>1.5</v>
      </c>
      <c r="S7" s="61">
        <v>909.11529524633511</v>
      </c>
      <c r="T7" s="62">
        <v>1034.6512633321947</v>
      </c>
      <c r="U7" s="63">
        <v>1251.85227125098</v>
      </c>
      <c r="V7" s="370">
        <v>55.375596940953713</v>
      </c>
      <c r="W7" s="371">
        <v>66.678266890659472</v>
      </c>
      <c r="X7" s="372">
        <v>95.41951838516465</v>
      </c>
      <c r="Y7" s="64" t="s">
        <v>26</v>
      </c>
      <c r="Z7" s="64"/>
      <c r="AA7" s="64" t="s">
        <v>364</v>
      </c>
    </row>
    <row r="8" spans="1:27" ht="17" thickBot="1">
      <c r="A8" s="54" t="s">
        <v>361</v>
      </c>
      <c r="B8" s="136">
        <v>2030</v>
      </c>
      <c r="C8" s="492">
        <v>413.11</v>
      </c>
      <c r="D8" s="493">
        <f>AVERAGE(C8,E8)</f>
        <v>595.15499999999997</v>
      </c>
      <c r="E8" s="494">
        <v>777.2</v>
      </c>
      <c r="F8" s="245">
        <v>396</v>
      </c>
      <c r="G8" s="520"/>
      <c r="H8" s="521">
        <v>745</v>
      </c>
      <c r="I8" s="294"/>
      <c r="J8" s="461">
        <v>1.7000000000000001E-2</v>
      </c>
      <c r="K8" s="445">
        <v>10.117635</v>
      </c>
      <c r="L8" s="294"/>
      <c r="M8" s="135">
        <v>0</v>
      </c>
      <c r="N8" s="373">
        <v>0.05</v>
      </c>
      <c r="O8" s="315">
        <v>7.0000000000000007E-2</v>
      </c>
      <c r="P8" s="381">
        <v>30</v>
      </c>
      <c r="Q8" s="135" t="s">
        <v>16</v>
      </c>
      <c r="R8" s="135">
        <v>1.5</v>
      </c>
      <c r="S8" s="248">
        <v>909.11529524633511</v>
      </c>
      <c r="T8" s="246">
        <v>1034.6512633321947</v>
      </c>
      <c r="U8" s="247">
        <v>1251.85227125098</v>
      </c>
      <c r="V8" s="112">
        <v>32.919541969430519</v>
      </c>
      <c r="W8" s="113">
        <v>39.50808461213807</v>
      </c>
      <c r="X8" s="114">
        <v>82.892130754801357</v>
      </c>
      <c r="Y8" s="135" t="s">
        <v>26</v>
      </c>
      <c r="Z8" s="135"/>
      <c r="AA8" s="135" t="s">
        <v>364</v>
      </c>
    </row>
    <row r="9" spans="1:27">
      <c r="A9" s="37" t="s">
        <v>365</v>
      </c>
      <c r="B9" s="125">
        <v>2018</v>
      </c>
      <c r="C9" s="495">
        <v>589.6</v>
      </c>
      <c r="D9" s="496">
        <v>803.625</v>
      </c>
      <c r="E9" s="497">
        <v>1017.65</v>
      </c>
      <c r="F9" s="257">
        <v>600</v>
      </c>
      <c r="G9" s="522"/>
      <c r="H9" s="523">
        <v>1000</v>
      </c>
      <c r="I9" s="363">
        <v>0.15</v>
      </c>
      <c r="J9" s="456">
        <v>2.5000000000000001E-2</v>
      </c>
      <c r="K9" s="444">
        <v>20.090625000000003</v>
      </c>
      <c r="L9" s="208"/>
      <c r="M9" s="23"/>
      <c r="N9" s="463"/>
      <c r="O9" s="207">
        <v>2.1000000000000001E-2</v>
      </c>
      <c r="P9" s="23">
        <v>25</v>
      </c>
      <c r="Q9" s="23"/>
      <c r="R9" s="23"/>
      <c r="S9" s="260">
        <v>935</v>
      </c>
      <c r="T9" s="258">
        <v>1105</v>
      </c>
      <c r="U9" s="259">
        <v>1280</v>
      </c>
      <c r="V9" s="365">
        <v>37.090000000000003</v>
      </c>
      <c r="W9" s="366"/>
      <c r="X9" s="367">
        <v>84.64</v>
      </c>
      <c r="Y9" s="23" t="s">
        <v>247</v>
      </c>
      <c r="Z9" s="464" t="s">
        <v>466</v>
      </c>
      <c r="AA9" s="173" t="s">
        <v>366</v>
      </c>
    </row>
    <row r="10" spans="1:27">
      <c r="A10" s="37" t="s">
        <v>365</v>
      </c>
      <c r="B10" s="125">
        <v>2020</v>
      </c>
      <c r="C10" s="495">
        <v>556.21117984314105</v>
      </c>
      <c r="D10" s="496">
        <v>741.64558992157072</v>
      </c>
      <c r="E10" s="497">
        <v>927.08</v>
      </c>
      <c r="F10" s="257">
        <v>546.59117516031961</v>
      </c>
      <c r="G10" s="522"/>
      <c r="H10" s="523">
        <v>910.98529193386605</v>
      </c>
      <c r="I10" s="363">
        <v>0.15</v>
      </c>
      <c r="J10" s="456">
        <v>2.5000000000000001E-2</v>
      </c>
      <c r="K10" s="444">
        <v>18.541139748039267</v>
      </c>
      <c r="L10" s="208"/>
      <c r="M10" s="23"/>
      <c r="N10" s="463"/>
      <c r="O10" s="207">
        <v>2.1000000000000001E-2</v>
      </c>
      <c r="P10" s="23">
        <v>25</v>
      </c>
      <c r="Q10" s="23"/>
      <c r="R10" s="23"/>
      <c r="S10" s="260">
        <v>935</v>
      </c>
      <c r="T10" s="258">
        <v>1105</v>
      </c>
      <c r="U10" s="259">
        <v>1280</v>
      </c>
      <c r="V10" s="365">
        <v>33</v>
      </c>
      <c r="W10" s="366"/>
      <c r="X10" s="367">
        <v>77</v>
      </c>
      <c r="Y10" s="23" t="s">
        <v>247</v>
      </c>
      <c r="Z10" s="464" t="s">
        <v>240</v>
      </c>
      <c r="AA10" s="173" t="s">
        <v>366</v>
      </c>
    </row>
    <row r="11" spans="1:27">
      <c r="A11" s="37" t="s">
        <v>365</v>
      </c>
      <c r="B11" s="125">
        <v>2025</v>
      </c>
      <c r="C11" s="495">
        <v>458.06593892459688</v>
      </c>
      <c r="D11" s="496">
        <v>610.75458523279588</v>
      </c>
      <c r="E11" s="497">
        <v>763.44323154099482</v>
      </c>
      <c r="F11" s="257">
        <v>450.14341482369974</v>
      </c>
      <c r="G11" s="522"/>
      <c r="H11" s="523">
        <v>750.23902470616622</v>
      </c>
      <c r="I11" s="363">
        <v>0.15</v>
      </c>
      <c r="J11" s="456">
        <v>2.5000000000000001E-2</v>
      </c>
      <c r="K11" s="444">
        <v>15.268864630819898</v>
      </c>
      <c r="L11" s="208"/>
      <c r="M11" s="23"/>
      <c r="N11" s="463"/>
      <c r="O11" s="207">
        <v>2.1000000000000001E-2</v>
      </c>
      <c r="P11" s="23">
        <v>25</v>
      </c>
      <c r="Q11" s="23"/>
      <c r="R11" s="23"/>
      <c r="S11" s="260">
        <v>935</v>
      </c>
      <c r="T11" s="258">
        <v>1105</v>
      </c>
      <c r="U11" s="259">
        <v>1280</v>
      </c>
      <c r="V11" s="365">
        <v>28</v>
      </c>
      <c r="W11" s="366"/>
      <c r="X11" s="367">
        <v>64</v>
      </c>
      <c r="Y11" s="23" t="s">
        <v>247</v>
      </c>
      <c r="Z11" s="464" t="s">
        <v>241</v>
      </c>
      <c r="AA11" s="173" t="s">
        <v>366</v>
      </c>
    </row>
    <row r="12" spans="1:27">
      <c r="A12" s="37" t="s">
        <v>365</v>
      </c>
      <c r="B12" s="125">
        <v>2030</v>
      </c>
      <c r="C12" s="495">
        <v>396.95474862743316</v>
      </c>
      <c r="D12" s="496">
        <v>529.27299816991081</v>
      </c>
      <c r="E12" s="497">
        <v>661.59124771238851</v>
      </c>
      <c r="F12" s="257">
        <v>390.08917907570083</v>
      </c>
      <c r="G12" s="522"/>
      <c r="H12" s="523">
        <v>650.14863179283464</v>
      </c>
      <c r="I12" s="363">
        <v>0.15</v>
      </c>
      <c r="J12" s="456">
        <v>2.5000000000000001E-2</v>
      </c>
      <c r="K12" s="444">
        <v>13.23182495424777</v>
      </c>
      <c r="L12" s="208"/>
      <c r="M12" s="23"/>
      <c r="N12" s="463"/>
      <c r="O12" s="207">
        <v>2.1000000000000001E-2</v>
      </c>
      <c r="P12" s="23">
        <v>25</v>
      </c>
      <c r="Q12" s="23"/>
      <c r="R12" s="23"/>
      <c r="S12" s="260">
        <v>935</v>
      </c>
      <c r="T12" s="258">
        <v>1105</v>
      </c>
      <c r="U12" s="259">
        <v>1280</v>
      </c>
      <c r="V12" s="365">
        <v>24</v>
      </c>
      <c r="W12" s="366"/>
      <c r="X12" s="367">
        <v>55</v>
      </c>
      <c r="Y12" s="23" t="s">
        <v>247</v>
      </c>
      <c r="Z12" s="464" t="s">
        <v>242</v>
      </c>
      <c r="AA12" s="173" t="s">
        <v>366</v>
      </c>
    </row>
    <row r="13" spans="1:27" ht="17" thickBot="1">
      <c r="A13" s="39" t="s">
        <v>365</v>
      </c>
      <c r="B13" s="136">
        <v>2035</v>
      </c>
      <c r="C13" s="495">
        <v>354.97254371326551</v>
      </c>
      <c r="D13" s="496">
        <v>473.29672495102068</v>
      </c>
      <c r="E13" s="497">
        <v>591.62090618877585</v>
      </c>
      <c r="F13" s="245">
        <v>348.833081479231</v>
      </c>
      <c r="G13" s="520"/>
      <c r="H13" s="521">
        <v>581.38846913205168</v>
      </c>
      <c r="I13" s="373">
        <v>0.15</v>
      </c>
      <c r="J13" s="457">
        <v>2.5000000000000001E-2</v>
      </c>
      <c r="K13" s="445">
        <v>11.832418123775518</v>
      </c>
      <c r="L13" s="210"/>
      <c r="M13" s="135"/>
      <c r="N13" s="465"/>
      <c r="O13" s="209">
        <v>2.1000000000000001E-2</v>
      </c>
      <c r="P13" s="135">
        <v>25</v>
      </c>
      <c r="Q13" s="135"/>
      <c r="R13" s="135"/>
      <c r="S13" s="248">
        <v>935</v>
      </c>
      <c r="T13" s="246">
        <v>1105</v>
      </c>
      <c r="U13" s="247">
        <v>1280</v>
      </c>
      <c r="V13" s="112">
        <v>22</v>
      </c>
      <c r="W13" s="113"/>
      <c r="X13" s="114">
        <v>39</v>
      </c>
      <c r="Y13" s="135" t="s">
        <v>247</v>
      </c>
      <c r="Z13" s="466" t="s">
        <v>243</v>
      </c>
      <c r="AA13" s="171" t="s">
        <v>366</v>
      </c>
    </row>
    <row r="14" spans="1:27">
      <c r="A14" s="394" t="s">
        <v>367</v>
      </c>
      <c r="B14" s="128">
        <v>2015</v>
      </c>
      <c r="C14" s="498"/>
      <c r="D14" s="490">
        <v>1029.4469999999999</v>
      </c>
      <c r="E14" s="502"/>
      <c r="F14" s="185"/>
      <c r="G14" s="524">
        <v>963</v>
      </c>
      <c r="H14" s="534"/>
      <c r="I14" s="64"/>
      <c r="J14" s="458">
        <v>1.4999999999999999E-2</v>
      </c>
      <c r="K14" s="443">
        <v>15.441704999999997</v>
      </c>
      <c r="L14" s="130"/>
      <c r="M14" s="64"/>
      <c r="N14" s="64"/>
      <c r="O14" s="129">
        <v>7.0000000000000007E-2</v>
      </c>
      <c r="P14" s="64">
        <v>25</v>
      </c>
      <c r="Q14" s="64"/>
      <c r="R14" s="64"/>
      <c r="S14" s="131"/>
      <c r="T14" s="53">
        <v>1070</v>
      </c>
      <c r="U14" s="67"/>
      <c r="V14" s="132"/>
      <c r="W14" s="712">
        <f t="shared" ref="W14:W34" si="0">(((D14*(1+O14)^P14*O14/((1+O14)^P14-1))+(J14*D14))/T14)*1000</f>
        <v>96.989798618002368</v>
      </c>
      <c r="X14" s="134"/>
      <c r="Y14" s="64"/>
      <c r="Z14" s="64"/>
      <c r="AA14" s="172"/>
    </row>
    <row r="15" spans="1:27">
      <c r="A15" s="340" t="s">
        <v>367</v>
      </c>
      <c r="B15" s="125">
        <v>2020</v>
      </c>
      <c r="C15" s="500"/>
      <c r="D15" s="496">
        <v>866.95899999999995</v>
      </c>
      <c r="E15" s="503"/>
      <c r="F15" s="186"/>
      <c r="G15" s="526">
        <v>811</v>
      </c>
      <c r="H15" s="535"/>
      <c r="I15" s="23"/>
      <c r="J15" s="456">
        <v>1.4999999999999999E-2</v>
      </c>
      <c r="K15" s="444">
        <v>13.004384999999999</v>
      </c>
      <c r="L15" s="208"/>
      <c r="M15" s="23"/>
      <c r="N15" s="23"/>
      <c r="O15" s="207">
        <v>7.0000000000000007E-2</v>
      </c>
      <c r="P15" s="23">
        <v>25</v>
      </c>
      <c r="Q15" s="23"/>
      <c r="R15" s="23"/>
      <c r="S15" s="2"/>
      <c r="T15" s="3">
        <v>1070</v>
      </c>
      <c r="U15" s="68"/>
      <c r="V15" s="378"/>
      <c r="W15" s="713">
        <f t="shared" si="0"/>
        <v>81.680920746832768</v>
      </c>
      <c r="X15" s="383"/>
      <c r="Y15" s="23"/>
      <c r="Z15" s="23"/>
      <c r="AA15" s="173"/>
    </row>
    <row r="16" spans="1:27">
      <c r="A16" s="340" t="s">
        <v>367</v>
      </c>
      <c r="B16" s="125">
        <v>2025</v>
      </c>
      <c r="C16" s="500"/>
      <c r="D16" s="496">
        <v>770.74899999999991</v>
      </c>
      <c r="E16" s="503"/>
      <c r="F16" s="186"/>
      <c r="G16" s="526">
        <v>721</v>
      </c>
      <c r="H16" s="535"/>
      <c r="I16" s="23"/>
      <c r="J16" s="456">
        <v>1.4999999999999999E-2</v>
      </c>
      <c r="K16" s="444">
        <v>11.561234999999998</v>
      </c>
      <c r="L16" s="208"/>
      <c r="M16" s="23"/>
      <c r="N16" s="23"/>
      <c r="O16" s="207">
        <v>7.0000000000000007E-2</v>
      </c>
      <c r="P16" s="23">
        <v>25</v>
      </c>
      <c r="Q16" s="23"/>
      <c r="R16" s="23"/>
      <c r="S16" s="2"/>
      <c r="T16" s="3">
        <v>1070</v>
      </c>
      <c r="U16" s="68"/>
      <c r="V16" s="378"/>
      <c r="W16" s="713">
        <f t="shared" si="0"/>
        <v>72.61645358627176</v>
      </c>
      <c r="X16" s="383"/>
      <c r="Y16" s="23"/>
      <c r="Z16" s="23"/>
      <c r="AA16" s="173"/>
    </row>
    <row r="17" spans="1:27">
      <c r="A17" s="340" t="s">
        <v>367</v>
      </c>
      <c r="B17" s="125">
        <v>2030</v>
      </c>
      <c r="C17" s="500"/>
      <c r="D17" s="496">
        <v>700.19499999999994</v>
      </c>
      <c r="E17" s="503"/>
      <c r="F17" s="186"/>
      <c r="G17" s="526">
        <v>655</v>
      </c>
      <c r="H17" s="535"/>
      <c r="I17" s="23"/>
      <c r="J17" s="456">
        <v>1.4999999999999999E-2</v>
      </c>
      <c r="K17" s="444">
        <v>10.502924999999999</v>
      </c>
      <c r="L17" s="208"/>
      <c r="M17" s="23"/>
      <c r="N17" s="23"/>
      <c r="O17" s="207">
        <v>7.0000000000000007E-2</v>
      </c>
      <c r="P17" s="23">
        <v>25</v>
      </c>
      <c r="Q17" s="23"/>
      <c r="R17" s="23"/>
      <c r="S17" s="2"/>
      <c r="T17" s="3">
        <v>1070</v>
      </c>
      <c r="U17" s="68"/>
      <c r="V17" s="378"/>
      <c r="W17" s="713">
        <f t="shared" si="0"/>
        <v>65.969177668527053</v>
      </c>
      <c r="X17" s="383"/>
      <c r="Y17" s="23"/>
      <c r="Z17" s="23"/>
      <c r="AA17" s="173"/>
    </row>
    <row r="18" spans="1:27">
      <c r="A18" s="340" t="s">
        <v>367</v>
      </c>
      <c r="B18" s="125">
        <v>2035</v>
      </c>
      <c r="C18" s="500"/>
      <c r="D18" s="496">
        <v>652.08999999999992</v>
      </c>
      <c r="E18" s="503"/>
      <c r="F18" s="186"/>
      <c r="G18" s="526">
        <v>610</v>
      </c>
      <c r="H18" s="535"/>
      <c r="I18" s="23"/>
      <c r="J18" s="456">
        <v>1.4999999999999999E-2</v>
      </c>
      <c r="K18" s="444">
        <v>9.781349999999998</v>
      </c>
      <c r="L18" s="208"/>
      <c r="M18" s="23"/>
      <c r="N18" s="23"/>
      <c r="O18" s="207">
        <v>7.0000000000000007E-2</v>
      </c>
      <c r="P18" s="23">
        <v>25</v>
      </c>
      <c r="Q18" s="23"/>
      <c r="R18" s="23"/>
      <c r="S18" s="2"/>
      <c r="T18" s="3">
        <v>1070</v>
      </c>
      <c r="U18" s="68"/>
      <c r="V18" s="378"/>
      <c r="W18" s="713">
        <f t="shared" si="0"/>
        <v>61.436944088246577</v>
      </c>
      <c r="X18" s="383"/>
      <c r="Y18" s="23"/>
      <c r="Z18" s="23"/>
      <c r="AA18" s="173"/>
    </row>
    <row r="19" spans="1:27" ht="17" thickBot="1">
      <c r="A19" s="341" t="s">
        <v>367</v>
      </c>
      <c r="B19" s="136">
        <v>2040</v>
      </c>
      <c r="C19" s="504"/>
      <c r="D19" s="493">
        <v>617.88199999999995</v>
      </c>
      <c r="E19" s="505"/>
      <c r="F19" s="184"/>
      <c r="G19" s="536">
        <v>578</v>
      </c>
      <c r="H19" s="537"/>
      <c r="I19" s="135"/>
      <c r="J19" s="457">
        <v>1.4999999999999999E-2</v>
      </c>
      <c r="K19" s="445">
        <v>9.2682299999999991</v>
      </c>
      <c r="L19" s="210"/>
      <c r="M19" s="135"/>
      <c r="N19" s="135"/>
      <c r="O19" s="209">
        <v>7.0000000000000007E-2</v>
      </c>
      <c r="P19" s="135">
        <v>25</v>
      </c>
      <c r="Q19" s="135"/>
      <c r="R19" s="135"/>
      <c r="S19" s="139"/>
      <c r="T19" s="54">
        <v>1070</v>
      </c>
      <c r="U19" s="69"/>
      <c r="V19" s="379"/>
      <c r="W19" s="714">
        <f t="shared" si="0"/>
        <v>58.214022431158234</v>
      </c>
      <c r="X19" s="393"/>
      <c r="Y19" s="135"/>
      <c r="Z19" s="135"/>
      <c r="AA19" s="171"/>
    </row>
    <row r="20" spans="1:27" ht="20" thickBot="1">
      <c r="A20" s="54" t="s">
        <v>520</v>
      </c>
      <c r="B20" s="40">
        <v>2050</v>
      </c>
      <c r="C20" s="506">
        <v>307.75</v>
      </c>
      <c r="D20" s="507">
        <v>479.875</v>
      </c>
      <c r="E20" s="508">
        <v>652</v>
      </c>
      <c r="F20" s="538">
        <v>295</v>
      </c>
      <c r="G20" s="539"/>
      <c r="H20" s="540">
        <v>625</v>
      </c>
      <c r="I20" s="58"/>
      <c r="J20" s="740">
        <v>0.02</v>
      </c>
      <c r="K20" s="450"/>
      <c r="L20" s="56"/>
      <c r="M20" s="43"/>
      <c r="N20" s="45"/>
      <c r="O20" s="42"/>
      <c r="P20" s="59"/>
      <c r="Q20" s="43"/>
      <c r="R20" s="43"/>
      <c r="S20" s="46"/>
      <c r="T20" s="47"/>
      <c r="U20" s="48"/>
      <c r="V20" s="49">
        <v>35</v>
      </c>
      <c r="W20" s="50"/>
      <c r="X20" s="51">
        <v>64</v>
      </c>
      <c r="Y20" s="43"/>
      <c r="Z20" s="43" t="s">
        <v>57</v>
      </c>
      <c r="AA20" s="43"/>
    </row>
    <row r="21" spans="1:27">
      <c r="A21" s="68" t="s">
        <v>532</v>
      </c>
      <c r="B21" s="128">
        <v>2011</v>
      </c>
      <c r="C21" s="489"/>
      <c r="D21" s="490">
        <v>1670.55</v>
      </c>
      <c r="E21" s="491"/>
      <c r="F21" s="252"/>
      <c r="G21" s="518">
        <v>1500</v>
      </c>
      <c r="H21" s="519"/>
      <c r="I21" s="292"/>
      <c r="J21" s="737">
        <v>0.02</v>
      </c>
      <c r="K21" s="443"/>
      <c r="L21" s="369"/>
      <c r="M21" s="64"/>
      <c r="N21" s="368"/>
      <c r="O21" s="701">
        <v>0.06</v>
      </c>
      <c r="P21" s="705">
        <v>25</v>
      </c>
      <c r="Q21" s="64"/>
      <c r="R21" s="64"/>
      <c r="S21" s="61"/>
      <c r="T21" s="709">
        <v>988</v>
      </c>
      <c r="U21" s="63"/>
      <c r="V21" s="370"/>
      <c r="W21" s="712">
        <f t="shared" si="0"/>
        <v>166.08567217562171</v>
      </c>
      <c r="X21" s="372"/>
      <c r="Y21" s="64"/>
      <c r="Z21" s="64"/>
      <c r="AA21" s="64"/>
    </row>
    <row r="22" spans="1:27">
      <c r="A22" s="68" t="s">
        <v>532</v>
      </c>
      <c r="B22" s="125">
        <v>2020</v>
      </c>
      <c r="C22" s="495"/>
      <c r="D22" s="496">
        <v>1236.2069999999999</v>
      </c>
      <c r="E22" s="497"/>
      <c r="F22" s="257"/>
      <c r="G22" s="522">
        <v>1110</v>
      </c>
      <c r="H22" s="523"/>
      <c r="I22" s="293"/>
      <c r="J22" s="738">
        <v>0.02</v>
      </c>
      <c r="K22" s="444"/>
      <c r="L22" s="364"/>
      <c r="M22" s="23"/>
      <c r="N22" s="363"/>
      <c r="O22" s="702">
        <v>0.06</v>
      </c>
      <c r="P22" s="706">
        <v>25</v>
      </c>
      <c r="Q22" s="23"/>
      <c r="R22" s="23"/>
      <c r="S22" s="260"/>
      <c r="T22" s="258">
        <v>988</v>
      </c>
      <c r="U22" s="259"/>
      <c r="V22" s="365"/>
      <c r="W22" s="713">
        <f t="shared" si="0"/>
        <v>122.90339740996005</v>
      </c>
      <c r="X22" s="367"/>
      <c r="Y22" s="23"/>
      <c r="Z22" s="23"/>
      <c r="AA22" s="23"/>
    </row>
    <row r="23" spans="1:27">
      <c r="A23" s="68" t="s">
        <v>532</v>
      </c>
      <c r="B23" s="125">
        <v>2025</v>
      </c>
      <c r="C23" s="495"/>
      <c r="D23" s="496">
        <v>1021.2628999999999</v>
      </c>
      <c r="E23" s="497"/>
      <c r="F23" s="257"/>
      <c r="G23" s="522">
        <v>917</v>
      </c>
      <c r="H23" s="523"/>
      <c r="I23" s="293"/>
      <c r="J23" s="738">
        <v>0.02</v>
      </c>
      <c r="K23" s="444"/>
      <c r="L23" s="364"/>
      <c r="M23" s="23"/>
      <c r="N23" s="363"/>
      <c r="O23" s="702">
        <v>0.06</v>
      </c>
      <c r="P23" s="706">
        <v>25</v>
      </c>
      <c r="Q23" s="23"/>
      <c r="R23" s="23"/>
      <c r="S23" s="260"/>
      <c r="T23" s="258">
        <v>990</v>
      </c>
      <c r="U23" s="259"/>
      <c r="V23" s="365"/>
      <c r="W23" s="713">
        <f t="shared" si="0"/>
        <v>101.32858898883808</v>
      </c>
      <c r="X23" s="367"/>
      <c r="Y23" s="23"/>
      <c r="Z23" s="23"/>
      <c r="AA23" s="23"/>
    </row>
    <row r="24" spans="1:27">
      <c r="A24" s="68" t="s">
        <v>532</v>
      </c>
      <c r="B24" s="125">
        <v>2030</v>
      </c>
      <c r="C24" s="495"/>
      <c r="D24" s="496">
        <v>874.25449999999989</v>
      </c>
      <c r="E24" s="497"/>
      <c r="F24" s="257"/>
      <c r="G24" s="522">
        <v>785</v>
      </c>
      <c r="H24" s="523"/>
      <c r="I24" s="293"/>
      <c r="J24" s="738">
        <v>0.02</v>
      </c>
      <c r="K24" s="444"/>
      <c r="L24" s="364"/>
      <c r="M24" s="23"/>
      <c r="N24" s="363"/>
      <c r="O24" s="702">
        <v>0.06</v>
      </c>
      <c r="P24" s="706">
        <v>25</v>
      </c>
      <c r="Q24" s="23"/>
      <c r="R24" s="23"/>
      <c r="S24" s="260"/>
      <c r="T24" s="258">
        <v>993</v>
      </c>
      <c r="U24" s="259"/>
      <c r="V24" s="365"/>
      <c r="W24" s="713">
        <f t="shared" si="0"/>
        <v>86.480514015420383</v>
      </c>
      <c r="X24" s="367"/>
      <c r="Y24" s="23"/>
      <c r="Z24" s="23"/>
      <c r="AA24" s="23"/>
    </row>
    <row r="25" spans="1:27">
      <c r="A25" s="68" t="s">
        <v>532</v>
      </c>
      <c r="B25" s="125">
        <v>2040</v>
      </c>
      <c r="C25" s="495"/>
      <c r="D25" s="496">
        <v>723.90499999999997</v>
      </c>
      <c r="E25" s="497"/>
      <c r="F25" s="257"/>
      <c r="G25" s="522">
        <v>650</v>
      </c>
      <c r="H25" s="523"/>
      <c r="I25" s="293"/>
      <c r="J25" s="738">
        <v>0.02</v>
      </c>
      <c r="K25" s="444"/>
      <c r="L25" s="364"/>
      <c r="M25" s="23"/>
      <c r="N25" s="363"/>
      <c r="O25" s="702">
        <v>0.06</v>
      </c>
      <c r="P25" s="706">
        <v>25</v>
      </c>
      <c r="Q25" s="23"/>
      <c r="R25" s="23"/>
      <c r="S25" s="260"/>
      <c r="T25" s="258">
        <v>999</v>
      </c>
      <c r="U25" s="259"/>
      <c r="V25" s="365"/>
      <c r="W25" s="713">
        <f t="shared" si="0"/>
        <v>71.177990437894081</v>
      </c>
      <c r="X25" s="367"/>
      <c r="Y25" s="23"/>
      <c r="Z25" s="23"/>
      <c r="AA25" s="23"/>
    </row>
    <row r="26" spans="1:27" ht="17" thickBot="1">
      <c r="A26" s="69" t="s">
        <v>532</v>
      </c>
      <c r="B26" s="136">
        <v>2050</v>
      </c>
      <c r="C26" s="492"/>
      <c r="D26" s="493">
        <v>650.4008</v>
      </c>
      <c r="E26" s="494"/>
      <c r="F26" s="245"/>
      <c r="G26" s="520">
        <v>584</v>
      </c>
      <c r="H26" s="521"/>
      <c r="I26" s="294"/>
      <c r="J26" s="739">
        <v>0.02</v>
      </c>
      <c r="K26" s="445"/>
      <c r="L26" s="374"/>
      <c r="M26" s="135"/>
      <c r="N26" s="373"/>
      <c r="O26" s="703">
        <v>0.06</v>
      </c>
      <c r="P26" s="707">
        <v>25</v>
      </c>
      <c r="Q26" s="135"/>
      <c r="R26" s="135"/>
      <c r="S26" s="248"/>
      <c r="T26" s="246">
        <v>975</v>
      </c>
      <c r="U26" s="247"/>
      <c r="V26" s="112"/>
      <c r="W26" s="714">
        <f t="shared" si="0"/>
        <v>65.524857545269285</v>
      </c>
      <c r="X26" s="114"/>
      <c r="Y26" s="135"/>
      <c r="Z26" s="135"/>
      <c r="AA26" s="135"/>
    </row>
    <row r="27" spans="1:27">
      <c r="A27" s="394" t="s">
        <v>339</v>
      </c>
      <c r="B27" s="128">
        <v>2014</v>
      </c>
      <c r="C27" s="489">
        <v>985.30300000000011</v>
      </c>
      <c r="D27" s="490">
        <v>1048.5310000000002</v>
      </c>
      <c r="E27" s="491">
        <v>1111.759</v>
      </c>
      <c r="F27" s="185">
        <v>935</v>
      </c>
      <c r="G27" s="524">
        <v>995</v>
      </c>
      <c r="H27" s="525">
        <v>1055</v>
      </c>
      <c r="I27" s="292" t="s">
        <v>353</v>
      </c>
      <c r="J27" s="459">
        <v>0.02</v>
      </c>
      <c r="K27" s="443">
        <f>J27*D27</f>
        <v>20.970620000000004</v>
      </c>
      <c r="L27" s="64">
        <v>20</v>
      </c>
      <c r="M27" s="64"/>
      <c r="N27" s="64"/>
      <c r="O27" s="313">
        <v>0.05</v>
      </c>
      <c r="P27" s="64">
        <v>25</v>
      </c>
      <c r="Q27" s="64"/>
      <c r="R27" s="64"/>
      <c r="S27" s="131"/>
      <c r="T27" s="53">
        <v>1190</v>
      </c>
      <c r="U27" s="67"/>
      <c r="V27" s="745">
        <v>76</v>
      </c>
      <c r="W27" s="742">
        <f t="shared" si="0"/>
        <v>80.139891600351717</v>
      </c>
      <c r="X27" s="748">
        <v>84</v>
      </c>
      <c r="Y27" s="64" t="s">
        <v>360</v>
      </c>
      <c r="Z27" s="64" t="s">
        <v>355</v>
      </c>
      <c r="AA27" s="172" t="s">
        <v>354</v>
      </c>
    </row>
    <row r="28" spans="1:27">
      <c r="A28" s="395" t="s">
        <v>339</v>
      </c>
      <c r="B28" s="125">
        <v>2020</v>
      </c>
      <c r="C28" s="495">
        <v>797.72660000000008</v>
      </c>
      <c r="D28" s="496">
        <v>867.27740000000006</v>
      </c>
      <c r="E28" s="497">
        <v>939.98960000000011</v>
      </c>
      <c r="F28" s="186">
        <v>757</v>
      </c>
      <c r="G28" s="526">
        <v>823</v>
      </c>
      <c r="H28" s="527">
        <v>892</v>
      </c>
      <c r="I28" s="293" t="s">
        <v>353</v>
      </c>
      <c r="J28" s="460">
        <v>0.02</v>
      </c>
      <c r="K28" s="444">
        <f t="shared" ref="K28:K34" si="1">J28*D28</f>
        <v>17.345548000000001</v>
      </c>
      <c r="L28" s="208">
        <f t="shared" ref="L28:L33" si="2">J28*G28</f>
        <v>16.46</v>
      </c>
      <c r="M28" s="23"/>
      <c r="N28" s="23"/>
      <c r="O28" s="314">
        <v>0.05</v>
      </c>
      <c r="P28" s="706">
        <v>25</v>
      </c>
      <c r="Q28" s="23"/>
      <c r="R28" s="23"/>
      <c r="S28" s="2"/>
      <c r="T28" s="3">
        <v>1190</v>
      </c>
      <c r="U28" s="68"/>
      <c r="V28" s="747">
        <f>(((C28*(1+O28)^P28*O28/((1+O28)^P28-1))+(J28*C28))/T28)*1000</f>
        <v>60.97075169996608</v>
      </c>
      <c r="W28" s="743">
        <f t="shared" si="0"/>
        <v>66.286563605115035</v>
      </c>
      <c r="X28" s="750">
        <f>(((E28*(1+O28)^P28*O28/((1+O28)^P28-1))+(J28*E28))/T28)*1000</f>
        <v>71.844003324134405</v>
      </c>
      <c r="Y28" s="23"/>
      <c r="Z28" s="23"/>
      <c r="AA28" s="173"/>
    </row>
    <row r="29" spans="1:27">
      <c r="A29" s="395" t="s">
        <v>339</v>
      </c>
      <c r="B29" s="125">
        <v>2025</v>
      </c>
      <c r="C29" s="495">
        <v>679.70100000000002</v>
      </c>
      <c r="D29" s="496">
        <v>762.95120000000009</v>
      </c>
      <c r="E29" s="497">
        <v>853.57800000000009</v>
      </c>
      <c r="F29" s="186">
        <v>645</v>
      </c>
      <c r="G29" s="526">
        <v>724</v>
      </c>
      <c r="H29" s="527">
        <v>810</v>
      </c>
      <c r="I29" s="293" t="s">
        <v>353</v>
      </c>
      <c r="J29" s="460">
        <v>2.1000000000000001E-2</v>
      </c>
      <c r="K29" s="444">
        <f t="shared" si="1"/>
        <v>16.021975200000004</v>
      </c>
      <c r="L29" s="208">
        <f t="shared" si="2"/>
        <v>15.204000000000001</v>
      </c>
      <c r="M29" s="23"/>
      <c r="N29" s="23"/>
      <c r="O29" s="314">
        <v>0.05</v>
      </c>
      <c r="P29" s="706">
        <v>26</v>
      </c>
      <c r="Q29" s="23"/>
      <c r="R29" s="23"/>
      <c r="S29" s="2"/>
      <c r="T29" s="3">
        <v>1190</v>
      </c>
      <c r="U29" s="68"/>
      <c r="V29" s="747">
        <f t="shared" ref="V29:V33" si="3">(((C29*(1+O29)^P29*O29/((1+O29)^P29-1))+(J29*C29))/T29)*1000</f>
        <v>51.728285147211196</v>
      </c>
      <c r="W29" s="743">
        <f t="shared" si="0"/>
        <v>58.063997591598302</v>
      </c>
      <c r="X29" s="750">
        <f t="shared" ref="X29:X33" si="4">(((E29*(1+O29)^P29*O29/((1+O29)^P29-1))+(J29*E29))/T29)*1000</f>
        <v>64.961102277893133</v>
      </c>
      <c r="Y29" s="23"/>
      <c r="Z29" s="23"/>
      <c r="AA29" s="173"/>
    </row>
    <row r="30" spans="1:27">
      <c r="A30" s="395" t="s">
        <v>339</v>
      </c>
      <c r="B30" s="125">
        <v>2030</v>
      </c>
      <c r="C30" s="495">
        <v>582.75139999999999</v>
      </c>
      <c r="D30" s="496">
        <v>686.02380000000005</v>
      </c>
      <c r="E30" s="497">
        <v>793.51140000000009</v>
      </c>
      <c r="F30" s="186">
        <v>553</v>
      </c>
      <c r="G30" s="526">
        <v>651</v>
      </c>
      <c r="H30" s="527">
        <v>753</v>
      </c>
      <c r="I30" s="293" t="s">
        <v>353</v>
      </c>
      <c r="J30" s="460">
        <v>2.1000000000000001E-2</v>
      </c>
      <c r="K30" s="444">
        <f t="shared" si="1"/>
        <v>14.406499800000002</v>
      </c>
      <c r="L30" s="208">
        <f t="shared" si="2"/>
        <v>13.671000000000001</v>
      </c>
      <c r="M30" s="23"/>
      <c r="N30" s="23"/>
      <c r="O30" s="314">
        <v>0.05</v>
      </c>
      <c r="P30" s="706">
        <v>27</v>
      </c>
      <c r="Q30" s="23"/>
      <c r="R30" s="23"/>
      <c r="S30" s="2"/>
      <c r="T30" s="3">
        <v>1190</v>
      </c>
      <c r="U30" s="68"/>
      <c r="V30" s="747">
        <f t="shared" si="3"/>
        <v>43.726854072201327</v>
      </c>
      <c r="W30" s="743">
        <f t="shared" si="0"/>
        <v>51.475916819173705</v>
      </c>
      <c r="X30" s="750">
        <f t="shared" si="4"/>
        <v>59.541267841532729</v>
      </c>
      <c r="Y30" s="23"/>
      <c r="Z30" s="23"/>
      <c r="AA30" s="173"/>
    </row>
    <row r="31" spans="1:27">
      <c r="A31" s="395" t="s">
        <v>339</v>
      </c>
      <c r="B31" s="125">
        <v>2035</v>
      </c>
      <c r="C31" s="495">
        <v>476.31760000000003</v>
      </c>
      <c r="D31" s="496">
        <v>614.36540000000002</v>
      </c>
      <c r="E31" s="497">
        <v>748.19800000000009</v>
      </c>
      <c r="F31" s="186">
        <v>452</v>
      </c>
      <c r="G31" s="526">
        <v>583</v>
      </c>
      <c r="H31" s="527">
        <v>710</v>
      </c>
      <c r="I31" s="293" t="s">
        <v>353</v>
      </c>
      <c r="J31" s="460">
        <v>2.1999999999999999E-2</v>
      </c>
      <c r="K31" s="444">
        <f t="shared" si="1"/>
        <v>13.5160388</v>
      </c>
      <c r="L31" s="208">
        <f t="shared" si="2"/>
        <v>12.825999999999999</v>
      </c>
      <c r="M31" s="23"/>
      <c r="N31" s="23"/>
      <c r="O31" s="314">
        <v>0.05</v>
      </c>
      <c r="P31" s="706">
        <v>28</v>
      </c>
      <c r="Q31" s="23"/>
      <c r="R31" s="23"/>
      <c r="S31" s="2"/>
      <c r="T31" s="3">
        <v>1190</v>
      </c>
      <c r="U31" s="68"/>
      <c r="V31" s="747">
        <f t="shared" si="3"/>
        <v>35.672798147055765</v>
      </c>
      <c r="W31" s="743">
        <f t="shared" si="0"/>
        <v>46.011595840118389</v>
      </c>
      <c r="X31" s="750">
        <f t="shared" si="4"/>
        <v>56.034705054003531</v>
      </c>
      <c r="Y31" s="23"/>
      <c r="Z31" s="23"/>
      <c r="AA31" s="173"/>
    </row>
    <row r="32" spans="1:27">
      <c r="A32" s="395" t="s">
        <v>339</v>
      </c>
      <c r="B32" s="125">
        <v>2040</v>
      </c>
      <c r="C32" s="495">
        <v>401.49780000000004</v>
      </c>
      <c r="D32" s="496">
        <v>554.29880000000003</v>
      </c>
      <c r="E32" s="497">
        <v>710.26120000000003</v>
      </c>
      <c r="F32" s="186">
        <v>381</v>
      </c>
      <c r="G32" s="526">
        <v>526</v>
      </c>
      <c r="H32" s="527">
        <v>674</v>
      </c>
      <c r="I32" s="293" t="s">
        <v>353</v>
      </c>
      <c r="J32" s="460">
        <v>2.1999999999999999E-2</v>
      </c>
      <c r="K32" s="444">
        <f t="shared" si="1"/>
        <v>12.1945736</v>
      </c>
      <c r="L32" s="208">
        <f t="shared" si="2"/>
        <v>11.571999999999999</v>
      </c>
      <c r="M32" s="23"/>
      <c r="N32" s="23"/>
      <c r="O32" s="314">
        <v>0.05</v>
      </c>
      <c r="P32" s="706">
        <v>29</v>
      </c>
      <c r="Q32" s="23"/>
      <c r="R32" s="23"/>
      <c r="S32" s="2"/>
      <c r="T32" s="3">
        <v>1190</v>
      </c>
      <c r="U32" s="68"/>
      <c r="V32" s="747">
        <f t="shared" si="3"/>
        <v>29.705950013418395</v>
      </c>
      <c r="W32" s="743">
        <f t="shared" si="0"/>
        <v>41.011364060519881</v>
      </c>
      <c r="X32" s="750">
        <f t="shared" si="4"/>
        <v>52.550683225837261</v>
      </c>
      <c r="Y32" s="23"/>
      <c r="Z32" s="23"/>
      <c r="AA32" s="173"/>
    </row>
    <row r="33" spans="1:27">
      <c r="A33" s="395" t="s">
        <v>339</v>
      </c>
      <c r="B33" s="125">
        <v>2045</v>
      </c>
      <c r="C33" s="495">
        <v>343.53880000000004</v>
      </c>
      <c r="D33" s="496">
        <v>504.77020000000005</v>
      </c>
      <c r="E33" s="497">
        <v>676.53960000000006</v>
      </c>
      <c r="F33" s="186">
        <v>326</v>
      </c>
      <c r="G33" s="526">
        <v>479</v>
      </c>
      <c r="H33" s="527">
        <v>642</v>
      </c>
      <c r="I33" s="293" t="s">
        <v>353</v>
      </c>
      <c r="J33" s="460">
        <v>2.3E-2</v>
      </c>
      <c r="K33" s="444">
        <f t="shared" si="1"/>
        <v>11.6097146</v>
      </c>
      <c r="L33" s="208">
        <f t="shared" si="2"/>
        <v>11.016999999999999</v>
      </c>
      <c r="M33" s="23"/>
      <c r="N33" s="23"/>
      <c r="O33" s="314">
        <v>0.05</v>
      </c>
      <c r="P33" s="706">
        <v>30</v>
      </c>
      <c r="Q33" s="23"/>
      <c r="R33" s="23"/>
      <c r="S33" s="2"/>
      <c r="T33" s="3">
        <v>1190</v>
      </c>
      <c r="U33" s="68"/>
      <c r="V33" s="747">
        <f t="shared" si="3"/>
        <v>25.419398609879096</v>
      </c>
      <c r="W33" s="743">
        <f t="shared" si="0"/>
        <v>37.349361761141367</v>
      </c>
      <c r="X33" s="750">
        <f t="shared" si="4"/>
        <v>50.059061066080922</v>
      </c>
      <c r="Y33" s="23"/>
      <c r="Z33" s="23"/>
      <c r="AA33" s="173"/>
    </row>
    <row r="34" spans="1:27" ht="17" thickBot="1">
      <c r="A34" s="396" t="s">
        <v>339</v>
      </c>
      <c r="B34" s="136">
        <v>2050</v>
      </c>
      <c r="C34" s="492">
        <v>292.95640000000003</v>
      </c>
      <c r="D34" s="493">
        <v>459.45680000000004</v>
      </c>
      <c r="E34" s="494">
        <v>638.6028</v>
      </c>
      <c r="F34" s="184">
        <v>278</v>
      </c>
      <c r="G34" s="536">
        <v>436</v>
      </c>
      <c r="H34" s="532">
        <v>606</v>
      </c>
      <c r="I34" s="294" t="s">
        <v>353</v>
      </c>
      <c r="J34" s="461">
        <v>2.3E-2</v>
      </c>
      <c r="K34" s="445">
        <f t="shared" si="1"/>
        <v>10.567506400000001</v>
      </c>
      <c r="L34" s="135">
        <v>10</v>
      </c>
      <c r="M34" s="135"/>
      <c r="N34" s="135"/>
      <c r="O34" s="315">
        <v>0.05</v>
      </c>
      <c r="P34" s="135">
        <v>30</v>
      </c>
      <c r="Q34" s="135"/>
      <c r="R34" s="135"/>
      <c r="S34" s="139"/>
      <c r="T34" s="54">
        <v>1190</v>
      </c>
      <c r="U34" s="69"/>
      <c r="V34" s="746">
        <v>25</v>
      </c>
      <c r="W34" s="744">
        <f t="shared" si="0"/>
        <v>33.996496300329099</v>
      </c>
      <c r="X34" s="749">
        <v>44</v>
      </c>
      <c r="Y34" s="135" t="s">
        <v>359</v>
      </c>
      <c r="Z34" s="135"/>
      <c r="AA34" s="171"/>
    </row>
  </sheetData>
  <phoneticPr fontId="13" type="noConversion"/>
  <hyperlinks>
    <hyperlink ref="E2" location="Inhalt!A1" display="Zurück zur Inhaltsübersicht" xr:uid="{D95E5EFF-4E0A-48A3-8D42-78DC332F17E6}"/>
  </hyperlinks>
  <pageMargins left="0.7" right="0.7" top="0.78740157499999996" bottom="0.78740157499999996"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1F1EA-93AE-4D5E-88C3-202188042BE6}">
  <sheetPr codeName="Tabelle11"/>
  <dimension ref="A1:Q104"/>
  <sheetViews>
    <sheetView zoomScaleNormal="100" workbookViewId="0">
      <selection activeCell="J75" sqref="J75"/>
    </sheetView>
  </sheetViews>
  <sheetFormatPr baseColWidth="10" defaultRowHeight="16"/>
  <sheetData>
    <row r="1" spans="1:17">
      <c r="A1" s="612" t="s">
        <v>412</v>
      </c>
      <c r="G1" s="656" t="s">
        <v>476</v>
      </c>
      <c r="M1" s="648" t="s">
        <v>492</v>
      </c>
    </row>
    <row r="2" spans="1:17">
      <c r="A2" s="613"/>
      <c r="B2" s="613" t="s">
        <v>520</v>
      </c>
      <c r="C2" s="613" t="s">
        <v>339</v>
      </c>
      <c r="D2" s="613" t="s">
        <v>342</v>
      </c>
      <c r="E2" s="613" t="s">
        <v>362</v>
      </c>
      <c r="F2" s="613" t="s">
        <v>530</v>
      </c>
      <c r="G2" s="613" t="s">
        <v>343</v>
      </c>
      <c r="H2" s="613" t="s">
        <v>363</v>
      </c>
      <c r="I2" s="613" t="s">
        <v>365</v>
      </c>
      <c r="J2" s="613" t="s">
        <v>361</v>
      </c>
      <c r="K2" s="613" t="s">
        <v>345</v>
      </c>
      <c r="L2" s="613" t="s">
        <v>352</v>
      </c>
      <c r="M2" s="613" t="s">
        <v>532</v>
      </c>
      <c r="N2" s="613" t="s">
        <v>367</v>
      </c>
      <c r="O2" s="662" t="s">
        <v>397</v>
      </c>
      <c r="P2" s="662" t="s">
        <v>483</v>
      </c>
      <c r="Q2" s="660" t="s">
        <v>484</v>
      </c>
    </row>
    <row r="3" spans="1:17">
      <c r="A3" s="614" t="s">
        <v>341</v>
      </c>
      <c r="B3" s="654"/>
      <c r="C3" s="654">
        <v>1048.5310000000002</v>
      </c>
      <c r="D3" s="615">
        <v>1503.7567999999999</v>
      </c>
      <c r="E3" s="615"/>
      <c r="F3" s="615">
        <v>1412.8789999999999</v>
      </c>
      <c r="G3" s="615">
        <v>2394.54</v>
      </c>
      <c r="H3" s="615">
        <v>1340.53</v>
      </c>
      <c r="I3" s="654">
        <v>804</v>
      </c>
      <c r="J3" s="654">
        <v>806.40499999999997</v>
      </c>
      <c r="K3" s="615">
        <v>2001.7908</v>
      </c>
      <c r="L3" s="615">
        <v>940.31</v>
      </c>
      <c r="M3" s="654">
        <v>1670.55</v>
      </c>
      <c r="N3" s="654">
        <v>1029.4469999999999</v>
      </c>
      <c r="O3" s="615">
        <f t="shared" ref="O3:O10" si="0">AVERAGE(B3:C3,I3:J3,M3:N3)</f>
        <v>1071.7865999999999</v>
      </c>
      <c r="P3" s="615">
        <f t="shared" ref="P3:P10" si="1">MEDIAN(B3:C3,I3:J3,M3:N3)</f>
        <v>1029.4469999999999</v>
      </c>
      <c r="Q3" s="615">
        <v>1017.625</v>
      </c>
    </row>
    <row r="4" spans="1:17">
      <c r="A4" s="614">
        <v>2020</v>
      </c>
      <c r="B4" s="654"/>
      <c r="C4" s="654">
        <v>867.27740000000006</v>
      </c>
      <c r="D4" s="615"/>
      <c r="E4" s="615">
        <v>1113.0944</v>
      </c>
      <c r="F4" s="615">
        <v>844.34999999999991</v>
      </c>
      <c r="G4" s="615">
        <v>1344.105</v>
      </c>
      <c r="H4" s="615"/>
      <c r="I4" s="654">
        <v>741.64558992157072</v>
      </c>
      <c r="J4" s="654"/>
      <c r="K4" s="615">
        <v>1320.3533</v>
      </c>
      <c r="L4" s="615"/>
      <c r="M4" s="654">
        <v>1236.2069999999999</v>
      </c>
      <c r="N4" s="654">
        <v>866.95899999999995</v>
      </c>
      <c r="O4" s="615">
        <f t="shared" si="0"/>
        <v>928.02224748039259</v>
      </c>
      <c r="P4" s="615">
        <f t="shared" si="1"/>
        <v>867.1182</v>
      </c>
      <c r="Q4" s="615">
        <v>832.34280000000001</v>
      </c>
    </row>
    <row r="5" spans="1:17">
      <c r="A5" s="614">
        <v>2025</v>
      </c>
      <c r="B5" s="654"/>
      <c r="C5" s="654">
        <v>762.95120000000009</v>
      </c>
      <c r="D5" s="615"/>
      <c r="E5" s="615"/>
      <c r="F5" s="615">
        <v>759.91499999999996</v>
      </c>
      <c r="G5" s="615"/>
      <c r="H5" s="615"/>
      <c r="I5" s="654">
        <v>610.75458523279588</v>
      </c>
      <c r="J5" s="654"/>
      <c r="K5" s="615"/>
      <c r="L5" s="615"/>
      <c r="M5" s="654">
        <v>1021.2628999999999</v>
      </c>
      <c r="N5" s="654">
        <v>770.74899999999991</v>
      </c>
      <c r="O5" s="615">
        <f t="shared" si="0"/>
        <v>791.42942130819893</v>
      </c>
      <c r="P5" s="615">
        <f t="shared" si="1"/>
        <v>766.8501</v>
      </c>
      <c r="Q5" s="615">
        <v>721.57211577049748</v>
      </c>
    </row>
    <row r="6" spans="1:17">
      <c r="A6" s="614">
        <v>2030</v>
      </c>
      <c r="B6" s="654"/>
      <c r="C6" s="654">
        <v>686.02380000000005</v>
      </c>
      <c r="D6" s="615">
        <v>854.12559999999996</v>
      </c>
      <c r="E6" s="615">
        <v>1047.3727999999999</v>
      </c>
      <c r="F6" s="615">
        <v>675.4799999999999</v>
      </c>
      <c r="G6" s="615">
        <v>1106.9099999999999</v>
      </c>
      <c r="H6" s="615"/>
      <c r="I6" s="654">
        <v>529.27299816991081</v>
      </c>
      <c r="J6" s="654">
        <v>595.15499999999997</v>
      </c>
      <c r="K6" s="615">
        <v>987.81180000000006</v>
      </c>
      <c r="L6" s="615"/>
      <c r="M6" s="654">
        <v>874.25449999999989</v>
      </c>
      <c r="N6" s="654">
        <v>700.19499999999994</v>
      </c>
      <c r="O6" s="615">
        <f t="shared" si="0"/>
        <v>676.98025963398209</v>
      </c>
      <c r="P6" s="615">
        <f t="shared" si="1"/>
        <v>686.02380000000005</v>
      </c>
      <c r="Q6" s="615">
        <v>622.17132385619425</v>
      </c>
    </row>
    <row r="7" spans="1:17">
      <c r="A7" s="614">
        <v>2035</v>
      </c>
      <c r="B7" s="654"/>
      <c r="C7" s="654">
        <v>614.36540000000002</v>
      </c>
      <c r="D7" s="615"/>
      <c r="E7" s="615"/>
      <c r="F7" s="615">
        <v>624.81899999999996</v>
      </c>
      <c r="G7" s="615"/>
      <c r="H7" s="615"/>
      <c r="I7" s="654">
        <v>473.29672495102068</v>
      </c>
      <c r="J7" s="654"/>
      <c r="K7" s="615"/>
      <c r="L7" s="615"/>
      <c r="M7" s="654"/>
      <c r="N7" s="654">
        <v>652.08999999999992</v>
      </c>
      <c r="O7" s="615">
        <f t="shared" si="0"/>
        <v>579.91737498367354</v>
      </c>
      <c r="P7" s="615">
        <f t="shared" si="1"/>
        <v>614.36540000000002</v>
      </c>
      <c r="Q7" s="615">
        <v>533.96925309438791</v>
      </c>
    </row>
    <row r="8" spans="1:17">
      <c r="A8" s="614">
        <v>2040</v>
      </c>
      <c r="B8" s="654"/>
      <c r="C8" s="654">
        <v>554.29880000000003</v>
      </c>
      <c r="D8" s="615"/>
      <c r="E8" s="615">
        <v>1018.1632</v>
      </c>
      <c r="F8" s="615">
        <v>531.37759999999992</v>
      </c>
      <c r="G8" s="615">
        <v>1039.1399999999999</v>
      </c>
      <c r="H8" s="615"/>
      <c r="I8" s="654"/>
      <c r="J8" s="654"/>
      <c r="K8" s="615">
        <v>783.92570000000001</v>
      </c>
      <c r="L8" s="615">
        <v>526.12</v>
      </c>
      <c r="M8" s="654">
        <v>723.90499999999997</v>
      </c>
      <c r="N8" s="654">
        <v>617.88199999999995</v>
      </c>
      <c r="O8" s="615">
        <f t="shared" si="0"/>
        <v>632.02859999999998</v>
      </c>
      <c r="P8" s="615">
        <f t="shared" si="1"/>
        <v>617.88199999999995</v>
      </c>
      <c r="Q8" s="615">
        <v>509.68989999999997</v>
      </c>
    </row>
    <row r="9" spans="1:17">
      <c r="A9" s="614">
        <v>2045</v>
      </c>
      <c r="B9" s="654"/>
      <c r="C9" s="654">
        <v>504.77020000000005</v>
      </c>
      <c r="D9" s="615"/>
      <c r="E9" s="615"/>
      <c r="F9" s="615">
        <v>504.35839999999996</v>
      </c>
      <c r="G9" s="615"/>
      <c r="H9" s="615"/>
      <c r="I9" s="654"/>
      <c r="J9" s="654"/>
      <c r="K9" s="615"/>
      <c r="L9" s="615"/>
      <c r="M9" s="654"/>
      <c r="N9" s="654"/>
      <c r="O9" s="615">
        <f t="shared" si="0"/>
        <v>504.77020000000005</v>
      </c>
      <c r="P9" s="615">
        <f t="shared" si="1"/>
        <v>504.77020000000005</v>
      </c>
      <c r="Q9" s="618"/>
    </row>
    <row r="10" spans="1:17" ht="17" thickBot="1">
      <c r="A10" s="641">
        <v>2050</v>
      </c>
      <c r="B10" s="657">
        <v>479.875</v>
      </c>
      <c r="C10" s="657">
        <v>459.45680000000004</v>
      </c>
      <c r="D10" s="642">
        <v>586.63040000000001</v>
      </c>
      <c r="E10" s="642">
        <v>987.91039999999998</v>
      </c>
      <c r="F10" s="642">
        <v>478.46499999999997</v>
      </c>
      <c r="G10" s="642">
        <v>993.95999999999992</v>
      </c>
      <c r="H10" s="642">
        <v>610.4</v>
      </c>
      <c r="I10" s="657"/>
      <c r="J10" s="657"/>
      <c r="K10" s="642">
        <v>578.94929999999999</v>
      </c>
      <c r="L10" s="642"/>
      <c r="M10" s="657">
        <v>650.4008</v>
      </c>
      <c r="N10" s="657"/>
      <c r="O10" s="615">
        <f t="shared" si="0"/>
        <v>529.91086666666672</v>
      </c>
      <c r="P10" s="615">
        <f t="shared" si="1"/>
        <v>479.875</v>
      </c>
      <c r="Q10" s="618">
        <v>426.375</v>
      </c>
    </row>
    <row r="11" spans="1:17">
      <c r="A11" s="643" t="s">
        <v>441</v>
      </c>
      <c r="B11" s="658"/>
      <c r="C11" s="655">
        <f>(C3-C10)/C3</f>
        <v>0.56180904522613073</v>
      </c>
      <c r="D11" s="645">
        <f>(D3-D10)/D3</f>
        <v>0.60989010989010983</v>
      </c>
      <c r="E11" s="645">
        <f>(E4-E10)/E4</f>
        <v>0.11246485473289594</v>
      </c>
      <c r="F11" s="645">
        <f t="shared" ref="F11:M11" si="2">(F3-F10)/F3</f>
        <v>0.66135458167330685</v>
      </c>
      <c r="G11" s="645">
        <f t="shared" si="2"/>
        <v>0.58490566037735847</v>
      </c>
      <c r="H11" s="645">
        <f t="shared" si="2"/>
        <v>0.5446577100102199</v>
      </c>
      <c r="I11" s="655">
        <f>(I3-I7)/I3</f>
        <v>0.41132248140420313</v>
      </c>
      <c r="J11" s="655">
        <f>(J3-J6)/J3</f>
        <v>0.26196514158518364</v>
      </c>
      <c r="K11" s="645">
        <f t="shared" si="2"/>
        <v>0.71078431372549022</v>
      </c>
      <c r="L11" s="645">
        <f>(L3-L8)/L3</f>
        <v>0.44048239410407203</v>
      </c>
      <c r="M11" s="655">
        <f t="shared" si="2"/>
        <v>0.61066666666666669</v>
      </c>
      <c r="N11" s="655">
        <f>(N3-N8)/N3</f>
        <v>0.39979231568016615</v>
      </c>
      <c r="O11" s="645">
        <f>(O3-O10)/O3</f>
        <v>0.50558173925045646</v>
      </c>
      <c r="P11" s="645">
        <f>(P3-P10)/P3</f>
        <v>0.53385166987712818</v>
      </c>
      <c r="Q11" s="645">
        <f>(Q3-Q10)/Q3</f>
        <v>0.58100970396757157</v>
      </c>
    </row>
    <row r="12" spans="1:17">
      <c r="E12" t="s">
        <v>534</v>
      </c>
      <c r="F12" s="693"/>
    </row>
    <row r="13" spans="1:17">
      <c r="F13" s="693" t="s">
        <v>533</v>
      </c>
    </row>
    <row r="46" spans="1:12">
      <c r="A46" s="612" t="s">
        <v>472</v>
      </c>
    </row>
    <row r="47" spans="1:12">
      <c r="A47" s="616"/>
      <c r="B47" s="616" t="s">
        <v>520</v>
      </c>
      <c r="C47" s="616"/>
      <c r="D47" s="616" t="s">
        <v>339</v>
      </c>
      <c r="E47" s="616"/>
      <c r="F47" s="616" t="s">
        <v>365</v>
      </c>
      <c r="G47" s="616"/>
      <c r="H47" s="616" t="s">
        <v>361</v>
      </c>
      <c r="I47" s="616"/>
      <c r="J47" s="616" t="s">
        <v>532</v>
      </c>
      <c r="K47" s="616" t="s">
        <v>367</v>
      </c>
      <c r="L47" s="662" t="s">
        <v>396</v>
      </c>
    </row>
    <row r="48" spans="1:12">
      <c r="A48" s="616" t="s">
        <v>406</v>
      </c>
      <c r="B48" s="616" t="s">
        <v>409</v>
      </c>
      <c r="C48" s="616" t="s">
        <v>410</v>
      </c>
      <c r="D48" s="616" t="s">
        <v>409</v>
      </c>
      <c r="E48" s="616" t="s">
        <v>410</v>
      </c>
      <c r="F48" s="616" t="s">
        <v>409</v>
      </c>
      <c r="G48" s="616" t="s">
        <v>410</v>
      </c>
      <c r="H48" s="616" t="s">
        <v>409</v>
      </c>
      <c r="I48" s="616" t="s">
        <v>410</v>
      </c>
      <c r="J48" s="616" t="s">
        <v>407</v>
      </c>
      <c r="K48" s="616" t="s">
        <v>407</v>
      </c>
      <c r="L48" s="662"/>
    </row>
    <row r="49" spans="1:12">
      <c r="A49" s="617" t="s">
        <v>341</v>
      </c>
      <c r="B49" s="618"/>
      <c r="C49" s="618"/>
      <c r="D49" s="618">
        <v>985.30300000000011</v>
      </c>
      <c r="E49" s="618">
        <v>1111.759</v>
      </c>
      <c r="F49" s="618">
        <v>590</v>
      </c>
      <c r="G49" s="618">
        <v>1017.65</v>
      </c>
      <c r="H49" s="618">
        <v>711.47</v>
      </c>
      <c r="I49" s="618">
        <v>901.34</v>
      </c>
      <c r="J49" s="618">
        <v>1670.55</v>
      </c>
      <c r="K49" s="618">
        <v>1029.4469999999999</v>
      </c>
      <c r="L49" s="615">
        <f t="shared" ref="L49:L55" si="3">MEDIAN(B49:K49)</f>
        <v>1001.4765</v>
      </c>
    </row>
    <row r="50" spans="1:12">
      <c r="A50" s="617">
        <v>2020</v>
      </c>
      <c r="B50" s="618"/>
      <c r="C50" s="618"/>
      <c r="D50" s="618">
        <v>797.72660000000008</v>
      </c>
      <c r="E50" s="618">
        <v>939.98960000000011</v>
      </c>
      <c r="F50" s="618">
        <v>556.21117984314128</v>
      </c>
      <c r="G50" s="618">
        <v>927.08</v>
      </c>
      <c r="H50" s="618"/>
      <c r="I50" s="618"/>
      <c r="J50" s="618">
        <v>1236.2069999999999</v>
      </c>
      <c r="K50" s="618">
        <v>866.95899999999995</v>
      </c>
      <c r="L50" s="615">
        <f t="shared" si="3"/>
        <v>897.01949999999999</v>
      </c>
    </row>
    <row r="51" spans="1:12">
      <c r="A51" s="617">
        <v>2025</v>
      </c>
      <c r="B51" s="618"/>
      <c r="C51" s="618"/>
      <c r="D51" s="618">
        <v>679.70100000000002</v>
      </c>
      <c r="E51" s="618">
        <v>853.57800000000009</v>
      </c>
      <c r="F51" s="618">
        <v>458.06593892459688</v>
      </c>
      <c r="G51" s="618">
        <v>763.44323154099482</v>
      </c>
      <c r="H51" s="618"/>
      <c r="I51" s="618"/>
      <c r="J51" s="618">
        <v>1021.2628999999999</v>
      </c>
      <c r="K51" s="618">
        <v>770.74899999999991</v>
      </c>
      <c r="L51" s="615">
        <f t="shared" si="3"/>
        <v>767.09611577049736</v>
      </c>
    </row>
    <row r="52" spans="1:12">
      <c r="A52" s="617">
        <v>2030</v>
      </c>
      <c r="B52" s="618"/>
      <c r="C52" s="618"/>
      <c r="D52" s="618">
        <v>582.75139999999999</v>
      </c>
      <c r="E52" s="618">
        <v>793.51140000000009</v>
      </c>
      <c r="F52" s="618">
        <v>396.95474862743316</v>
      </c>
      <c r="G52" s="618">
        <v>661.59124771238851</v>
      </c>
      <c r="H52" s="618">
        <v>413.11</v>
      </c>
      <c r="I52" s="618">
        <v>777.2</v>
      </c>
      <c r="J52" s="618">
        <v>874.25449999999989</v>
      </c>
      <c r="K52" s="618">
        <v>700.19499999999994</v>
      </c>
      <c r="L52" s="615">
        <f t="shared" si="3"/>
        <v>680.89312385619428</v>
      </c>
    </row>
    <row r="53" spans="1:12">
      <c r="A53" s="617">
        <v>2035</v>
      </c>
      <c r="B53" s="618"/>
      <c r="C53" s="618"/>
      <c r="D53" s="618">
        <v>476.31760000000003</v>
      </c>
      <c r="E53" s="618">
        <v>748.19800000000009</v>
      </c>
      <c r="F53" s="618">
        <v>354.97254371326551</v>
      </c>
      <c r="G53" s="618">
        <v>591.62090618877585</v>
      </c>
      <c r="H53" s="618"/>
      <c r="I53" s="618"/>
      <c r="J53" s="618">
        <v>814.38917713636386</v>
      </c>
      <c r="K53" s="618">
        <v>652.08999999999992</v>
      </c>
      <c r="L53" s="615">
        <f t="shared" si="3"/>
        <v>621.85545309438794</v>
      </c>
    </row>
    <row r="54" spans="1:12">
      <c r="A54" s="617">
        <v>2040</v>
      </c>
      <c r="B54" s="618"/>
      <c r="C54" s="618"/>
      <c r="D54" s="618">
        <v>401.49780000000004</v>
      </c>
      <c r="E54" s="618">
        <v>710.26120000000003</v>
      </c>
      <c r="F54" s="618"/>
      <c r="G54" s="618"/>
      <c r="H54" s="618"/>
      <c r="I54" s="618"/>
      <c r="J54" s="618">
        <v>723.90499999999997</v>
      </c>
      <c r="K54" s="618">
        <v>617.88199999999995</v>
      </c>
      <c r="L54" s="615">
        <f t="shared" si="3"/>
        <v>664.07159999999999</v>
      </c>
    </row>
    <row r="55" spans="1:12">
      <c r="A55" s="617">
        <v>2050</v>
      </c>
      <c r="B55" s="618">
        <v>307.75</v>
      </c>
      <c r="C55" s="618">
        <v>652</v>
      </c>
      <c r="D55" s="618">
        <v>292.95640000000003</v>
      </c>
      <c r="E55" s="618">
        <v>638.6028</v>
      </c>
      <c r="F55" s="618"/>
      <c r="G55" s="618"/>
      <c r="H55" s="618"/>
      <c r="I55" s="618"/>
      <c r="J55" s="618">
        <v>650.4008</v>
      </c>
      <c r="K55" s="618">
        <v>545</v>
      </c>
      <c r="L55" s="615">
        <f t="shared" si="3"/>
        <v>591.80140000000006</v>
      </c>
    </row>
    <row r="58" spans="1:12">
      <c r="K58" t="s">
        <v>535</v>
      </c>
    </row>
    <row r="83" spans="1:15">
      <c r="A83" s="612" t="s">
        <v>399</v>
      </c>
      <c r="H83" s="612" t="s">
        <v>400</v>
      </c>
      <c r="M83" s="612" t="s">
        <v>403</v>
      </c>
    </row>
    <row r="84" spans="1:15">
      <c r="A84" s="612"/>
    </row>
    <row r="85" spans="1:15">
      <c r="A85" s="5"/>
      <c r="B85" s="5" t="s">
        <v>398</v>
      </c>
      <c r="C85" s="5" t="s">
        <v>39</v>
      </c>
      <c r="H85" s="5"/>
      <c r="I85" s="5" t="s">
        <v>398</v>
      </c>
      <c r="J85" s="5" t="s">
        <v>39</v>
      </c>
      <c r="K85" s="85"/>
      <c r="M85" s="5"/>
      <c r="N85" s="5" t="s">
        <v>398</v>
      </c>
      <c r="O85" s="5" t="s">
        <v>39</v>
      </c>
    </row>
    <row r="86" spans="1:15">
      <c r="A86" s="5" t="s">
        <v>394</v>
      </c>
      <c r="B86" s="11">
        <v>1.0999999999999999E-2</v>
      </c>
      <c r="C86" s="5" t="s">
        <v>361</v>
      </c>
      <c r="H86" s="5" t="s">
        <v>394</v>
      </c>
      <c r="I86" s="11">
        <v>2.1000000000000001E-2</v>
      </c>
      <c r="J86" s="219" t="s">
        <v>365</v>
      </c>
      <c r="K86" s="85"/>
      <c r="M86" s="5" t="s">
        <v>394</v>
      </c>
      <c r="N86" s="620">
        <v>25</v>
      </c>
      <c r="O86" s="5" t="s">
        <v>528</v>
      </c>
    </row>
    <row r="87" spans="1:15">
      <c r="A87" s="5" t="s">
        <v>395</v>
      </c>
      <c r="B87" s="11">
        <v>2.5000000000000001E-2</v>
      </c>
      <c r="C87" s="219" t="s">
        <v>365</v>
      </c>
      <c r="H87" s="5" t="s">
        <v>395</v>
      </c>
      <c r="I87" s="11">
        <v>7.0000000000000007E-2</v>
      </c>
      <c r="J87" s="340" t="s">
        <v>527</v>
      </c>
      <c r="K87" s="85"/>
      <c r="M87" s="5" t="s">
        <v>395</v>
      </c>
      <c r="N87" s="620">
        <v>30</v>
      </c>
      <c r="O87" s="124" t="s">
        <v>491</v>
      </c>
    </row>
    <row r="88" spans="1:15">
      <c r="A88" s="5" t="s">
        <v>396</v>
      </c>
      <c r="B88" s="11">
        <v>2.1000000000000001E-2</v>
      </c>
      <c r="C88" s="5"/>
      <c r="H88" s="5" t="s">
        <v>396</v>
      </c>
      <c r="I88" s="11">
        <v>0.06</v>
      </c>
      <c r="J88" s="5"/>
      <c r="K88" s="85"/>
      <c r="M88" s="5" t="s">
        <v>396</v>
      </c>
      <c r="N88" s="620">
        <v>25</v>
      </c>
      <c r="O88" s="5"/>
    </row>
    <row r="89" spans="1:15">
      <c r="A89" s="5" t="s">
        <v>397</v>
      </c>
      <c r="B89" s="11">
        <v>0.02</v>
      </c>
      <c r="C89" s="5"/>
      <c r="H89" s="5" t="s">
        <v>397</v>
      </c>
      <c r="I89" s="11">
        <v>5.1999999999999998E-2</v>
      </c>
      <c r="J89" s="5"/>
      <c r="K89" s="85"/>
      <c r="M89" s="5" t="s">
        <v>397</v>
      </c>
      <c r="N89" s="620">
        <v>26</v>
      </c>
      <c r="O89" s="5"/>
    </row>
    <row r="90" spans="1:15">
      <c r="K90" s="85"/>
    </row>
    <row r="91" spans="1:15">
      <c r="H91" s="612" t="s">
        <v>1</v>
      </c>
      <c r="J91" s="85"/>
      <c r="M91" s="22" t="s">
        <v>475</v>
      </c>
    </row>
    <row r="92" spans="1:15">
      <c r="J92" s="85"/>
    </row>
    <row r="93" spans="1:15">
      <c r="H93" s="5"/>
      <c r="I93" s="5" t="s">
        <v>398</v>
      </c>
      <c r="J93" s="5" t="s">
        <v>39</v>
      </c>
    </row>
    <row r="94" spans="1:15">
      <c r="H94" s="5" t="s">
        <v>394</v>
      </c>
      <c r="I94" s="621">
        <v>909.11529524633511</v>
      </c>
      <c r="J94" s="111" t="s">
        <v>361</v>
      </c>
    </row>
    <row r="95" spans="1:15">
      <c r="H95" s="5" t="s">
        <v>395</v>
      </c>
      <c r="I95" s="621">
        <v>1280</v>
      </c>
      <c r="J95" s="37" t="s">
        <v>365</v>
      </c>
    </row>
    <row r="96" spans="1:15">
      <c r="H96" s="5" t="s">
        <v>396</v>
      </c>
      <c r="I96" s="620">
        <v>1105</v>
      </c>
      <c r="J96" s="5"/>
    </row>
    <row r="97" spans="8:11">
      <c r="H97" s="5" t="s">
        <v>397</v>
      </c>
      <c r="I97" s="620">
        <v>1102</v>
      </c>
      <c r="J97" s="5"/>
    </row>
    <row r="98" spans="8:11">
      <c r="J98" s="85"/>
    </row>
    <row r="99" spans="8:11">
      <c r="H99" s="16"/>
      <c r="K99" s="85"/>
    </row>
    <row r="100" spans="8:11">
      <c r="K100" s="85"/>
    </row>
    <row r="101" spans="8:11">
      <c r="J101" s="85"/>
    </row>
    <row r="102" spans="8:11">
      <c r="J102" s="85"/>
    </row>
    <row r="103" spans="8:11">
      <c r="J103" s="85"/>
    </row>
    <row r="104" spans="8:11">
      <c r="J104" s="85"/>
    </row>
  </sheetData>
  <hyperlinks>
    <hyperlink ref="M1" location="Inhalt!A1" display="Zurück zur Inhaltsübersicht" xr:uid="{AE3F0E3D-AD66-41EB-99F6-D60430385E2E}"/>
  </hyperlinks>
  <pageMargins left="0.7" right="0.7" top="0.78740157499999996" bottom="0.78740157499999996" header="0.3" footer="0.3"/>
  <pageSetup paperSize="9" orientation="portrait" r:id="rId1"/>
  <ignoredErrors>
    <ignoredError sqref="E11 L11 N11" formula="1"/>
    <ignoredError sqref="O4:P10 L50:L55" formulaRange="1"/>
  </ignoredError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36E6-C962-6348-85F9-8FF7E55C7D59}">
  <sheetPr codeName="Tabelle12"/>
  <dimension ref="A2:Z54"/>
  <sheetViews>
    <sheetView zoomScale="80" zoomScaleNormal="80" workbookViewId="0">
      <pane xSplit="2" ySplit="6" topLeftCell="L7" activePane="bottomRight" state="frozen"/>
      <selection pane="topRight" activeCell="C1" sqref="C1"/>
      <selection pane="bottomLeft" activeCell="A7" sqref="A7"/>
      <selection pane="bottomRight" activeCell="A3" sqref="A3"/>
    </sheetView>
  </sheetViews>
  <sheetFormatPr baseColWidth="10" defaultRowHeight="16"/>
  <cols>
    <col min="1" max="1" width="40.6640625" customWidth="1"/>
    <col min="2" max="2" width="9.6640625" customWidth="1"/>
    <col min="3" max="8" width="18.1640625" customWidth="1"/>
    <col min="9" max="10" width="17.1640625" style="85" customWidth="1"/>
    <col min="11" max="11" width="16.6640625" customWidth="1"/>
    <col min="12" max="13" width="17.6640625" customWidth="1"/>
    <col min="14" max="14" width="16.6640625" style="85" customWidth="1"/>
    <col min="15" max="15" width="10.83203125" style="85"/>
    <col min="16" max="16" width="12.5" customWidth="1"/>
    <col min="17" max="17" width="12.1640625" style="81" customWidth="1"/>
    <col min="25" max="25" width="51.83203125" bestFit="1" customWidth="1"/>
    <col min="26" max="26" width="79.6640625" customWidth="1"/>
  </cols>
  <sheetData>
    <row r="2" spans="1:26" ht="19">
      <c r="A2" s="211" t="s">
        <v>160</v>
      </c>
      <c r="E2" s="648" t="s">
        <v>492</v>
      </c>
    </row>
    <row r="3" spans="1:26" ht="68">
      <c r="A3" s="724" t="s">
        <v>540</v>
      </c>
      <c r="V3" s="696" t="s">
        <v>538</v>
      </c>
    </row>
    <row r="4" spans="1:26" ht="51">
      <c r="A4" t="s">
        <v>10</v>
      </c>
      <c r="B4" s="13" t="s">
        <v>29</v>
      </c>
      <c r="C4" s="483" t="s">
        <v>390</v>
      </c>
      <c r="D4" s="484" t="s">
        <v>392</v>
      </c>
      <c r="E4" s="485" t="s">
        <v>405</v>
      </c>
      <c r="F4" s="509" t="s">
        <v>390</v>
      </c>
      <c r="G4" s="510" t="s">
        <v>392</v>
      </c>
      <c r="H4" s="511" t="s">
        <v>405</v>
      </c>
      <c r="I4" s="557" t="s">
        <v>17</v>
      </c>
      <c r="J4" s="448" t="s">
        <v>17</v>
      </c>
      <c r="K4" s="26" t="s">
        <v>17</v>
      </c>
      <c r="L4" s="4" t="s">
        <v>18</v>
      </c>
      <c r="M4" s="4" t="s">
        <v>58</v>
      </c>
      <c r="N4" s="121" t="s">
        <v>20</v>
      </c>
      <c r="O4" s="11" t="s">
        <v>2</v>
      </c>
      <c r="P4" s="4" t="s">
        <v>3</v>
      </c>
      <c r="Q4" s="310" t="s">
        <v>239</v>
      </c>
      <c r="R4" s="4" t="s">
        <v>4</v>
      </c>
      <c r="S4" s="4" t="s">
        <v>43</v>
      </c>
      <c r="T4" s="4" t="s">
        <v>43</v>
      </c>
      <c r="U4" s="4" t="s">
        <v>43</v>
      </c>
      <c r="V4" s="27" t="s">
        <v>5</v>
      </c>
      <c r="W4" s="27" t="s">
        <v>5</v>
      </c>
      <c r="X4" s="27" t="s">
        <v>5</v>
      </c>
      <c r="Y4" s="5" t="s">
        <v>38</v>
      </c>
      <c r="Z4" s="5" t="s">
        <v>27</v>
      </c>
    </row>
    <row r="5" spans="1:26" ht="17">
      <c r="A5" t="s">
        <v>9</v>
      </c>
      <c r="B5" s="12"/>
      <c r="C5" s="486" t="s">
        <v>28</v>
      </c>
      <c r="D5" s="487" t="s">
        <v>28</v>
      </c>
      <c r="E5" s="488" t="s">
        <v>28</v>
      </c>
      <c r="F5" s="512" t="s">
        <v>28</v>
      </c>
      <c r="G5" s="513" t="s">
        <v>28</v>
      </c>
      <c r="H5" s="514" t="s">
        <v>28</v>
      </c>
      <c r="I5" s="558" t="s">
        <v>178</v>
      </c>
      <c r="J5" s="449" t="s">
        <v>181</v>
      </c>
      <c r="K5" s="17" t="s">
        <v>181</v>
      </c>
      <c r="L5" s="21" t="s">
        <v>228</v>
      </c>
      <c r="M5" s="60" t="s">
        <v>11</v>
      </c>
      <c r="N5" s="119" t="s">
        <v>23</v>
      </c>
      <c r="O5" s="119" t="s">
        <v>21</v>
      </c>
      <c r="P5" s="20" t="s">
        <v>19</v>
      </c>
      <c r="Q5" s="311" t="s">
        <v>21</v>
      </c>
      <c r="R5" s="4" t="s">
        <v>13</v>
      </c>
      <c r="S5" s="4" t="s">
        <v>12</v>
      </c>
      <c r="T5" s="4" t="s">
        <v>12</v>
      </c>
      <c r="U5" s="4" t="s">
        <v>12</v>
      </c>
      <c r="V5" s="27" t="s">
        <v>11</v>
      </c>
      <c r="W5" s="27" t="s">
        <v>11</v>
      </c>
      <c r="X5" s="27" t="s">
        <v>11</v>
      </c>
      <c r="Y5" s="5"/>
      <c r="Z5" s="5"/>
    </row>
    <row r="6" spans="1:26" ht="35" thickBot="1">
      <c r="B6" s="28"/>
      <c r="C6" s="622" t="s">
        <v>404</v>
      </c>
      <c r="D6" s="623" t="s">
        <v>404</v>
      </c>
      <c r="E6" s="622" t="s">
        <v>404</v>
      </c>
      <c r="F6" s="515"/>
      <c r="G6" s="516"/>
      <c r="H6" s="517"/>
      <c r="I6" s="559"/>
      <c r="J6" s="560" t="s">
        <v>358</v>
      </c>
      <c r="K6" s="29"/>
      <c r="L6" s="30"/>
      <c r="M6" s="30"/>
      <c r="N6" s="89"/>
      <c r="O6" s="89"/>
      <c r="P6" s="30"/>
      <c r="Q6" s="82"/>
      <c r="R6" s="30"/>
      <c r="S6" s="30" t="s">
        <v>6</v>
      </c>
      <c r="T6" s="30" t="s">
        <v>189</v>
      </c>
      <c r="U6" s="30" t="s">
        <v>7</v>
      </c>
      <c r="V6" s="55" t="s">
        <v>6</v>
      </c>
      <c r="W6" s="55" t="s">
        <v>189</v>
      </c>
      <c r="X6" s="55" t="s">
        <v>7</v>
      </c>
      <c r="Y6" s="30"/>
      <c r="Z6" s="30"/>
    </row>
    <row r="7" spans="1:26">
      <c r="A7" s="53" t="s">
        <v>530</v>
      </c>
      <c r="B7" s="128">
        <v>2010</v>
      </c>
      <c r="C7" s="489"/>
      <c r="D7" s="490">
        <v>2814.53</v>
      </c>
      <c r="E7" s="491"/>
      <c r="F7" s="252"/>
      <c r="G7" s="519">
        <v>2500</v>
      </c>
      <c r="H7" s="519"/>
      <c r="I7" s="459">
        <v>0.04</v>
      </c>
      <c r="J7" s="443">
        <v>112.58120000000001</v>
      </c>
      <c r="K7" s="130">
        <v>100</v>
      </c>
      <c r="L7" s="64"/>
      <c r="M7" s="705">
        <v>28</v>
      </c>
      <c r="N7" s="480"/>
      <c r="O7" s="292">
        <v>0.09</v>
      </c>
      <c r="P7" s="64">
        <v>30</v>
      </c>
      <c r="Q7" s="313">
        <v>0.45</v>
      </c>
      <c r="R7" s="64"/>
      <c r="S7" s="61"/>
      <c r="T7" s="709">
        <v>6500</v>
      </c>
      <c r="U7" s="63"/>
      <c r="V7" s="370"/>
      <c r="W7" s="712">
        <f>(((D7*(1+O7)^P7*O7/((1+O7)^P7-1))+(I7*D7))/T7)*1000+M7</f>
        <v>87.467274012338621</v>
      </c>
      <c r="X7" s="372"/>
      <c r="Y7" s="64"/>
      <c r="Z7" s="64" t="s">
        <v>322</v>
      </c>
    </row>
    <row r="8" spans="1:26">
      <c r="A8" s="3" t="s">
        <v>530</v>
      </c>
      <c r="B8" s="125">
        <v>2015</v>
      </c>
      <c r="C8" s="495"/>
      <c r="D8" s="496">
        <v>2728.9391999999998</v>
      </c>
      <c r="E8" s="497"/>
      <c r="F8" s="257"/>
      <c r="G8" s="523">
        <v>2424</v>
      </c>
      <c r="H8" s="523"/>
      <c r="I8" s="460">
        <v>4.1254125412541254E-2</v>
      </c>
      <c r="J8" s="444">
        <v>112.57999999999998</v>
      </c>
      <c r="K8" s="208">
        <v>100</v>
      </c>
      <c r="L8" s="23"/>
      <c r="M8" s="706">
        <v>28</v>
      </c>
      <c r="N8" s="481"/>
      <c r="O8" s="293">
        <v>0.09</v>
      </c>
      <c r="P8" s="23">
        <v>30</v>
      </c>
      <c r="Q8" s="314">
        <v>0.45500000000000002</v>
      </c>
      <c r="R8" s="23"/>
      <c r="S8" s="260"/>
      <c r="T8" s="710">
        <v>6500</v>
      </c>
      <c r="U8" s="259"/>
      <c r="V8" s="365"/>
      <c r="W8" s="713">
        <f t="shared" ref="W8:W15" si="0">(((D8*(1+O8)^P8*O8/((1+O8)^P8-1))+(I8*D8))/T8)*1000+M8</f>
        <v>86.185382291626723</v>
      </c>
      <c r="X8" s="367"/>
      <c r="Y8" s="23"/>
      <c r="Z8" s="23" t="s">
        <v>322</v>
      </c>
    </row>
    <row r="9" spans="1:26">
      <c r="A9" s="3" t="s">
        <v>530</v>
      </c>
      <c r="B9" s="125">
        <v>2020</v>
      </c>
      <c r="C9" s="500"/>
      <c r="D9" s="496">
        <v>2645.6299999999997</v>
      </c>
      <c r="E9" s="503"/>
      <c r="F9" s="186"/>
      <c r="G9" s="523">
        <v>2350</v>
      </c>
      <c r="H9" s="523"/>
      <c r="I9" s="460">
        <v>4.2553191489361701E-2</v>
      </c>
      <c r="J9" s="444">
        <v>112.57999999999998</v>
      </c>
      <c r="K9" s="208">
        <v>100</v>
      </c>
      <c r="L9" s="23"/>
      <c r="M9" s="706">
        <v>28</v>
      </c>
      <c r="N9" s="481"/>
      <c r="O9" s="293">
        <v>0.09</v>
      </c>
      <c r="P9" s="23">
        <v>30</v>
      </c>
      <c r="Q9" s="314">
        <v>0.45900000000000002</v>
      </c>
      <c r="R9" s="23"/>
      <c r="S9" s="260"/>
      <c r="T9" s="710">
        <v>6500</v>
      </c>
      <c r="U9" s="259"/>
      <c r="V9" s="365"/>
      <c r="W9" s="713">
        <f t="shared" si="0"/>
        <v>84.937841743119961</v>
      </c>
      <c r="X9" s="367"/>
      <c r="Y9" s="23"/>
      <c r="Z9" s="23" t="s">
        <v>322</v>
      </c>
    </row>
    <row r="10" spans="1:26">
      <c r="A10" s="3" t="s">
        <v>530</v>
      </c>
      <c r="B10" s="125">
        <v>2025</v>
      </c>
      <c r="C10" s="495"/>
      <c r="D10" s="496">
        <v>2564.5724</v>
      </c>
      <c r="E10" s="497"/>
      <c r="F10" s="257"/>
      <c r="G10" s="523">
        <v>2278</v>
      </c>
      <c r="H10" s="523"/>
      <c r="I10" s="460">
        <v>4.3898156277436345E-2</v>
      </c>
      <c r="J10" s="444">
        <v>112.58</v>
      </c>
      <c r="K10" s="208">
        <v>100</v>
      </c>
      <c r="L10" s="23"/>
      <c r="M10" s="706">
        <v>28</v>
      </c>
      <c r="N10" s="481"/>
      <c r="O10" s="293">
        <v>0.09</v>
      </c>
      <c r="P10" s="23">
        <v>30</v>
      </c>
      <c r="Q10" s="314">
        <v>0.46400000000000002</v>
      </c>
      <c r="R10" s="23"/>
      <c r="S10" s="260"/>
      <c r="T10" s="710">
        <v>6500</v>
      </c>
      <c r="U10" s="259"/>
      <c r="V10" s="365"/>
      <c r="W10" s="713">
        <f t="shared" si="0"/>
        <v>83.724018506735007</v>
      </c>
      <c r="X10" s="367"/>
      <c r="Y10" s="23"/>
      <c r="Z10" s="23" t="s">
        <v>322</v>
      </c>
    </row>
    <row r="11" spans="1:26">
      <c r="A11" s="3" t="s">
        <v>530</v>
      </c>
      <c r="B11" s="125">
        <v>2030</v>
      </c>
      <c r="C11" s="495"/>
      <c r="D11" s="496">
        <v>2486.8921999999998</v>
      </c>
      <c r="E11" s="497"/>
      <c r="F11" s="257"/>
      <c r="G11" s="523">
        <v>2209</v>
      </c>
      <c r="H11" s="523"/>
      <c r="I11" s="460">
        <v>4.5269352648257127E-2</v>
      </c>
      <c r="J11" s="444">
        <v>112.57999999999998</v>
      </c>
      <c r="K11" s="208">
        <v>100</v>
      </c>
      <c r="L11" s="23"/>
      <c r="M11" s="706">
        <v>28</v>
      </c>
      <c r="N11" s="481"/>
      <c r="O11" s="293">
        <v>0.09</v>
      </c>
      <c r="P11" s="23">
        <v>30</v>
      </c>
      <c r="Q11" s="314">
        <v>0.46800000000000003</v>
      </c>
      <c r="R11" s="23"/>
      <c r="S11" s="260"/>
      <c r="T11" s="710">
        <v>6500</v>
      </c>
      <c r="U11" s="259"/>
      <c r="V11" s="365"/>
      <c r="W11" s="713">
        <f t="shared" si="0"/>
        <v>82.560771238532766</v>
      </c>
      <c r="X11" s="367"/>
      <c r="Y11" s="23"/>
      <c r="Z11" s="23" t="s">
        <v>322</v>
      </c>
    </row>
    <row r="12" spans="1:26">
      <c r="A12" s="3" t="s">
        <v>530</v>
      </c>
      <c r="B12" s="125">
        <v>2035</v>
      </c>
      <c r="C12" s="495"/>
      <c r="D12" s="496">
        <v>2410.3377999999998</v>
      </c>
      <c r="E12" s="497"/>
      <c r="F12" s="257"/>
      <c r="G12" s="523">
        <v>2141</v>
      </c>
      <c r="H12" s="523"/>
      <c r="I12" s="460">
        <v>4.6707146193367584E-2</v>
      </c>
      <c r="J12" s="444">
        <v>112.57999999999998</v>
      </c>
      <c r="K12" s="208">
        <v>100</v>
      </c>
      <c r="L12" s="23"/>
      <c r="M12" s="706">
        <v>28</v>
      </c>
      <c r="N12" s="481"/>
      <c r="O12" s="293">
        <v>0.09</v>
      </c>
      <c r="P12" s="23">
        <v>30</v>
      </c>
      <c r="Q12" s="314">
        <v>0.47299999999999998</v>
      </c>
      <c r="R12" s="23"/>
      <c r="S12" s="260"/>
      <c r="T12" s="710">
        <v>6500</v>
      </c>
      <c r="U12" s="259"/>
      <c r="V12" s="365"/>
      <c r="W12" s="713">
        <f t="shared" si="0"/>
        <v>81.414382626391415</v>
      </c>
      <c r="X12" s="367"/>
      <c r="Y12" s="23"/>
      <c r="Z12" s="23" t="s">
        <v>322</v>
      </c>
    </row>
    <row r="13" spans="1:26">
      <c r="A13" s="3" t="s">
        <v>530</v>
      </c>
      <c r="B13" s="125">
        <v>2040</v>
      </c>
      <c r="C13" s="495"/>
      <c r="D13" s="496">
        <v>2337.1607999999997</v>
      </c>
      <c r="E13" s="497"/>
      <c r="F13" s="257"/>
      <c r="G13" s="523">
        <v>2076</v>
      </c>
      <c r="H13" s="523"/>
      <c r="I13" s="460">
        <v>4.8169556840077073E-2</v>
      </c>
      <c r="J13" s="444">
        <v>112.57999999999998</v>
      </c>
      <c r="K13" s="208">
        <v>100</v>
      </c>
      <c r="L13" s="23"/>
      <c r="M13" s="706">
        <v>28</v>
      </c>
      <c r="N13" s="481"/>
      <c r="O13" s="293">
        <v>0.09</v>
      </c>
      <c r="P13" s="23">
        <v>30</v>
      </c>
      <c r="Q13" s="314">
        <v>0.47799999999999998</v>
      </c>
      <c r="R13" s="23"/>
      <c r="S13" s="260"/>
      <c r="T13" s="710">
        <v>6500</v>
      </c>
      <c r="U13" s="259"/>
      <c r="V13" s="365"/>
      <c r="W13" s="713">
        <f t="shared" si="0"/>
        <v>80.318569982432777</v>
      </c>
      <c r="X13" s="367"/>
      <c r="Y13" s="23"/>
      <c r="Z13" s="23" t="s">
        <v>322</v>
      </c>
    </row>
    <row r="14" spans="1:26">
      <c r="A14" s="3" t="s">
        <v>530</v>
      </c>
      <c r="B14" s="125">
        <v>2045</v>
      </c>
      <c r="C14" s="495"/>
      <c r="D14" s="496">
        <v>2266.2354</v>
      </c>
      <c r="E14" s="497"/>
      <c r="F14" s="257"/>
      <c r="G14" s="523">
        <v>2013</v>
      </c>
      <c r="H14" s="523"/>
      <c r="I14" s="460">
        <v>4.967709885742673E-2</v>
      </c>
      <c r="J14" s="444">
        <v>112.58000000000001</v>
      </c>
      <c r="K14" s="208">
        <v>100</v>
      </c>
      <c r="L14" s="23"/>
      <c r="M14" s="706">
        <v>28</v>
      </c>
      <c r="N14" s="481"/>
      <c r="O14" s="293">
        <v>0.09</v>
      </c>
      <c r="P14" s="23">
        <v>30</v>
      </c>
      <c r="Q14" s="314">
        <v>0.48199999999999998</v>
      </c>
      <c r="R14" s="23"/>
      <c r="S14" s="260"/>
      <c r="T14" s="710">
        <v>6500</v>
      </c>
      <c r="U14" s="259"/>
      <c r="V14" s="365"/>
      <c r="W14" s="713">
        <f t="shared" si="0"/>
        <v>79.256474650595948</v>
      </c>
      <c r="X14" s="367"/>
      <c r="Y14" s="23"/>
      <c r="Z14" s="23" t="s">
        <v>322</v>
      </c>
    </row>
    <row r="15" spans="1:26" ht="17" thickBot="1">
      <c r="A15" s="54" t="s">
        <v>530</v>
      </c>
      <c r="B15" s="136">
        <v>2050</v>
      </c>
      <c r="C15" s="492"/>
      <c r="D15" s="493">
        <v>2196.4357999999997</v>
      </c>
      <c r="E15" s="494"/>
      <c r="F15" s="245"/>
      <c r="G15" s="521">
        <v>1951</v>
      </c>
      <c r="H15" s="521"/>
      <c r="I15" s="461">
        <v>5.1255766273705795E-2</v>
      </c>
      <c r="J15" s="445">
        <v>112.58</v>
      </c>
      <c r="K15" s="210">
        <v>100</v>
      </c>
      <c r="L15" s="135"/>
      <c r="M15" s="707">
        <v>28</v>
      </c>
      <c r="N15" s="482"/>
      <c r="O15" s="294">
        <v>0.09</v>
      </c>
      <c r="P15" s="135">
        <v>30</v>
      </c>
      <c r="Q15" s="315">
        <v>0.48699999999999999</v>
      </c>
      <c r="R15" s="135"/>
      <c r="S15" s="248"/>
      <c r="T15" s="711">
        <v>6500</v>
      </c>
      <c r="U15" s="247"/>
      <c r="V15" s="112"/>
      <c r="W15" s="714">
        <f t="shared" si="0"/>
        <v>78.211237974820023</v>
      </c>
      <c r="X15" s="114"/>
      <c r="Y15" s="135"/>
      <c r="Z15" s="135" t="s">
        <v>322</v>
      </c>
    </row>
    <row r="16" spans="1:26" ht="18">
      <c r="A16" s="36" t="s">
        <v>365</v>
      </c>
      <c r="B16" s="128">
        <v>2018</v>
      </c>
      <c r="C16" s="489">
        <v>2035.2</v>
      </c>
      <c r="D16" s="490">
        <v>3052.895</v>
      </c>
      <c r="E16" s="491">
        <v>4070.59</v>
      </c>
      <c r="F16" s="252">
        <v>2000</v>
      </c>
      <c r="G16" s="518"/>
      <c r="H16" s="519">
        <v>4000</v>
      </c>
      <c r="I16" s="459">
        <v>0.04</v>
      </c>
      <c r="J16" s="443">
        <v>122.11580000000001</v>
      </c>
      <c r="K16" s="130"/>
      <c r="L16" s="64"/>
      <c r="M16" s="64">
        <v>30.3</v>
      </c>
      <c r="N16" s="480"/>
      <c r="O16" s="292">
        <v>2.7E-2</v>
      </c>
      <c r="P16" s="64">
        <v>30</v>
      </c>
      <c r="Q16" s="313">
        <v>0.4</v>
      </c>
      <c r="R16" s="64"/>
      <c r="S16" s="61">
        <v>5000</v>
      </c>
      <c r="T16" s="62"/>
      <c r="U16" s="63">
        <v>7000</v>
      </c>
      <c r="V16" s="370">
        <v>101</v>
      </c>
      <c r="W16" s="371"/>
      <c r="X16" s="372">
        <v>147</v>
      </c>
      <c r="Y16" s="64" t="s">
        <v>238</v>
      </c>
      <c r="Z16" s="172" t="s">
        <v>237</v>
      </c>
    </row>
    <row r="17" spans="1:26" ht="18">
      <c r="A17" s="37" t="s">
        <v>365</v>
      </c>
      <c r="B17" s="125">
        <v>2020</v>
      </c>
      <c r="C17" s="495">
        <v>2035.2</v>
      </c>
      <c r="D17" s="496">
        <v>3052.895</v>
      </c>
      <c r="E17" s="497">
        <v>4070.59</v>
      </c>
      <c r="F17" s="257">
        <v>2000</v>
      </c>
      <c r="G17" s="522"/>
      <c r="H17" s="523">
        <v>4000</v>
      </c>
      <c r="I17" s="460">
        <v>0.04</v>
      </c>
      <c r="J17" s="444">
        <v>122.11580000000001</v>
      </c>
      <c r="K17" s="208"/>
      <c r="L17" s="23"/>
      <c r="M17" s="23">
        <v>30.3</v>
      </c>
      <c r="N17" s="481"/>
      <c r="O17" s="293">
        <v>2.7E-2</v>
      </c>
      <c r="P17" s="23">
        <v>30</v>
      </c>
      <c r="Q17" s="314">
        <v>0.4</v>
      </c>
      <c r="R17" s="23"/>
      <c r="S17" s="260">
        <v>5000</v>
      </c>
      <c r="T17" s="258"/>
      <c r="U17" s="259">
        <v>7000</v>
      </c>
      <c r="V17" s="365">
        <v>101</v>
      </c>
      <c r="W17" s="366"/>
      <c r="X17" s="367">
        <v>147</v>
      </c>
      <c r="Y17" s="23" t="s">
        <v>238</v>
      </c>
      <c r="Z17" s="173" t="s">
        <v>237</v>
      </c>
    </row>
    <row r="18" spans="1:26" ht="18">
      <c r="A18" s="37" t="s">
        <v>365</v>
      </c>
      <c r="B18" s="125">
        <v>2025</v>
      </c>
      <c r="C18" s="495">
        <v>2035.2</v>
      </c>
      <c r="D18" s="496">
        <v>3052.895</v>
      </c>
      <c r="E18" s="497">
        <v>4070.59</v>
      </c>
      <c r="F18" s="257">
        <v>2000</v>
      </c>
      <c r="G18" s="522"/>
      <c r="H18" s="523">
        <v>4000</v>
      </c>
      <c r="I18" s="460">
        <v>0.04</v>
      </c>
      <c r="J18" s="444">
        <v>122.11580000000001</v>
      </c>
      <c r="K18" s="208"/>
      <c r="L18" s="23"/>
      <c r="M18" s="23">
        <v>30.3</v>
      </c>
      <c r="N18" s="481"/>
      <c r="O18" s="293">
        <v>2.7E-2</v>
      </c>
      <c r="P18" s="23">
        <v>30</v>
      </c>
      <c r="Q18" s="314">
        <v>0.4</v>
      </c>
      <c r="R18" s="23"/>
      <c r="S18" s="260">
        <v>5000</v>
      </c>
      <c r="T18" s="258"/>
      <c r="U18" s="259">
        <v>7000</v>
      </c>
      <c r="V18" s="365">
        <v>101</v>
      </c>
      <c r="W18" s="366"/>
      <c r="X18" s="367">
        <v>147</v>
      </c>
      <c r="Y18" s="23" t="s">
        <v>238</v>
      </c>
      <c r="Z18" s="173" t="s">
        <v>237</v>
      </c>
    </row>
    <row r="19" spans="1:26" ht="18">
      <c r="A19" s="37" t="s">
        <v>365</v>
      </c>
      <c r="B19" s="125">
        <v>2030</v>
      </c>
      <c r="C19" s="495">
        <v>2035.2</v>
      </c>
      <c r="D19" s="496">
        <v>3052.895</v>
      </c>
      <c r="E19" s="497">
        <v>4070.59</v>
      </c>
      <c r="F19" s="257">
        <v>2000</v>
      </c>
      <c r="G19" s="522"/>
      <c r="H19" s="523">
        <v>4000</v>
      </c>
      <c r="I19" s="460">
        <v>0.04</v>
      </c>
      <c r="J19" s="444">
        <v>122.11580000000001</v>
      </c>
      <c r="K19" s="208"/>
      <c r="L19" s="23"/>
      <c r="M19" s="23">
        <v>30.3</v>
      </c>
      <c r="N19" s="481"/>
      <c r="O19" s="293">
        <v>2.7E-2</v>
      </c>
      <c r="P19" s="23">
        <v>30</v>
      </c>
      <c r="Q19" s="314">
        <v>0.4</v>
      </c>
      <c r="R19" s="23"/>
      <c r="S19" s="260">
        <v>5000</v>
      </c>
      <c r="T19" s="258"/>
      <c r="U19" s="259">
        <v>7000</v>
      </c>
      <c r="V19" s="365">
        <v>101</v>
      </c>
      <c r="W19" s="366"/>
      <c r="X19" s="367">
        <v>147</v>
      </c>
      <c r="Y19" s="23" t="s">
        <v>238</v>
      </c>
      <c r="Z19" s="173" t="s">
        <v>237</v>
      </c>
    </row>
    <row r="20" spans="1:26" ht="19" thickBot="1">
      <c r="A20" s="39" t="s">
        <v>365</v>
      </c>
      <c r="B20" s="136">
        <v>2035</v>
      </c>
      <c r="C20" s="492">
        <v>2035.2</v>
      </c>
      <c r="D20" s="493">
        <v>3052.895</v>
      </c>
      <c r="E20" s="494">
        <v>4070.59</v>
      </c>
      <c r="F20" s="245">
        <v>2000</v>
      </c>
      <c r="G20" s="520"/>
      <c r="H20" s="521">
        <v>4000</v>
      </c>
      <c r="I20" s="461">
        <v>0.04</v>
      </c>
      <c r="J20" s="445">
        <v>122.11580000000001</v>
      </c>
      <c r="K20" s="210"/>
      <c r="L20" s="135"/>
      <c r="M20" s="135">
        <v>30.3</v>
      </c>
      <c r="N20" s="482"/>
      <c r="O20" s="294">
        <v>2.7E-2</v>
      </c>
      <c r="P20" s="135">
        <v>30</v>
      </c>
      <c r="Q20" s="315">
        <v>0.4</v>
      </c>
      <c r="R20" s="135"/>
      <c r="S20" s="248">
        <v>5000</v>
      </c>
      <c r="T20" s="246"/>
      <c r="U20" s="247">
        <v>7000</v>
      </c>
      <c r="V20" s="112">
        <v>101</v>
      </c>
      <c r="W20" s="113"/>
      <c r="X20" s="114">
        <v>147</v>
      </c>
      <c r="Y20" s="135" t="s">
        <v>238</v>
      </c>
      <c r="Z20" s="171" t="s">
        <v>237</v>
      </c>
    </row>
    <row r="21" spans="1:26">
      <c r="A21" s="68" t="s">
        <v>532</v>
      </c>
      <c r="B21" s="128">
        <v>2011</v>
      </c>
      <c r="C21" s="489">
        <v>2672.8799999999997</v>
      </c>
      <c r="D21" s="490">
        <v>3285.415</v>
      </c>
      <c r="E21" s="491">
        <v>3897.95</v>
      </c>
      <c r="F21" s="252">
        <v>2400</v>
      </c>
      <c r="G21" s="518"/>
      <c r="H21" s="519">
        <v>3500</v>
      </c>
      <c r="I21" s="737">
        <v>0.04</v>
      </c>
      <c r="J21" s="443"/>
      <c r="K21" s="130"/>
      <c r="L21" s="64"/>
      <c r="M21" s="706">
        <v>28</v>
      </c>
      <c r="N21" s="480"/>
      <c r="O21" s="752">
        <v>0.06</v>
      </c>
      <c r="P21" s="705">
        <v>25</v>
      </c>
      <c r="Q21" s="313"/>
      <c r="R21" s="64"/>
      <c r="S21" s="61"/>
      <c r="T21" s="709">
        <v>5906</v>
      </c>
      <c r="U21" s="63"/>
      <c r="V21" s="716">
        <f>(((C21*(1+O21)^P21*O21/((1+O21)^P21-1))+(I21*C21))/T21)*1000+M21</f>
        <v>81.505897489878549</v>
      </c>
      <c r="W21" s="712">
        <f t="shared" ref="W21:W54" si="1">(((D21*(1+O21)^P21*O21/((1+O21)^P21-1))+(I21*D21))/T21)*1000+M21</f>
        <v>93.767665664642394</v>
      </c>
      <c r="X21" s="718">
        <f>(((E21*(1+O21)^P21*O21/((1+O21)^P21-1))+(I21*E21))/T21)*1000+M21</f>
        <v>106.02943383940624</v>
      </c>
      <c r="Y21" s="64"/>
      <c r="Z21" s="172"/>
    </row>
    <row r="22" spans="1:26">
      <c r="A22" s="68" t="s">
        <v>532</v>
      </c>
      <c r="B22" s="125">
        <v>2020</v>
      </c>
      <c r="C22" s="495">
        <v>2670.6525999999999</v>
      </c>
      <c r="D22" s="496">
        <v>3282.6307499999998</v>
      </c>
      <c r="E22" s="497">
        <v>3894.6088999999997</v>
      </c>
      <c r="F22" s="257">
        <v>2398</v>
      </c>
      <c r="G22" s="522"/>
      <c r="H22" s="523">
        <v>3497</v>
      </c>
      <c r="I22" s="738">
        <v>0.04</v>
      </c>
      <c r="J22" s="444"/>
      <c r="K22" s="208"/>
      <c r="L22" s="23"/>
      <c r="M22" s="706">
        <v>28</v>
      </c>
      <c r="N22" s="481"/>
      <c r="O22" s="753">
        <v>0.06</v>
      </c>
      <c r="P22" s="706">
        <v>25</v>
      </c>
      <c r="Q22" s="314"/>
      <c r="R22" s="23"/>
      <c r="S22" s="260"/>
      <c r="T22" s="258">
        <v>5906</v>
      </c>
      <c r="U22" s="259"/>
      <c r="V22" s="723">
        <f t="shared" ref="V22:V34" si="2">(((C22*(1+O22)^P22*O22/((1+O22)^P22-1))+(I22*C22))/T22)*1000+M22</f>
        <v>81.461309241970326</v>
      </c>
      <c r="W22" s="713">
        <f t="shared" si="1"/>
        <v>93.711930354757101</v>
      </c>
      <c r="X22" s="722">
        <f t="shared" ref="X22:X34" si="3">(((E22*(1+O22)^P22*O22/((1+O22)^P22-1))+(I22*E22))/T22)*1000+M22</f>
        <v>105.96255146754389</v>
      </c>
      <c r="Y22" s="23"/>
      <c r="Z22" s="173"/>
    </row>
    <row r="23" spans="1:26">
      <c r="A23" s="68" t="s">
        <v>532</v>
      </c>
      <c r="B23" s="125">
        <v>2025</v>
      </c>
      <c r="C23" s="495">
        <v>2668.4251999999997</v>
      </c>
      <c r="D23" s="496">
        <v>3280.4033499999996</v>
      </c>
      <c r="E23" s="497">
        <v>3892.3814999999995</v>
      </c>
      <c r="F23" s="257">
        <v>2396</v>
      </c>
      <c r="G23" s="522"/>
      <c r="H23" s="523">
        <v>3495</v>
      </c>
      <c r="I23" s="738">
        <v>0.04</v>
      </c>
      <c r="J23" s="444"/>
      <c r="K23" s="208"/>
      <c r="L23" s="23"/>
      <c r="M23" s="706">
        <v>28</v>
      </c>
      <c r="N23" s="481"/>
      <c r="O23" s="753">
        <v>0.06</v>
      </c>
      <c r="P23" s="706">
        <v>25</v>
      </c>
      <c r="Q23" s="314"/>
      <c r="R23" s="23"/>
      <c r="S23" s="260"/>
      <c r="T23" s="258">
        <v>6616</v>
      </c>
      <c r="U23" s="259"/>
      <c r="V23" s="723">
        <f t="shared" si="2"/>
        <v>75.684273608060863</v>
      </c>
      <c r="W23" s="713">
        <f t="shared" si="1"/>
        <v>86.620211983532258</v>
      </c>
      <c r="X23" s="722">
        <f t="shared" si="3"/>
        <v>97.556150359003638</v>
      </c>
      <c r="Y23" s="23"/>
      <c r="Z23" s="173"/>
    </row>
    <row r="24" spans="1:26">
      <c r="A24" s="68" t="s">
        <v>532</v>
      </c>
      <c r="B24" s="125">
        <v>2030</v>
      </c>
      <c r="C24" s="495">
        <v>2667.3114999999998</v>
      </c>
      <c r="D24" s="496">
        <v>3278.7327999999998</v>
      </c>
      <c r="E24" s="497">
        <v>3890.1540999999997</v>
      </c>
      <c r="F24" s="257">
        <v>2395</v>
      </c>
      <c r="G24" s="522"/>
      <c r="H24" s="523">
        <v>3493</v>
      </c>
      <c r="I24" s="738">
        <v>0.04</v>
      </c>
      <c r="J24" s="444"/>
      <c r="K24" s="208"/>
      <c r="L24" s="23"/>
      <c r="M24" s="706">
        <v>28</v>
      </c>
      <c r="N24" s="481"/>
      <c r="O24" s="753">
        <v>0.06</v>
      </c>
      <c r="P24" s="706">
        <v>25</v>
      </c>
      <c r="Q24" s="314"/>
      <c r="R24" s="23"/>
      <c r="S24" s="260"/>
      <c r="T24" s="258">
        <v>7072</v>
      </c>
      <c r="U24" s="259"/>
      <c r="V24" s="723">
        <f t="shared" si="2"/>
        <v>72.590990539431232</v>
      </c>
      <c r="W24" s="713">
        <f t="shared" si="1"/>
        <v>82.812474383334262</v>
      </c>
      <c r="X24" s="722">
        <f t="shared" si="3"/>
        <v>93.033958227237306</v>
      </c>
      <c r="Y24" s="23"/>
      <c r="Z24" s="173"/>
    </row>
    <row r="25" spans="1:26">
      <c r="A25" s="68" t="s">
        <v>532</v>
      </c>
      <c r="B25" s="125">
        <v>2040</v>
      </c>
      <c r="C25" s="495">
        <v>2665.0840999999996</v>
      </c>
      <c r="D25" s="496">
        <v>3275.9485499999996</v>
      </c>
      <c r="E25" s="497">
        <v>3886.8129999999996</v>
      </c>
      <c r="F25" s="257">
        <v>2393</v>
      </c>
      <c r="G25" s="522"/>
      <c r="H25" s="523">
        <v>3490</v>
      </c>
      <c r="I25" s="738">
        <v>0.04</v>
      </c>
      <c r="J25" s="444"/>
      <c r="K25" s="208"/>
      <c r="L25" s="23"/>
      <c r="M25" s="706">
        <v>28</v>
      </c>
      <c r="N25" s="481"/>
      <c r="O25" s="753">
        <v>0.06</v>
      </c>
      <c r="P25" s="706">
        <v>25</v>
      </c>
      <c r="Q25" s="314"/>
      <c r="R25" s="23"/>
      <c r="S25" s="260"/>
      <c r="T25" s="258">
        <v>6348</v>
      </c>
      <c r="U25" s="259"/>
      <c r="V25" s="723">
        <f t="shared" si="2"/>
        <v>77.635183822103286</v>
      </c>
      <c r="W25" s="713">
        <f t="shared" si="1"/>
        <v>89.012074054624662</v>
      </c>
      <c r="X25" s="722">
        <f t="shared" si="3"/>
        <v>100.38896428714604</v>
      </c>
      <c r="Y25" s="23"/>
      <c r="Z25" s="173"/>
    </row>
    <row r="26" spans="1:26" ht="17" thickBot="1">
      <c r="A26" s="69" t="s">
        <v>532</v>
      </c>
      <c r="B26" s="136">
        <v>2050</v>
      </c>
      <c r="C26" s="492">
        <v>2661.7429999999999</v>
      </c>
      <c r="D26" s="493">
        <v>3272.0506</v>
      </c>
      <c r="E26" s="494">
        <v>3882.3581999999997</v>
      </c>
      <c r="F26" s="245">
        <v>2390</v>
      </c>
      <c r="G26" s="520"/>
      <c r="H26" s="521">
        <v>3486</v>
      </c>
      <c r="I26" s="739">
        <v>0.04</v>
      </c>
      <c r="J26" s="445"/>
      <c r="K26" s="210"/>
      <c r="L26" s="135"/>
      <c r="M26" s="706">
        <v>28</v>
      </c>
      <c r="N26" s="482"/>
      <c r="O26" s="754">
        <v>0.06</v>
      </c>
      <c r="P26" s="707">
        <v>25</v>
      </c>
      <c r="Q26" s="315"/>
      <c r="R26" s="135"/>
      <c r="S26" s="248"/>
      <c r="T26" s="246">
        <v>6132</v>
      </c>
      <c r="U26" s="247"/>
      <c r="V26" s="717">
        <f t="shared" si="2"/>
        <v>79.319168234587849</v>
      </c>
      <c r="W26" s="714">
        <f t="shared" si="1"/>
        <v>91.086073754484971</v>
      </c>
      <c r="X26" s="719">
        <f t="shared" si="3"/>
        <v>102.85297927438209</v>
      </c>
      <c r="Y26" s="135"/>
      <c r="Z26" s="171"/>
    </row>
    <row r="27" spans="1:26" ht="17" thickBot="1">
      <c r="A27" s="115" t="s">
        <v>520</v>
      </c>
      <c r="B27" s="116">
        <v>2050</v>
      </c>
      <c r="C27" s="561">
        <v>3526.07</v>
      </c>
      <c r="D27" s="563">
        <v>4089.4049999999997</v>
      </c>
      <c r="E27" s="562">
        <v>4652.74</v>
      </c>
      <c r="F27" s="553">
        <v>3380</v>
      </c>
      <c r="G27" s="554"/>
      <c r="H27" s="555">
        <v>4460</v>
      </c>
      <c r="I27" s="751">
        <v>0.04</v>
      </c>
      <c r="J27" s="564"/>
      <c r="K27" s="66"/>
      <c r="L27" s="66"/>
      <c r="M27" s="760">
        <v>16</v>
      </c>
      <c r="N27" s="120"/>
      <c r="O27" s="754">
        <v>0.06</v>
      </c>
      <c r="P27" s="66">
        <v>33</v>
      </c>
      <c r="Q27" s="312"/>
      <c r="R27" s="66"/>
      <c r="S27" s="97"/>
      <c r="T27" s="759">
        <v>6500</v>
      </c>
      <c r="U27" s="118"/>
      <c r="V27" s="715">
        <f t="shared" si="2"/>
        <v>75.82001350431014</v>
      </c>
      <c r="W27" s="761">
        <f t="shared" si="1"/>
        <v>85.377029476043688</v>
      </c>
      <c r="X27" s="762">
        <f t="shared" si="3"/>
        <v>94.934045447777251</v>
      </c>
      <c r="Y27" s="66" t="s">
        <v>60</v>
      </c>
      <c r="Z27" s="117"/>
    </row>
    <row r="28" spans="1:26">
      <c r="A28" s="394" t="s">
        <v>342</v>
      </c>
      <c r="B28" s="128">
        <v>2017</v>
      </c>
      <c r="C28" s="498"/>
      <c r="D28" s="490">
        <v>3759.52</v>
      </c>
      <c r="E28" s="502"/>
      <c r="F28" s="185"/>
      <c r="G28" s="534">
        <v>3640</v>
      </c>
      <c r="H28" s="534"/>
      <c r="I28" s="459">
        <v>1.4999999999999999E-2</v>
      </c>
      <c r="J28" s="443">
        <v>56.392800000000001</v>
      </c>
      <c r="K28" s="64"/>
      <c r="L28" s="64">
        <v>1E-3</v>
      </c>
      <c r="M28" s="64">
        <v>20</v>
      </c>
      <c r="N28" s="292"/>
      <c r="O28" s="292">
        <v>4.5999999999999999E-2</v>
      </c>
      <c r="P28" s="64">
        <v>25</v>
      </c>
      <c r="Q28" s="313"/>
      <c r="R28" s="64"/>
      <c r="S28" s="131"/>
      <c r="T28" s="53">
        <v>6000</v>
      </c>
      <c r="U28" s="67"/>
      <c r="V28" s="716"/>
      <c r="W28" s="712">
        <f t="shared" si="1"/>
        <v>72.091217286541337</v>
      </c>
      <c r="X28" s="718"/>
      <c r="Y28" s="64"/>
      <c r="Z28" s="172"/>
    </row>
    <row r="29" spans="1:26">
      <c r="A29" s="340" t="s">
        <v>342</v>
      </c>
      <c r="B29" s="125">
        <v>2030</v>
      </c>
      <c r="C29" s="500"/>
      <c r="D29" s="496">
        <v>3759.52</v>
      </c>
      <c r="E29" s="503"/>
      <c r="F29" s="186"/>
      <c r="G29" s="535">
        <v>3640</v>
      </c>
      <c r="H29" s="535"/>
      <c r="I29" s="460">
        <v>1.4999999999999999E-2</v>
      </c>
      <c r="J29" s="444">
        <v>56.392800000000001</v>
      </c>
      <c r="K29" s="23"/>
      <c r="L29" s="23">
        <v>1E-3</v>
      </c>
      <c r="M29" s="23">
        <v>20</v>
      </c>
      <c r="N29" s="293"/>
      <c r="O29" s="293">
        <v>4.5999999999999999E-2</v>
      </c>
      <c r="P29" s="23">
        <v>25</v>
      </c>
      <c r="Q29" s="314"/>
      <c r="R29" s="23"/>
      <c r="S29" s="2"/>
      <c r="T29" s="3">
        <v>6000</v>
      </c>
      <c r="U29" s="68"/>
      <c r="V29" s="723"/>
      <c r="W29" s="713">
        <f t="shared" si="1"/>
        <v>72.091217286541337</v>
      </c>
      <c r="X29" s="722"/>
      <c r="Y29" s="23"/>
      <c r="Z29" s="173"/>
    </row>
    <row r="30" spans="1:26" ht="17" thickBot="1">
      <c r="A30" s="341" t="s">
        <v>342</v>
      </c>
      <c r="B30" s="136">
        <v>2050</v>
      </c>
      <c r="C30" s="504"/>
      <c r="D30" s="493">
        <v>3759.52</v>
      </c>
      <c r="E30" s="505"/>
      <c r="F30" s="184"/>
      <c r="G30" s="537">
        <v>3640</v>
      </c>
      <c r="H30" s="537"/>
      <c r="I30" s="461">
        <v>1.4999999999999999E-2</v>
      </c>
      <c r="J30" s="445">
        <v>56.392800000000001</v>
      </c>
      <c r="K30" s="135"/>
      <c r="L30" s="135">
        <v>1E-3</v>
      </c>
      <c r="M30" s="135">
        <v>20</v>
      </c>
      <c r="N30" s="294"/>
      <c r="O30" s="294">
        <v>4.5999999999999999E-2</v>
      </c>
      <c r="P30" s="135">
        <v>25</v>
      </c>
      <c r="Q30" s="315"/>
      <c r="R30" s="135"/>
      <c r="S30" s="139"/>
      <c r="T30" s="54">
        <v>6000</v>
      </c>
      <c r="U30" s="69"/>
      <c r="V30" s="717"/>
      <c r="W30" s="714">
        <f t="shared" si="1"/>
        <v>72.091217286541337</v>
      </c>
      <c r="X30" s="719"/>
      <c r="Y30" s="135"/>
      <c r="Z30" s="171"/>
    </row>
    <row r="31" spans="1:26">
      <c r="A31" s="203" t="s">
        <v>362</v>
      </c>
      <c r="B31" s="125">
        <v>2020</v>
      </c>
      <c r="C31" s="489">
        <v>1939.3087999999998</v>
      </c>
      <c r="D31" s="490">
        <v>2912.6143999999999</v>
      </c>
      <c r="E31" s="491">
        <v>4450.2911999999997</v>
      </c>
      <c r="F31" s="186">
        <v>1859</v>
      </c>
      <c r="G31" s="556">
        <v>2792</v>
      </c>
      <c r="H31" s="556">
        <v>4266</v>
      </c>
      <c r="I31" s="738">
        <v>0.04</v>
      </c>
      <c r="J31" s="443"/>
      <c r="K31" s="64"/>
      <c r="L31" s="64"/>
      <c r="M31" s="705">
        <v>28</v>
      </c>
      <c r="N31" s="292"/>
      <c r="O31" s="292">
        <v>4.4999999999999998E-2</v>
      </c>
      <c r="P31" s="64">
        <v>20</v>
      </c>
      <c r="Q31" s="313"/>
      <c r="R31" s="64"/>
      <c r="S31" s="131"/>
      <c r="T31" s="710">
        <v>6500</v>
      </c>
      <c r="U31" s="67"/>
      <c r="V31" s="716">
        <f t="shared" si="2"/>
        <v>62.870605415030255</v>
      </c>
      <c r="W31" s="712">
        <f t="shared" si="1"/>
        <v>80.371560149954007</v>
      </c>
      <c r="X31" s="718">
        <f t="shared" si="3"/>
        <v>108.02044255003716</v>
      </c>
      <c r="Y31" s="64"/>
      <c r="Z31" s="172"/>
    </row>
    <row r="32" spans="1:26">
      <c r="A32" s="124" t="s">
        <v>362</v>
      </c>
      <c r="B32" s="125">
        <v>2030</v>
      </c>
      <c r="C32" s="495">
        <v>1924.7039999999997</v>
      </c>
      <c r="D32" s="496">
        <v>2877.1455999999998</v>
      </c>
      <c r="E32" s="497">
        <v>4401.2608</v>
      </c>
      <c r="F32" s="186">
        <v>1845</v>
      </c>
      <c r="G32" s="556">
        <v>2758</v>
      </c>
      <c r="H32" s="556">
        <v>4219</v>
      </c>
      <c r="I32" s="738">
        <v>0.04</v>
      </c>
      <c r="J32" s="444"/>
      <c r="K32" s="23"/>
      <c r="L32" s="23"/>
      <c r="M32" s="706">
        <v>28</v>
      </c>
      <c r="N32" s="293"/>
      <c r="O32" s="293">
        <v>4.4999999999999998E-2</v>
      </c>
      <c r="P32" s="23">
        <v>20</v>
      </c>
      <c r="Q32" s="314"/>
      <c r="R32" s="23"/>
      <c r="S32" s="2"/>
      <c r="T32" s="710">
        <v>6500</v>
      </c>
      <c r="U32" s="68"/>
      <c r="V32" s="723">
        <f t="shared" si="2"/>
        <v>62.607997305395813</v>
      </c>
      <c r="W32" s="713">
        <f t="shared" si="1"/>
        <v>79.733797597984648</v>
      </c>
      <c r="X32" s="722">
        <f t="shared" si="3"/>
        <v>107.13882961055012</v>
      </c>
      <c r="Y32" s="23"/>
      <c r="Z32" s="173"/>
    </row>
    <row r="33" spans="1:26">
      <c r="A33" s="124" t="s">
        <v>362</v>
      </c>
      <c r="B33" s="125">
        <v>2040</v>
      </c>
      <c r="C33" s="495">
        <v>1915.3151999999998</v>
      </c>
      <c r="D33" s="496">
        <v>2860.4543999999996</v>
      </c>
      <c r="E33" s="497">
        <v>4388.7423999999992</v>
      </c>
      <c r="F33" s="186">
        <v>1836</v>
      </c>
      <c r="G33" s="556">
        <v>2742</v>
      </c>
      <c r="H33" s="556">
        <v>4207</v>
      </c>
      <c r="I33" s="738">
        <v>0.04</v>
      </c>
      <c r="J33" s="444"/>
      <c r="K33" s="23"/>
      <c r="L33" s="23"/>
      <c r="M33" s="706">
        <v>28</v>
      </c>
      <c r="N33" s="293"/>
      <c r="O33" s="293">
        <v>4.4999999999999998E-2</v>
      </c>
      <c r="P33" s="23">
        <v>20</v>
      </c>
      <c r="Q33" s="314"/>
      <c r="R33" s="23"/>
      <c r="S33" s="2"/>
      <c r="T33" s="710">
        <v>6500</v>
      </c>
      <c r="U33" s="68"/>
      <c r="V33" s="723">
        <f t="shared" si="2"/>
        <v>62.4391778063451</v>
      </c>
      <c r="W33" s="713">
        <f t="shared" si="1"/>
        <v>79.433674044116714</v>
      </c>
      <c r="X33" s="722">
        <f t="shared" si="3"/>
        <v>106.91373694514915</v>
      </c>
      <c r="Y33" s="23"/>
      <c r="Z33" s="173"/>
    </row>
    <row r="34" spans="1:26" ht="17" thickBot="1">
      <c r="A34" s="124" t="s">
        <v>362</v>
      </c>
      <c r="B34" s="125">
        <v>2050</v>
      </c>
      <c r="C34" s="492">
        <v>1908.0127999999997</v>
      </c>
      <c r="D34" s="493">
        <v>2857.3247999999999</v>
      </c>
      <c r="E34" s="494">
        <v>4402.3039999999992</v>
      </c>
      <c r="F34" s="186">
        <v>1829</v>
      </c>
      <c r="G34" s="556">
        <v>2739</v>
      </c>
      <c r="H34" s="556">
        <v>4220</v>
      </c>
      <c r="I34" s="738">
        <v>0.04</v>
      </c>
      <c r="J34" s="445"/>
      <c r="K34" s="135"/>
      <c r="L34" s="135"/>
      <c r="M34" s="707">
        <v>28</v>
      </c>
      <c r="N34" s="294"/>
      <c r="O34" s="294">
        <v>4.4999999999999998E-2</v>
      </c>
      <c r="P34" s="135">
        <v>20</v>
      </c>
      <c r="Q34" s="315"/>
      <c r="R34" s="135"/>
      <c r="S34" s="139"/>
      <c r="T34" s="710">
        <v>6500</v>
      </c>
      <c r="U34" s="69"/>
      <c r="V34" s="717">
        <f t="shared" si="2"/>
        <v>62.307873751527893</v>
      </c>
      <c r="W34" s="714">
        <f t="shared" si="1"/>
        <v>79.377400877766476</v>
      </c>
      <c r="X34" s="719">
        <f t="shared" si="3"/>
        <v>107.15758733266685</v>
      </c>
      <c r="Y34" s="135"/>
      <c r="Z34" s="171"/>
    </row>
    <row r="35" spans="1:26">
      <c r="A35" s="203" t="s">
        <v>343</v>
      </c>
      <c r="B35" s="128">
        <v>2010</v>
      </c>
      <c r="C35" s="489">
        <v>790.65</v>
      </c>
      <c r="D35" s="490">
        <v>1813.9769999999999</v>
      </c>
      <c r="E35" s="491">
        <f>1.1295*H35</f>
        <v>3162.6</v>
      </c>
      <c r="F35" s="185">
        <v>700</v>
      </c>
      <c r="G35" s="524">
        <v>1606</v>
      </c>
      <c r="H35" s="525">
        <v>2800</v>
      </c>
      <c r="I35" s="459">
        <v>5.7500000000000002E-2</v>
      </c>
      <c r="J35" s="440">
        <v>113.65593750000001</v>
      </c>
      <c r="K35" s="129"/>
      <c r="L35" s="130"/>
      <c r="M35" s="705">
        <v>28</v>
      </c>
      <c r="N35" s="64"/>
      <c r="O35" s="129">
        <v>0.06</v>
      </c>
      <c r="P35" s="64">
        <v>20</v>
      </c>
      <c r="Q35" s="313"/>
      <c r="R35" s="64"/>
      <c r="S35" s="131">
        <v>6500</v>
      </c>
      <c r="T35" s="53"/>
      <c r="U35" s="67">
        <v>7500</v>
      </c>
      <c r="V35" s="132"/>
      <c r="W35" s="133"/>
      <c r="X35" s="134"/>
      <c r="Y35" s="64"/>
      <c r="Z35" s="172"/>
    </row>
    <row r="36" spans="1:26">
      <c r="A36" s="124" t="s">
        <v>343</v>
      </c>
      <c r="B36" s="125">
        <v>2015</v>
      </c>
      <c r="C36" s="495">
        <v>762.41249999999991</v>
      </c>
      <c r="D36" s="496">
        <v>1980.0135</v>
      </c>
      <c r="E36" s="497">
        <f t="shared" ref="E36:E41" si="4">1.1295*H36</f>
        <v>3106.125</v>
      </c>
      <c r="F36" s="186">
        <v>675</v>
      </c>
      <c r="G36" s="526">
        <v>1753</v>
      </c>
      <c r="H36" s="527">
        <v>2750</v>
      </c>
      <c r="I36" s="460">
        <v>5.7500000000000002E-2</v>
      </c>
      <c r="J36" s="441">
        <v>111.22045312500001</v>
      </c>
      <c r="K36" s="207"/>
      <c r="L36" s="208"/>
      <c r="M36" s="706">
        <v>28</v>
      </c>
      <c r="N36" s="23"/>
      <c r="O36" s="207">
        <v>0.06</v>
      </c>
      <c r="P36" s="23">
        <v>20</v>
      </c>
      <c r="Q36" s="314"/>
      <c r="R36" s="23"/>
      <c r="S36" s="2">
        <v>6500</v>
      </c>
      <c r="T36" s="3"/>
      <c r="U36" s="68">
        <v>7500</v>
      </c>
      <c r="V36" s="378"/>
      <c r="W36" s="382"/>
      <c r="X36" s="383"/>
      <c r="Y36" s="23"/>
      <c r="Z36" s="173"/>
    </row>
    <row r="37" spans="1:26">
      <c r="A37" s="124" t="s">
        <v>343</v>
      </c>
      <c r="B37" s="125">
        <v>2020</v>
      </c>
      <c r="C37" s="495">
        <v>734.17499999999995</v>
      </c>
      <c r="D37" s="496">
        <v>1711.1924999999999</v>
      </c>
      <c r="E37" s="497">
        <f t="shared" si="4"/>
        <v>3049.6499999999996</v>
      </c>
      <c r="F37" s="528">
        <v>650</v>
      </c>
      <c r="G37" s="529">
        <v>1515</v>
      </c>
      <c r="H37" s="527">
        <v>2700</v>
      </c>
      <c r="I37" s="460">
        <v>5.7500000000000002E-2</v>
      </c>
      <c r="J37" s="441">
        <v>108.78496875</v>
      </c>
      <c r="K37" s="207"/>
      <c r="L37" s="208"/>
      <c r="M37" s="706">
        <v>28</v>
      </c>
      <c r="N37" s="23"/>
      <c r="O37" s="207">
        <v>0.06</v>
      </c>
      <c r="P37" s="23">
        <v>20</v>
      </c>
      <c r="Q37" s="314"/>
      <c r="R37" s="23"/>
      <c r="S37" s="2">
        <v>6500</v>
      </c>
      <c r="T37" s="3"/>
      <c r="U37" s="68">
        <v>7500</v>
      </c>
      <c r="V37" s="378"/>
      <c r="W37" s="382"/>
      <c r="X37" s="383"/>
      <c r="Y37" s="23"/>
      <c r="Z37" s="173"/>
    </row>
    <row r="38" spans="1:26">
      <c r="A38" s="124" t="s">
        <v>343</v>
      </c>
      <c r="B38" s="125">
        <v>2030</v>
      </c>
      <c r="C38" s="495">
        <v>734.17499999999995</v>
      </c>
      <c r="D38" s="496">
        <v>1637.7749999999999</v>
      </c>
      <c r="E38" s="497">
        <f t="shared" si="4"/>
        <v>2993.1749999999997</v>
      </c>
      <c r="F38" s="528">
        <v>650</v>
      </c>
      <c r="G38" s="529">
        <v>1450</v>
      </c>
      <c r="H38" s="527">
        <v>2650</v>
      </c>
      <c r="I38" s="460">
        <v>5.7500000000000002E-2</v>
      </c>
      <c r="J38" s="441">
        <v>107.16131249999999</v>
      </c>
      <c r="K38" s="207"/>
      <c r="L38" s="208"/>
      <c r="M38" s="706">
        <v>28</v>
      </c>
      <c r="N38" s="23"/>
      <c r="O38" s="207">
        <v>0.06</v>
      </c>
      <c r="P38" s="23">
        <v>20</v>
      </c>
      <c r="Q38" s="314"/>
      <c r="R38" s="23"/>
      <c r="S38" s="2">
        <v>6500</v>
      </c>
      <c r="T38" s="3"/>
      <c r="U38" s="68">
        <v>7500</v>
      </c>
      <c r="V38" s="378"/>
      <c r="W38" s="382"/>
      <c r="X38" s="383"/>
      <c r="Y38" s="23"/>
      <c r="Z38" s="173"/>
    </row>
    <row r="39" spans="1:26">
      <c r="A39" s="124" t="s">
        <v>343</v>
      </c>
      <c r="B39" s="125">
        <v>2040</v>
      </c>
      <c r="C39" s="495">
        <v>734.17499999999995</v>
      </c>
      <c r="D39" s="496">
        <v>1592.595</v>
      </c>
      <c r="E39" s="497">
        <f t="shared" si="4"/>
        <v>2936.7</v>
      </c>
      <c r="F39" s="528">
        <v>650</v>
      </c>
      <c r="G39" s="529">
        <v>1410</v>
      </c>
      <c r="H39" s="527">
        <v>2600</v>
      </c>
      <c r="I39" s="460">
        <v>5.7500000000000002E-2</v>
      </c>
      <c r="J39" s="441">
        <v>105.53765625</v>
      </c>
      <c r="K39" s="207"/>
      <c r="L39" s="208"/>
      <c r="M39" s="706">
        <v>28</v>
      </c>
      <c r="N39" s="23"/>
      <c r="O39" s="207">
        <v>0.06</v>
      </c>
      <c r="P39" s="23">
        <v>20</v>
      </c>
      <c r="Q39" s="314"/>
      <c r="R39" s="23"/>
      <c r="S39" s="2">
        <v>6500</v>
      </c>
      <c r="T39" s="3"/>
      <c r="U39" s="68">
        <v>7500</v>
      </c>
      <c r="V39" s="378"/>
      <c r="W39" s="382"/>
      <c r="X39" s="383"/>
      <c r="Y39" s="23"/>
      <c r="Z39" s="173"/>
    </row>
    <row r="40" spans="1:26">
      <c r="A40" s="124" t="s">
        <v>343</v>
      </c>
      <c r="B40" s="125">
        <v>2050</v>
      </c>
      <c r="C40" s="495">
        <v>734.17499999999995</v>
      </c>
      <c r="D40" s="496">
        <v>1564.3574999999998</v>
      </c>
      <c r="E40" s="497">
        <f t="shared" si="4"/>
        <v>2936.7</v>
      </c>
      <c r="F40" s="528">
        <v>650</v>
      </c>
      <c r="G40" s="529">
        <v>1385</v>
      </c>
      <c r="H40" s="527">
        <v>2600</v>
      </c>
      <c r="I40" s="460">
        <v>5.7500000000000002E-2</v>
      </c>
      <c r="J40" s="441">
        <v>105.53765625</v>
      </c>
      <c r="K40" s="207"/>
      <c r="L40" s="208"/>
      <c r="M40" s="706">
        <v>28</v>
      </c>
      <c r="N40" s="23"/>
      <c r="O40" s="207">
        <v>0.06</v>
      </c>
      <c r="P40" s="23">
        <v>20</v>
      </c>
      <c r="Q40" s="314"/>
      <c r="R40" s="23"/>
      <c r="S40" s="2">
        <v>6500</v>
      </c>
      <c r="T40" s="3"/>
      <c r="U40" s="68">
        <v>7500</v>
      </c>
      <c r="V40" s="378"/>
      <c r="W40" s="382"/>
      <c r="X40" s="383"/>
      <c r="Y40" s="23"/>
      <c r="Z40" s="173"/>
    </row>
    <row r="41" spans="1:26" ht="17" thickBot="1">
      <c r="A41" s="205" t="s">
        <v>343</v>
      </c>
      <c r="B41" s="136">
        <v>2060</v>
      </c>
      <c r="C41" s="492">
        <v>734.17499999999995</v>
      </c>
      <c r="D41" s="493">
        <v>1564.3574999999998</v>
      </c>
      <c r="E41" s="494">
        <f t="shared" si="4"/>
        <v>2936.7</v>
      </c>
      <c r="F41" s="530">
        <v>650</v>
      </c>
      <c r="G41" s="531">
        <v>1385</v>
      </c>
      <c r="H41" s="532">
        <v>2600</v>
      </c>
      <c r="I41" s="461">
        <v>5.7500000000000002E-2</v>
      </c>
      <c r="J41" s="442">
        <v>105.53765625</v>
      </c>
      <c r="K41" s="209"/>
      <c r="L41" s="210"/>
      <c r="M41" s="707">
        <v>28</v>
      </c>
      <c r="N41" s="135"/>
      <c r="O41" s="209">
        <v>0.06</v>
      </c>
      <c r="P41" s="135">
        <v>20</v>
      </c>
      <c r="Q41" s="315"/>
      <c r="R41" s="135"/>
      <c r="S41" s="139">
        <v>6500</v>
      </c>
      <c r="T41" s="54"/>
      <c r="U41" s="69">
        <v>7500</v>
      </c>
      <c r="V41" s="379"/>
      <c r="W41" s="392"/>
      <c r="X41" s="393"/>
      <c r="Y41" s="135"/>
      <c r="Z41" s="171"/>
    </row>
    <row r="42" spans="1:26">
      <c r="A42" s="79" t="s">
        <v>344</v>
      </c>
      <c r="B42" s="128">
        <v>2013</v>
      </c>
      <c r="C42" s="489">
        <v>160.35</v>
      </c>
      <c r="D42" s="490">
        <v>1785.8408571428572</v>
      </c>
      <c r="E42" s="491">
        <v>3923.23</v>
      </c>
      <c r="F42" s="185">
        <v>150</v>
      </c>
      <c r="G42" s="16">
        <v>1670.5714285714287</v>
      </c>
      <c r="H42" s="525">
        <v>3670</v>
      </c>
      <c r="I42" s="459">
        <v>2.5000000000000001E-2</v>
      </c>
      <c r="J42" s="443">
        <f>0.025*D42</f>
        <v>44.64602142857143</v>
      </c>
      <c r="K42" s="129"/>
      <c r="L42" s="130"/>
      <c r="M42" s="705">
        <v>28</v>
      </c>
      <c r="N42" s="313"/>
      <c r="O42" s="129">
        <v>7.0000000000000007E-2</v>
      </c>
      <c r="P42" s="130">
        <v>20</v>
      </c>
      <c r="Q42" s="313"/>
      <c r="R42" s="64"/>
      <c r="S42" s="131"/>
      <c r="T42" s="729">
        <v>6500</v>
      </c>
      <c r="U42" s="67"/>
      <c r="V42" s="716">
        <f t="shared" ref="V42:V54" si="5">(((C42*(1+O42)^P42*O42/((1+O42)^P42-1))+(I42*C42))/T42)*1000+M42</f>
        <v>30.945331637374007</v>
      </c>
      <c r="W42" s="712">
        <f t="shared" si="1"/>
        <v>60.802579207096812</v>
      </c>
      <c r="X42" s="718">
        <f t="shared" ref="X42:X54" si="6">(((E42*(1+O42)^P42*O42/((1+O42)^P42-1))+(I42*E42))/T42)*1000+M42</f>
        <v>100.0624473944174</v>
      </c>
      <c r="Y42" s="398"/>
      <c r="Z42" s="64"/>
    </row>
    <row r="43" spans="1:26" ht="17" thickBot="1">
      <c r="A43" s="80" t="s">
        <v>363</v>
      </c>
      <c r="B43" s="136">
        <v>2050</v>
      </c>
      <c r="C43" s="492">
        <v>160.35</v>
      </c>
      <c r="D43" s="493">
        <v>1004.5545714285713</v>
      </c>
      <c r="E43" s="494">
        <v>2011.8579999999999</v>
      </c>
      <c r="F43" s="184">
        <v>150</v>
      </c>
      <c r="G43" s="520">
        <v>939.71428571428567</v>
      </c>
      <c r="H43" s="532">
        <v>1882</v>
      </c>
      <c r="I43" s="461">
        <v>2.5000000000000001E-2</v>
      </c>
      <c r="J43" s="445">
        <f>0.025*D43</f>
        <v>25.113864285714286</v>
      </c>
      <c r="K43" s="209"/>
      <c r="L43" s="210"/>
      <c r="M43" s="707">
        <v>28</v>
      </c>
      <c r="N43" s="315"/>
      <c r="O43" s="209">
        <v>7.0000000000000007E-2</v>
      </c>
      <c r="P43" s="210">
        <v>20</v>
      </c>
      <c r="Q43" s="315"/>
      <c r="R43" s="135"/>
      <c r="S43" s="139"/>
      <c r="T43" s="730">
        <v>6500</v>
      </c>
      <c r="U43" s="69"/>
      <c r="V43" s="717">
        <f t="shared" si="5"/>
        <v>30.945331637374007</v>
      </c>
      <c r="W43" s="714">
        <f t="shared" si="1"/>
        <v>46.451801438710689</v>
      </c>
      <c r="X43" s="719">
        <f t="shared" si="6"/>
        <v>64.954094276919221</v>
      </c>
      <c r="Y43" s="135"/>
      <c r="Z43" s="135" t="s">
        <v>83</v>
      </c>
    </row>
    <row r="44" spans="1:26">
      <c r="A44" s="203" t="s">
        <v>345</v>
      </c>
      <c r="B44" s="128">
        <v>2012</v>
      </c>
      <c r="C44" s="489">
        <v>2026.8677</v>
      </c>
      <c r="D44" s="490">
        <v>2659.7338500000001</v>
      </c>
      <c r="E44" s="491">
        <v>3292.6</v>
      </c>
      <c r="F44" s="186">
        <v>1859</v>
      </c>
      <c r="G44" s="534"/>
      <c r="H44" s="519">
        <v>3156.25</v>
      </c>
      <c r="I44" s="459">
        <v>3.5000000000000003E-2</v>
      </c>
      <c r="J44" s="443">
        <v>93.090684750000008</v>
      </c>
      <c r="K44" s="64" t="s">
        <v>493</v>
      </c>
      <c r="L44" s="64"/>
      <c r="M44" s="705">
        <v>28</v>
      </c>
      <c r="N44" s="64"/>
      <c r="O44" s="753">
        <v>0.06</v>
      </c>
      <c r="P44" s="756">
        <v>25</v>
      </c>
      <c r="Q44" s="64"/>
      <c r="R44" s="64"/>
      <c r="S44" s="131"/>
      <c r="T44" s="729">
        <v>6500</v>
      </c>
      <c r="U44" s="67"/>
      <c r="V44" s="716">
        <f t="shared" si="5"/>
        <v>63.307011987916894</v>
      </c>
      <c r="W44" s="712">
        <f t="shared" si="1"/>
        <v>74.331220792860989</v>
      </c>
      <c r="X44" s="718">
        <f t="shared" si="6"/>
        <v>85.355429597805113</v>
      </c>
      <c r="Y44" s="64"/>
      <c r="Z44" s="64" t="s">
        <v>328</v>
      </c>
    </row>
    <row r="45" spans="1:26">
      <c r="A45" s="124" t="s">
        <v>345</v>
      </c>
      <c r="B45" s="125">
        <v>2020</v>
      </c>
      <c r="C45" s="495">
        <v>1950.5467000000001</v>
      </c>
      <c r="D45" s="496">
        <v>2560.4470459999998</v>
      </c>
      <c r="E45" s="497">
        <v>3170.3473919999997</v>
      </c>
      <c r="F45" s="186">
        <v>1789</v>
      </c>
      <c r="G45" s="535"/>
      <c r="H45" s="523">
        <v>3039.06</v>
      </c>
      <c r="I45" s="460">
        <v>3.5000000000000003E-2</v>
      </c>
      <c r="J45" s="444">
        <v>89.615646609999999</v>
      </c>
      <c r="K45" s="23" t="s">
        <v>494</v>
      </c>
      <c r="L45" s="23"/>
      <c r="M45" s="706">
        <v>28</v>
      </c>
      <c r="N45" s="23"/>
      <c r="O45" s="753">
        <v>0.06</v>
      </c>
      <c r="P45" s="757">
        <v>25</v>
      </c>
      <c r="Q45" s="23"/>
      <c r="R45" s="23"/>
      <c r="S45" s="2"/>
      <c r="T45" s="731">
        <v>6500</v>
      </c>
      <c r="U45" s="68"/>
      <c r="V45" s="723">
        <f t="shared" si="5"/>
        <v>61.977538701658602</v>
      </c>
      <c r="W45" s="713">
        <f t="shared" si="1"/>
        <v>72.60169479613711</v>
      </c>
      <c r="X45" s="722">
        <f t="shared" si="6"/>
        <v>83.225850890615632</v>
      </c>
      <c r="Y45" s="23"/>
      <c r="Z45" s="23" t="s">
        <v>328</v>
      </c>
    </row>
    <row r="46" spans="1:26">
      <c r="A46" s="124" t="s">
        <v>345</v>
      </c>
      <c r="B46" s="125">
        <v>2030</v>
      </c>
      <c r="C46" s="495">
        <v>1882.9481000000001</v>
      </c>
      <c r="D46" s="496">
        <v>2477.747746</v>
      </c>
      <c r="E46" s="497">
        <v>3072.5473919999995</v>
      </c>
      <c r="F46" s="186">
        <v>1727</v>
      </c>
      <c r="G46" s="535"/>
      <c r="H46" s="523">
        <v>2945.31</v>
      </c>
      <c r="I46" s="460">
        <v>3.5000000000000003E-2</v>
      </c>
      <c r="J46" s="444">
        <v>86.721171110000014</v>
      </c>
      <c r="K46" s="23" t="s">
        <v>495</v>
      </c>
      <c r="L46" s="23"/>
      <c r="M46" s="706">
        <v>28</v>
      </c>
      <c r="N46" s="23"/>
      <c r="O46" s="753">
        <v>0.06</v>
      </c>
      <c r="P46" s="757">
        <v>25</v>
      </c>
      <c r="Q46" s="23"/>
      <c r="R46" s="23"/>
      <c r="S46" s="2"/>
      <c r="T46" s="731">
        <v>6500</v>
      </c>
      <c r="U46" s="68"/>
      <c r="V46" s="723">
        <f t="shared" si="5"/>
        <v>60.800005219544097</v>
      </c>
      <c r="W46" s="713">
        <f t="shared" si="1"/>
        <v>71.161114744221379</v>
      </c>
      <c r="X46" s="722">
        <f t="shared" si="6"/>
        <v>81.52222426889864</v>
      </c>
      <c r="Y46" s="23"/>
      <c r="Z46" s="23" t="s">
        <v>328</v>
      </c>
    </row>
    <row r="47" spans="1:26">
      <c r="A47" s="124" t="s">
        <v>345</v>
      </c>
      <c r="B47" s="125">
        <v>2040</v>
      </c>
      <c r="C47" s="495">
        <v>1814.2592</v>
      </c>
      <c r="D47" s="496">
        <v>2370.1602239999997</v>
      </c>
      <c r="E47" s="497">
        <v>2926.0612479999995</v>
      </c>
      <c r="F47" s="186">
        <v>1664</v>
      </c>
      <c r="G47" s="535"/>
      <c r="H47" s="523">
        <v>2804.89</v>
      </c>
      <c r="I47" s="460">
        <v>3.5000000000000003E-2</v>
      </c>
      <c r="J47" s="444">
        <v>82.955607839999999</v>
      </c>
      <c r="K47" s="23" t="s">
        <v>496</v>
      </c>
      <c r="L47" s="23"/>
      <c r="M47" s="706">
        <v>28</v>
      </c>
      <c r="N47" s="23"/>
      <c r="O47" s="753">
        <v>0.06</v>
      </c>
      <c r="P47" s="757">
        <v>25</v>
      </c>
      <c r="Q47" s="23"/>
      <c r="R47" s="23"/>
      <c r="S47" s="2"/>
      <c r="T47" s="731">
        <v>6500</v>
      </c>
      <c r="U47" s="68"/>
      <c r="V47" s="723">
        <f t="shared" si="5"/>
        <v>59.60347926191163</v>
      </c>
      <c r="W47" s="713">
        <f t="shared" si="1"/>
        <v>69.286994430890473</v>
      </c>
      <c r="X47" s="722">
        <f t="shared" si="6"/>
        <v>78.970509599869317</v>
      </c>
      <c r="Y47" s="23"/>
      <c r="Z47" s="23" t="s">
        <v>328</v>
      </c>
    </row>
    <row r="48" spans="1:26" ht="17" thickBot="1">
      <c r="A48" s="205" t="s">
        <v>345</v>
      </c>
      <c r="B48" s="136">
        <v>2050</v>
      </c>
      <c r="C48" s="492">
        <v>1763.0151000000001</v>
      </c>
      <c r="D48" s="493">
        <v>2258.860158</v>
      </c>
      <c r="E48" s="494">
        <v>2754.7052159999998</v>
      </c>
      <c r="F48" s="184">
        <v>1617</v>
      </c>
      <c r="G48" s="537"/>
      <c r="H48" s="521">
        <v>2640.63</v>
      </c>
      <c r="I48" s="461">
        <v>3.5000000000000003E-2</v>
      </c>
      <c r="J48" s="445">
        <v>79.060105530000001</v>
      </c>
      <c r="K48" s="135" t="s">
        <v>497</v>
      </c>
      <c r="L48" s="135"/>
      <c r="M48" s="707">
        <v>28</v>
      </c>
      <c r="N48" s="135"/>
      <c r="O48" s="753">
        <v>0.06</v>
      </c>
      <c r="P48" s="758">
        <v>25</v>
      </c>
      <c r="Q48" s="135"/>
      <c r="R48" s="135"/>
      <c r="S48" s="139"/>
      <c r="T48" s="730">
        <v>6500</v>
      </c>
      <c r="U48" s="69"/>
      <c r="V48" s="717">
        <f t="shared" si="5"/>
        <v>58.710832912566772</v>
      </c>
      <c r="W48" s="714">
        <f t="shared" si="1"/>
        <v>67.348203475507489</v>
      </c>
      <c r="X48" s="719">
        <f t="shared" si="6"/>
        <v>75.985574038448192</v>
      </c>
      <c r="Y48" s="135"/>
      <c r="Z48" s="135" t="s">
        <v>328</v>
      </c>
    </row>
    <row r="49" spans="1:26">
      <c r="A49" s="394" t="s">
        <v>367</v>
      </c>
      <c r="B49" s="128">
        <v>2015</v>
      </c>
      <c r="C49" s="489">
        <v>620.02</v>
      </c>
      <c r="D49" s="490">
        <v>1111.76</v>
      </c>
      <c r="E49" s="491">
        <v>1603.5</v>
      </c>
      <c r="F49" s="185">
        <v>580</v>
      </c>
      <c r="G49" s="524"/>
      <c r="H49" s="534">
        <v>1500</v>
      </c>
      <c r="I49" s="459">
        <v>1.4999999999999999E-2</v>
      </c>
      <c r="J49" s="440">
        <v>16.676400000000001</v>
      </c>
      <c r="K49" s="129"/>
      <c r="L49" s="412">
        <v>1E-3</v>
      </c>
      <c r="M49" s="64">
        <v>42</v>
      </c>
      <c r="N49" s="64"/>
      <c r="O49" s="129">
        <v>7.0000000000000007E-2</v>
      </c>
      <c r="P49" s="390">
        <v>25</v>
      </c>
      <c r="Q49" s="368">
        <v>0.4</v>
      </c>
      <c r="R49" s="64"/>
      <c r="S49" s="131"/>
      <c r="T49" s="729">
        <v>6500</v>
      </c>
      <c r="U49" s="67"/>
      <c r="V49" s="716">
        <f t="shared" si="5"/>
        <v>51.616082598024171</v>
      </c>
      <c r="W49" s="712">
        <f t="shared" si="1"/>
        <v>59.242630865422647</v>
      </c>
      <c r="X49" s="718">
        <f t="shared" si="6"/>
        <v>66.869179132821131</v>
      </c>
      <c r="Y49" s="64"/>
      <c r="Z49" s="64"/>
    </row>
    <row r="50" spans="1:26">
      <c r="A50" s="340" t="s">
        <v>367</v>
      </c>
      <c r="B50" s="125">
        <v>2020</v>
      </c>
      <c r="C50" s="495">
        <v>620.02</v>
      </c>
      <c r="D50" s="496">
        <v>1111.76</v>
      </c>
      <c r="E50" s="497">
        <v>1603.5</v>
      </c>
      <c r="F50" s="186">
        <v>580</v>
      </c>
      <c r="G50" s="526"/>
      <c r="H50" s="535">
        <v>1500</v>
      </c>
      <c r="I50" s="460">
        <v>1.4999999999999999E-2</v>
      </c>
      <c r="J50" s="441">
        <v>16.676400000000001</v>
      </c>
      <c r="K50" s="207"/>
      <c r="L50" s="413">
        <v>1E-3</v>
      </c>
      <c r="M50" s="23">
        <v>42</v>
      </c>
      <c r="N50" s="23"/>
      <c r="O50" s="207">
        <v>7.0000000000000007E-2</v>
      </c>
      <c r="P50" s="755">
        <v>25</v>
      </c>
      <c r="Q50" s="314">
        <v>0.4</v>
      </c>
      <c r="R50" s="23"/>
      <c r="S50" s="2"/>
      <c r="T50" s="731">
        <v>6500</v>
      </c>
      <c r="U50" s="68"/>
      <c r="V50" s="723">
        <f t="shared" si="5"/>
        <v>51.616082598024171</v>
      </c>
      <c r="W50" s="713">
        <f t="shared" si="1"/>
        <v>59.242630865422647</v>
      </c>
      <c r="X50" s="722">
        <f t="shared" si="6"/>
        <v>66.869179132821131</v>
      </c>
      <c r="Y50" s="23"/>
      <c r="Z50" s="23"/>
    </row>
    <row r="51" spans="1:26">
      <c r="A51" s="340" t="s">
        <v>367</v>
      </c>
      <c r="B51" s="125">
        <v>2025</v>
      </c>
      <c r="C51" s="495">
        <v>620.02</v>
      </c>
      <c r="D51" s="496">
        <v>1111.76</v>
      </c>
      <c r="E51" s="497">
        <v>1603.5</v>
      </c>
      <c r="F51" s="186">
        <v>580</v>
      </c>
      <c r="G51" s="526"/>
      <c r="H51" s="535">
        <v>1500</v>
      </c>
      <c r="I51" s="460">
        <v>1.4999999999999999E-2</v>
      </c>
      <c r="J51" s="441">
        <v>16.676400000000001</v>
      </c>
      <c r="K51" s="207"/>
      <c r="L51" s="413">
        <v>1E-3</v>
      </c>
      <c r="M51" s="23">
        <v>42</v>
      </c>
      <c r="N51" s="23"/>
      <c r="O51" s="207">
        <v>7.0000000000000007E-2</v>
      </c>
      <c r="P51" s="755">
        <v>25</v>
      </c>
      <c r="Q51" s="314">
        <v>0.4</v>
      </c>
      <c r="R51" s="23"/>
      <c r="S51" s="2"/>
      <c r="T51" s="731">
        <v>6500</v>
      </c>
      <c r="U51" s="68"/>
      <c r="V51" s="723">
        <f t="shared" si="5"/>
        <v>51.616082598024171</v>
      </c>
      <c r="W51" s="713">
        <f t="shared" si="1"/>
        <v>59.242630865422647</v>
      </c>
      <c r="X51" s="722">
        <f t="shared" si="6"/>
        <v>66.869179132821131</v>
      </c>
      <c r="Y51" s="23"/>
      <c r="Z51" s="23"/>
    </row>
    <row r="52" spans="1:26">
      <c r="A52" s="340" t="s">
        <v>367</v>
      </c>
      <c r="B52" s="125">
        <v>2030</v>
      </c>
      <c r="C52" s="495">
        <v>620.02</v>
      </c>
      <c r="D52" s="496">
        <v>1111.76</v>
      </c>
      <c r="E52" s="497">
        <v>1603.5</v>
      </c>
      <c r="F52" s="186">
        <v>580</v>
      </c>
      <c r="G52" s="526"/>
      <c r="H52" s="535">
        <v>1500</v>
      </c>
      <c r="I52" s="460">
        <v>1.4999999999999999E-2</v>
      </c>
      <c r="J52" s="441">
        <v>16.676400000000001</v>
      </c>
      <c r="K52" s="207"/>
      <c r="L52" s="413">
        <v>1E-3</v>
      </c>
      <c r="M52" s="23">
        <v>42</v>
      </c>
      <c r="N52" s="23"/>
      <c r="O52" s="207">
        <v>7.0000000000000007E-2</v>
      </c>
      <c r="P52" s="755">
        <v>25</v>
      </c>
      <c r="Q52" s="314">
        <v>0.4</v>
      </c>
      <c r="R52" s="23"/>
      <c r="S52" s="2"/>
      <c r="T52" s="731">
        <v>6500</v>
      </c>
      <c r="U52" s="68"/>
      <c r="V52" s="723">
        <f t="shared" si="5"/>
        <v>51.616082598024171</v>
      </c>
      <c r="W52" s="713">
        <f t="shared" si="1"/>
        <v>59.242630865422647</v>
      </c>
      <c r="X52" s="722">
        <f t="shared" si="6"/>
        <v>66.869179132821131</v>
      </c>
      <c r="Y52" s="23"/>
      <c r="Z52" s="23"/>
    </row>
    <row r="53" spans="1:26">
      <c r="A53" s="340" t="s">
        <v>367</v>
      </c>
      <c r="B53" s="125">
        <v>2035</v>
      </c>
      <c r="C53" s="495">
        <v>620.02</v>
      </c>
      <c r="D53" s="496">
        <v>1111.76</v>
      </c>
      <c r="E53" s="497">
        <v>1603.5</v>
      </c>
      <c r="F53" s="186">
        <v>580</v>
      </c>
      <c r="G53" s="526"/>
      <c r="H53" s="535">
        <v>1500</v>
      </c>
      <c r="I53" s="460">
        <v>1.4999999999999999E-2</v>
      </c>
      <c r="J53" s="441">
        <v>16.676400000000001</v>
      </c>
      <c r="K53" s="207"/>
      <c r="L53" s="413">
        <v>1E-3</v>
      </c>
      <c r="M53" s="23">
        <v>42</v>
      </c>
      <c r="N53" s="23"/>
      <c r="O53" s="207">
        <v>7.0000000000000007E-2</v>
      </c>
      <c r="P53" s="755">
        <v>25</v>
      </c>
      <c r="Q53" s="314">
        <v>0.4</v>
      </c>
      <c r="R53" s="23"/>
      <c r="S53" s="2"/>
      <c r="T53" s="731">
        <v>6500</v>
      </c>
      <c r="U53" s="68"/>
      <c r="V53" s="723">
        <f t="shared" si="5"/>
        <v>51.616082598024171</v>
      </c>
      <c r="W53" s="713">
        <f t="shared" si="1"/>
        <v>59.242630865422647</v>
      </c>
      <c r="X53" s="722">
        <f t="shared" si="6"/>
        <v>66.869179132821131</v>
      </c>
      <c r="Y53" s="23"/>
      <c r="Z53" s="23"/>
    </row>
    <row r="54" spans="1:26" ht="17" thickBot="1">
      <c r="A54" s="341" t="s">
        <v>367</v>
      </c>
      <c r="B54" s="136">
        <v>2040</v>
      </c>
      <c r="C54" s="492">
        <v>620.02</v>
      </c>
      <c r="D54" s="493">
        <v>1111.76</v>
      </c>
      <c r="E54" s="494">
        <v>1603.5</v>
      </c>
      <c r="F54" s="184">
        <v>580</v>
      </c>
      <c r="G54" s="536"/>
      <c r="H54" s="537">
        <v>1500</v>
      </c>
      <c r="I54" s="461">
        <v>1.4999999999999999E-2</v>
      </c>
      <c r="J54" s="442">
        <v>16.676400000000001</v>
      </c>
      <c r="K54" s="209"/>
      <c r="L54" s="414">
        <v>1E-3</v>
      </c>
      <c r="M54" s="135">
        <v>42</v>
      </c>
      <c r="N54" s="135"/>
      <c r="O54" s="209">
        <v>7.0000000000000007E-2</v>
      </c>
      <c r="P54" s="391">
        <v>25</v>
      </c>
      <c r="Q54" s="315">
        <v>0.4</v>
      </c>
      <c r="R54" s="135"/>
      <c r="S54" s="139"/>
      <c r="T54" s="730">
        <v>6500</v>
      </c>
      <c r="U54" s="69"/>
      <c r="V54" s="717">
        <f t="shared" si="5"/>
        <v>51.616082598024171</v>
      </c>
      <c r="W54" s="714">
        <f t="shared" si="1"/>
        <v>59.242630865422647</v>
      </c>
      <c r="X54" s="719">
        <f t="shared" si="6"/>
        <v>66.869179132821131</v>
      </c>
      <c r="Y54" s="135"/>
      <c r="Z54" s="135"/>
    </row>
  </sheetData>
  <phoneticPr fontId="13" type="noConversion"/>
  <hyperlinks>
    <hyperlink ref="E2" location="Inhalt!A1" display="Zurück zur Inhaltsübersicht" xr:uid="{3D3057A7-AEC7-4F84-A881-734835C42916}"/>
  </hyperlinks>
  <pageMargins left="0.7" right="0.7" top="0.78740157499999996" bottom="0.78740157499999996"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26898-6933-450E-84B6-EF18A1EBB490}">
  <sheetPr codeName="Tabelle13"/>
  <dimension ref="A1:T100"/>
  <sheetViews>
    <sheetView zoomScaleNormal="100" workbookViewId="0">
      <selection activeCell="Q88" sqref="Q88"/>
    </sheetView>
  </sheetViews>
  <sheetFormatPr baseColWidth="10" defaultRowHeight="16"/>
  <sheetData>
    <row r="1" spans="1:14">
      <c r="A1" s="612" t="s">
        <v>413</v>
      </c>
      <c r="F1" s="648" t="s">
        <v>492</v>
      </c>
    </row>
    <row r="2" spans="1:14">
      <c r="A2" s="616"/>
      <c r="B2" s="616" t="s">
        <v>520</v>
      </c>
      <c r="C2" s="616" t="s">
        <v>342</v>
      </c>
      <c r="D2" s="616" t="s">
        <v>362</v>
      </c>
      <c r="E2" s="616" t="s">
        <v>530</v>
      </c>
      <c r="F2" s="616" t="s">
        <v>343</v>
      </c>
      <c r="G2" s="616" t="s">
        <v>344</v>
      </c>
      <c r="H2" s="616" t="s">
        <v>365</v>
      </c>
      <c r="I2" s="616" t="s">
        <v>345</v>
      </c>
      <c r="J2" s="616" t="s">
        <v>532</v>
      </c>
      <c r="K2" s="616" t="s">
        <v>367</v>
      </c>
      <c r="L2" s="662" t="s">
        <v>397</v>
      </c>
      <c r="M2" s="662" t="s">
        <v>483</v>
      </c>
      <c r="N2" s="660" t="s">
        <v>484</v>
      </c>
    </row>
    <row r="3" spans="1:14">
      <c r="A3" s="617" t="s">
        <v>341</v>
      </c>
      <c r="B3" s="618"/>
      <c r="C3" s="618">
        <v>3759.52</v>
      </c>
      <c r="D3" s="618"/>
      <c r="E3" s="618">
        <v>2771.7345999999998</v>
      </c>
      <c r="F3" s="618">
        <v>1897</v>
      </c>
      <c r="G3" s="618">
        <v>1785.8408571428572</v>
      </c>
      <c r="H3" s="618">
        <v>3052.895</v>
      </c>
      <c r="I3" s="618">
        <v>2659.7338500000001</v>
      </c>
      <c r="J3" s="618">
        <v>3285.415</v>
      </c>
      <c r="K3" s="618">
        <v>1111.76</v>
      </c>
      <c r="L3" s="615">
        <f t="shared" ref="L3:L10" si="0">AVERAGE(B3:K3)</f>
        <v>2540.487413392857</v>
      </c>
      <c r="M3" s="615">
        <f t="shared" ref="M3:M10" si="1">MEDIAN(B3:K3)</f>
        <v>2715.7342250000002</v>
      </c>
      <c r="N3" s="661">
        <v>2722.3072999999995</v>
      </c>
    </row>
    <row r="4" spans="1:14">
      <c r="A4" s="617">
        <v>2020</v>
      </c>
      <c r="B4" s="618"/>
      <c r="C4" s="618"/>
      <c r="D4" s="618">
        <v>2912.6143999999999</v>
      </c>
      <c r="E4" s="618">
        <v>2645.6299999999997</v>
      </c>
      <c r="F4" s="618">
        <v>1711.1924999999999</v>
      </c>
      <c r="G4" s="618"/>
      <c r="H4" s="618">
        <v>3052.895</v>
      </c>
      <c r="I4" s="618">
        <v>2560.4470459999998</v>
      </c>
      <c r="J4" s="618">
        <v>3282.6307499999998</v>
      </c>
      <c r="K4" s="618">
        <v>1111.76</v>
      </c>
      <c r="L4" s="615">
        <f t="shared" si="0"/>
        <v>2468.167099428571</v>
      </c>
      <c r="M4" s="615">
        <f t="shared" si="1"/>
        <v>2645.6299999999997</v>
      </c>
      <c r="N4" s="661">
        <v>2658.1412999999998</v>
      </c>
    </row>
    <row r="5" spans="1:14">
      <c r="A5" s="617">
        <v>2025</v>
      </c>
      <c r="B5" s="618"/>
      <c r="C5" s="618"/>
      <c r="D5" s="618"/>
      <c r="E5" s="618">
        <v>2564.5724</v>
      </c>
      <c r="F5" s="618"/>
      <c r="G5" s="618"/>
      <c r="H5" s="618">
        <v>3052.895</v>
      </c>
      <c r="I5" s="618"/>
      <c r="J5" s="618">
        <v>3280.4033499999996</v>
      </c>
      <c r="K5" s="618">
        <v>1111.76</v>
      </c>
      <c r="L5" s="615">
        <f t="shared" si="0"/>
        <v>2502.4076874999996</v>
      </c>
      <c r="M5" s="615">
        <f t="shared" si="1"/>
        <v>2808.7336999999998</v>
      </c>
      <c r="N5" s="661">
        <v>2564.5724</v>
      </c>
    </row>
    <row r="6" spans="1:14">
      <c r="A6" s="617">
        <v>2030</v>
      </c>
      <c r="B6" s="618"/>
      <c r="C6" s="618">
        <v>3759.52</v>
      </c>
      <c r="D6" s="618">
        <v>2877.1455999999998</v>
      </c>
      <c r="E6" s="618">
        <v>2486.8921999999998</v>
      </c>
      <c r="F6" s="618">
        <v>1637.7749999999999</v>
      </c>
      <c r="G6" s="618"/>
      <c r="H6" s="618">
        <v>3052.895</v>
      </c>
      <c r="I6" s="618">
        <v>2477.747746</v>
      </c>
      <c r="J6" s="618">
        <v>3278.7327999999998</v>
      </c>
      <c r="K6" s="618">
        <v>1111.76</v>
      </c>
      <c r="L6" s="615">
        <f t="shared" si="0"/>
        <v>2585.3085432499997</v>
      </c>
      <c r="M6" s="615">
        <f t="shared" si="1"/>
        <v>2682.0189</v>
      </c>
      <c r="N6" s="661">
        <v>2577.10185</v>
      </c>
    </row>
    <row r="7" spans="1:14">
      <c r="A7" s="617">
        <v>2035</v>
      </c>
      <c r="B7" s="618"/>
      <c r="C7" s="618"/>
      <c r="D7" s="618"/>
      <c r="E7" s="618">
        <v>2410.3377999999998</v>
      </c>
      <c r="F7" s="618"/>
      <c r="G7" s="618"/>
      <c r="H7" s="618">
        <v>3052.895</v>
      </c>
      <c r="I7" s="618"/>
      <c r="J7" s="618"/>
      <c r="K7" s="618">
        <v>1111.76</v>
      </c>
      <c r="L7" s="615">
        <f t="shared" si="0"/>
        <v>2191.6642666666667</v>
      </c>
      <c r="M7" s="615">
        <f t="shared" si="1"/>
        <v>2410.3377999999998</v>
      </c>
      <c r="N7" s="661"/>
    </row>
    <row r="8" spans="1:14">
      <c r="A8" s="617">
        <v>2040</v>
      </c>
      <c r="B8" s="618"/>
      <c r="C8" s="618"/>
      <c r="D8" s="618">
        <v>2860.4543999999996</v>
      </c>
      <c r="E8" s="618">
        <v>2337.1607999999997</v>
      </c>
      <c r="F8" s="618">
        <v>1592.595</v>
      </c>
      <c r="G8" s="618"/>
      <c r="H8" s="618"/>
      <c r="I8" s="618">
        <v>2370.1602239999997</v>
      </c>
      <c r="J8" s="618">
        <v>3275.9485499999996</v>
      </c>
      <c r="K8" s="618">
        <v>1111.76</v>
      </c>
      <c r="L8" s="615">
        <f t="shared" si="0"/>
        <v>2258.0131623333332</v>
      </c>
      <c r="M8" s="615">
        <f t="shared" si="1"/>
        <v>2353.6605119999995</v>
      </c>
      <c r="N8" s="618">
        <v>2501.1224499999998</v>
      </c>
    </row>
    <row r="9" spans="1:14">
      <c r="A9" s="617">
        <v>2045</v>
      </c>
      <c r="B9" s="618"/>
      <c r="C9" s="618"/>
      <c r="D9" s="618"/>
      <c r="E9" s="618">
        <v>2266.2354</v>
      </c>
      <c r="F9" s="618"/>
      <c r="G9" s="618"/>
      <c r="H9" s="618"/>
      <c r="I9" s="618"/>
      <c r="J9" s="618"/>
      <c r="K9" s="618"/>
      <c r="L9" s="615">
        <f t="shared" si="0"/>
        <v>2266.2354</v>
      </c>
      <c r="M9" s="615">
        <f t="shared" si="1"/>
        <v>2266.2354</v>
      </c>
      <c r="N9" s="618"/>
    </row>
    <row r="10" spans="1:14" ht="17" thickBot="1">
      <c r="A10" s="617">
        <v>2050</v>
      </c>
      <c r="B10" s="618">
        <v>4089.4049999999997</v>
      </c>
      <c r="C10" s="618">
        <v>3759.52</v>
      </c>
      <c r="D10" s="618">
        <v>2857.3247999999999</v>
      </c>
      <c r="E10" s="618">
        <v>2196.4357999999997</v>
      </c>
      <c r="F10" s="618">
        <v>1564.3574999999998</v>
      </c>
      <c r="G10" s="618">
        <v>1004.5545714285713</v>
      </c>
      <c r="H10" s="618"/>
      <c r="I10" s="618">
        <v>2258.860158</v>
      </c>
      <c r="J10" s="618">
        <v>3272.0506</v>
      </c>
      <c r="K10" s="618"/>
      <c r="L10" s="615">
        <f t="shared" si="0"/>
        <v>2625.3135536785712</v>
      </c>
      <c r="M10" s="615">
        <f t="shared" si="1"/>
        <v>2558.0924789999999</v>
      </c>
      <c r="N10" s="618">
        <v>2429.0893999999998</v>
      </c>
    </row>
    <row r="11" spans="1:14">
      <c r="A11" s="643" t="s">
        <v>441</v>
      </c>
      <c r="B11" s="644"/>
      <c r="C11" s="645">
        <f>(C3-C10)/C3</f>
        <v>0</v>
      </c>
      <c r="D11" s="645">
        <f>(D4-D10)/D4</f>
        <v>1.8982808022922657E-2</v>
      </c>
      <c r="E11" s="645">
        <f t="shared" ref="E11:I11" si="2">(E3-E10)/E3</f>
        <v>0.20755912200251786</v>
      </c>
      <c r="F11" s="645">
        <f t="shared" si="2"/>
        <v>0.1753518713758567</v>
      </c>
      <c r="G11" s="645">
        <f t="shared" si="2"/>
        <v>0.43748931075765357</v>
      </c>
      <c r="H11" s="645">
        <f>(H3-H7)/H3</f>
        <v>0</v>
      </c>
      <c r="I11" s="645">
        <f t="shared" si="2"/>
        <v>0.15071947593553398</v>
      </c>
      <c r="J11" s="645">
        <f>(J4-J10)/J4</f>
        <v>3.2230703986428498E-3</v>
      </c>
      <c r="K11" s="645">
        <f>(K3-K8)/K3</f>
        <v>0</v>
      </c>
      <c r="L11" s="645">
        <f>(L3-L10)/L3</f>
        <v>-3.338971090292777E-2</v>
      </c>
      <c r="M11" s="645">
        <f t="shared" ref="M11:N11" si="3">(M3-M10)/M3</f>
        <v>5.8047560232076918E-2</v>
      </c>
      <c r="N11" s="645">
        <f t="shared" si="3"/>
        <v>0.10770933171284509</v>
      </c>
    </row>
    <row r="13" spans="1:14">
      <c r="L13" s="693"/>
    </row>
    <row r="45" spans="1:20">
      <c r="A45" s="612" t="s">
        <v>414</v>
      </c>
    </row>
    <row r="46" spans="1:20">
      <c r="A46" s="627"/>
      <c r="B46" s="627" t="s">
        <v>520</v>
      </c>
      <c r="C46" s="627"/>
      <c r="D46" s="627" t="s">
        <v>342</v>
      </c>
      <c r="E46" s="627" t="s">
        <v>362</v>
      </c>
      <c r="F46" s="627"/>
      <c r="G46" s="627" t="s">
        <v>530</v>
      </c>
      <c r="H46" s="627" t="s">
        <v>343</v>
      </c>
      <c r="I46" s="627"/>
      <c r="J46" s="627" t="s">
        <v>363</v>
      </c>
      <c r="K46" s="627"/>
      <c r="L46" s="627" t="s">
        <v>365</v>
      </c>
      <c r="M46" s="627"/>
      <c r="N46" s="627" t="s">
        <v>345</v>
      </c>
      <c r="O46" s="627"/>
      <c r="P46" s="627" t="s">
        <v>532</v>
      </c>
      <c r="Q46" s="627"/>
      <c r="R46" s="627" t="s">
        <v>367</v>
      </c>
      <c r="S46" s="627"/>
      <c r="T46" s="662" t="s">
        <v>396</v>
      </c>
    </row>
    <row r="47" spans="1:20">
      <c r="A47" s="627" t="s">
        <v>406</v>
      </c>
      <c r="B47" s="627" t="s">
        <v>409</v>
      </c>
      <c r="C47" s="627" t="s">
        <v>410</v>
      </c>
      <c r="D47" s="627" t="s">
        <v>407</v>
      </c>
      <c r="E47" s="627" t="s">
        <v>409</v>
      </c>
      <c r="F47" s="627" t="s">
        <v>410</v>
      </c>
      <c r="G47" s="627" t="s">
        <v>407</v>
      </c>
      <c r="H47" s="627" t="s">
        <v>409</v>
      </c>
      <c r="I47" s="627" t="s">
        <v>410</v>
      </c>
      <c r="J47" s="627" t="s">
        <v>409</v>
      </c>
      <c r="K47" s="627" t="s">
        <v>410</v>
      </c>
      <c r="L47" s="627" t="s">
        <v>409</v>
      </c>
      <c r="M47" s="627" t="s">
        <v>410</v>
      </c>
      <c r="N47" s="627" t="s">
        <v>409</v>
      </c>
      <c r="O47" s="627" t="s">
        <v>410</v>
      </c>
      <c r="P47" s="627" t="s">
        <v>409</v>
      </c>
      <c r="Q47" s="627" t="s">
        <v>410</v>
      </c>
      <c r="R47" s="627" t="s">
        <v>409</v>
      </c>
      <c r="S47" s="627" t="s">
        <v>410</v>
      </c>
      <c r="T47" s="662"/>
    </row>
    <row r="48" spans="1:20">
      <c r="A48" s="628" t="s">
        <v>341</v>
      </c>
      <c r="B48" s="629"/>
      <c r="C48" s="629"/>
      <c r="D48" s="629">
        <v>3759.52</v>
      </c>
      <c r="E48" s="629"/>
      <c r="F48" s="629"/>
      <c r="G48" s="629">
        <v>2771.7345999999998</v>
      </c>
      <c r="H48" s="629">
        <v>776.53125</v>
      </c>
      <c r="I48" s="629">
        <v>3134.3625000000002</v>
      </c>
      <c r="J48" s="629">
        <v>160</v>
      </c>
      <c r="K48" s="629">
        <v>3923.23</v>
      </c>
      <c r="L48" s="629">
        <v>2035.2</v>
      </c>
      <c r="M48" s="629">
        <v>4070.59</v>
      </c>
      <c r="N48" s="629">
        <v>2026.8677</v>
      </c>
      <c r="O48" s="629">
        <v>3292.6</v>
      </c>
      <c r="P48" s="629">
        <v>2672.8799999999997</v>
      </c>
      <c r="Q48" s="629">
        <v>3897.95</v>
      </c>
      <c r="R48" s="629">
        <v>620.02</v>
      </c>
      <c r="S48" s="629">
        <v>1603.5</v>
      </c>
      <c r="T48" s="615">
        <f>MEDIAN(B48:S48)</f>
        <v>2722.3072999999995</v>
      </c>
    </row>
    <row r="49" spans="1:20">
      <c r="A49" s="628">
        <v>2020</v>
      </c>
      <c r="B49" s="629"/>
      <c r="C49" s="629"/>
      <c r="D49" s="629">
        <v>3760</v>
      </c>
      <c r="E49" s="629">
        <v>1939.3087999999998</v>
      </c>
      <c r="F49" s="629">
        <v>4450.2911999999997</v>
      </c>
      <c r="G49" s="629">
        <v>2645.6299999999997</v>
      </c>
      <c r="H49" s="629">
        <v>734.17499999999995</v>
      </c>
      <c r="I49" s="629">
        <v>3049.6499999999996</v>
      </c>
      <c r="K49" s="629"/>
      <c r="L49" s="629">
        <v>2035.2</v>
      </c>
      <c r="M49" s="629">
        <v>4070.59</v>
      </c>
      <c r="N49" s="629">
        <v>1950.5467000000001</v>
      </c>
      <c r="O49" s="629">
        <v>3170.3473919999997</v>
      </c>
      <c r="P49" s="629">
        <v>2670.6525999999999</v>
      </c>
      <c r="Q49" s="629">
        <v>3894.6088999999997</v>
      </c>
      <c r="R49" s="629">
        <v>620.02</v>
      </c>
      <c r="S49" s="629">
        <v>1603.5</v>
      </c>
      <c r="T49" s="615">
        <f t="shared" ref="T49:T53" si="4">MEDIAN(B49:S49)</f>
        <v>2658.1412999999998</v>
      </c>
    </row>
    <row r="50" spans="1:20">
      <c r="A50" s="628">
        <v>2025</v>
      </c>
      <c r="B50" s="629"/>
      <c r="C50" s="629"/>
      <c r="D50" s="629">
        <v>3760</v>
      </c>
      <c r="E50" s="629"/>
      <c r="F50" s="629"/>
      <c r="G50" s="629">
        <v>2564.5724</v>
      </c>
      <c r="H50" s="629">
        <v>734</v>
      </c>
      <c r="I50" s="629"/>
      <c r="J50" s="629"/>
      <c r="K50" s="629"/>
      <c r="L50" s="629">
        <v>2035.2</v>
      </c>
      <c r="M50" s="629">
        <v>4070.59</v>
      </c>
      <c r="N50" s="629"/>
      <c r="O50" s="629"/>
      <c r="P50" s="629">
        <v>2668.4251999999997</v>
      </c>
      <c r="Q50" s="629">
        <v>3892.3814999999995</v>
      </c>
      <c r="R50" s="629">
        <v>620.02</v>
      </c>
      <c r="S50" s="629">
        <v>1603.5</v>
      </c>
      <c r="T50" s="615">
        <f t="shared" si="4"/>
        <v>2564.5724</v>
      </c>
    </row>
    <row r="51" spans="1:20">
      <c r="A51" s="628">
        <v>2030</v>
      </c>
      <c r="B51" s="629"/>
      <c r="C51" s="629"/>
      <c r="D51" s="629">
        <v>3759.52</v>
      </c>
      <c r="E51" s="629">
        <v>1924.7039999999997</v>
      </c>
      <c r="F51" s="629">
        <v>4401.2608</v>
      </c>
      <c r="G51" s="629">
        <v>2486.8921999999998</v>
      </c>
      <c r="H51" s="629">
        <v>734.17499999999995</v>
      </c>
      <c r="I51" s="629">
        <v>2993.1749999999997</v>
      </c>
      <c r="J51" s="629"/>
      <c r="K51" s="629"/>
      <c r="L51" s="629">
        <v>2035.2</v>
      </c>
      <c r="M51" s="629">
        <v>4070.59</v>
      </c>
      <c r="N51" s="629">
        <v>1882.9481000000001</v>
      </c>
      <c r="O51" s="629">
        <v>3072.5473919999995</v>
      </c>
      <c r="P51" s="629">
        <v>2667.3114999999998</v>
      </c>
      <c r="Q51" s="629">
        <v>3890.1540999999997</v>
      </c>
      <c r="R51" s="629">
        <v>620.02</v>
      </c>
      <c r="S51" s="629">
        <v>1603.5</v>
      </c>
      <c r="T51" s="615">
        <f t="shared" si="4"/>
        <v>2577.10185</v>
      </c>
    </row>
    <row r="52" spans="1:20">
      <c r="A52" s="628">
        <v>2040</v>
      </c>
      <c r="B52" s="629"/>
      <c r="C52" s="629"/>
      <c r="D52" s="629">
        <v>3760</v>
      </c>
      <c r="E52" s="629">
        <v>1915.3151999999998</v>
      </c>
      <c r="F52" s="629">
        <v>4388.7423999999992</v>
      </c>
      <c r="G52" s="629">
        <v>2337.1607999999997</v>
      </c>
      <c r="H52" s="629">
        <v>734.17499999999995</v>
      </c>
      <c r="I52" s="629">
        <v>2936.7</v>
      </c>
      <c r="J52" s="629"/>
      <c r="K52" s="629"/>
      <c r="L52" s="629">
        <v>2035</v>
      </c>
      <c r="M52" s="629">
        <v>4070.59</v>
      </c>
      <c r="N52" s="629">
        <v>1814.2592</v>
      </c>
      <c r="O52" s="629">
        <v>2926.0612479999995</v>
      </c>
      <c r="P52" s="629">
        <v>2665.0840999999996</v>
      </c>
      <c r="Q52" s="629">
        <v>3886.8129999999996</v>
      </c>
      <c r="R52" s="629">
        <v>620.02</v>
      </c>
      <c r="S52" s="629">
        <v>1603.5</v>
      </c>
      <c r="T52" s="615">
        <f t="shared" si="4"/>
        <v>2501.1224499999998</v>
      </c>
    </row>
    <row r="53" spans="1:20">
      <c r="A53" s="628">
        <v>2050</v>
      </c>
      <c r="B53" s="629">
        <v>3526.07</v>
      </c>
      <c r="C53" s="629">
        <v>4652.74</v>
      </c>
      <c r="D53" s="629">
        <v>3759.52</v>
      </c>
      <c r="E53" s="629">
        <v>1908.0127999999997</v>
      </c>
      <c r="F53" s="629">
        <v>4402.3039999999992</v>
      </c>
      <c r="G53" s="629">
        <v>2196.4357999999997</v>
      </c>
      <c r="H53" s="629">
        <v>734.17499999999995</v>
      </c>
      <c r="I53" s="629">
        <v>2936.7</v>
      </c>
      <c r="J53" s="629">
        <v>160</v>
      </c>
      <c r="K53" s="629">
        <v>2011.8579999999999</v>
      </c>
      <c r="L53" s="629">
        <v>2035</v>
      </c>
      <c r="M53" s="629">
        <v>4070.59</v>
      </c>
      <c r="N53" s="629">
        <v>1763.0151000000001</v>
      </c>
      <c r="O53" s="629">
        <v>2754.7052159999998</v>
      </c>
      <c r="P53" s="629">
        <v>2661.7429999999999</v>
      </c>
      <c r="Q53" s="629">
        <v>3882.3581999999997</v>
      </c>
      <c r="R53" s="629">
        <v>620</v>
      </c>
      <c r="S53" s="629">
        <v>1604</v>
      </c>
      <c r="T53" s="615">
        <f t="shared" si="4"/>
        <v>2429.0893999999998</v>
      </c>
    </row>
    <row r="56" spans="1:20">
      <c r="K56" s="693"/>
    </row>
    <row r="78" spans="1:13">
      <c r="M78" s="612"/>
    </row>
    <row r="79" spans="1:13">
      <c r="A79" s="612" t="s">
        <v>399</v>
      </c>
      <c r="H79" s="612" t="s">
        <v>400</v>
      </c>
      <c r="M79" s="612" t="s">
        <v>403</v>
      </c>
    </row>
    <row r="80" spans="1:13">
      <c r="A80" s="612"/>
    </row>
    <row r="81" spans="1:15">
      <c r="A81" s="5"/>
      <c r="B81" s="5"/>
      <c r="C81" s="5" t="s">
        <v>39</v>
      </c>
      <c r="H81" s="5"/>
      <c r="I81" s="5"/>
      <c r="J81" s="5" t="s">
        <v>39</v>
      </c>
      <c r="K81" s="85"/>
      <c r="M81" s="5"/>
      <c r="N81" s="5"/>
      <c r="O81" s="5" t="s">
        <v>39</v>
      </c>
    </row>
    <row r="82" spans="1:15">
      <c r="A82" s="5" t="s">
        <v>394</v>
      </c>
      <c r="B82" s="11">
        <v>1.4999999999999999E-2</v>
      </c>
      <c r="C82" s="5" t="s">
        <v>529</v>
      </c>
      <c r="H82" s="5" t="s">
        <v>394</v>
      </c>
      <c r="I82" s="11">
        <v>2.7E-2</v>
      </c>
      <c r="J82" s="219" t="s">
        <v>365</v>
      </c>
      <c r="K82" s="85"/>
      <c r="M82" s="5" t="s">
        <v>394</v>
      </c>
      <c r="N82" s="620">
        <v>10</v>
      </c>
      <c r="O82" s="5" t="s">
        <v>367</v>
      </c>
    </row>
    <row r="83" spans="1:15">
      <c r="A83" s="5" t="s">
        <v>395</v>
      </c>
      <c r="B83" s="11">
        <v>5.8000000000000003E-2</v>
      </c>
      <c r="C83" s="5" t="s">
        <v>343</v>
      </c>
      <c r="H83" s="5" t="s">
        <v>395</v>
      </c>
      <c r="I83" s="11">
        <v>0.09</v>
      </c>
      <c r="J83" s="3" t="s">
        <v>530</v>
      </c>
      <c r="K83" s="85"/>
      <c r="M83" s="5" t="s">
        <v>395</v>
      </c>
      <c r="N83" s="620">
        <v>40</v>
      </c>
      <c r="O83" s="124" t="s">
        <v>367</v>
      </c>
    </row>
    <row r="84" spans="1:15">
      <c r="A84" s="5" t="s">
        <v>396</v>
      </c>
      <c r="B84" s="11">
        <v>0.04</v>
      </c>
      <c r="C84" s="5"/>
      <c r="H84" s="5" t="s">
        <v>396</v>
      </c>
      <c r="I84" s="11">
        <v>0.06</v>
      </c>
      <c r="J84" s="5"/>
      <c r="K84" s="85"/>
      <c r="M84" s="5" t="s">
        <v>396</v>
      </c>
      <c r="N84" s="620">
        <v>25</v>
      </c>
      <c r="O84" s="5"/>
    </row>
    <row r="85" spans="1:15">
      <c r="A85" s="5" t="s">
        <v>397</v>
      </c>
      <c r="B85" s="11">
        <v>3.5999999999999997E-2</v>
      </c>
      <c r="C85" s="5"/>
      <c r="H85" s="5" t="s">
        <v>397</v>
      </c>
      <c r="I85" s="11">
        <v>5.8000000000000003E-2</v>
      </c>
      <c r="J85" s="5"/>
      <c r="K85" s="85"/>
      <c r="M85" s="5" t="s">
        <v>397</v>
      </c>
      <c r="N85" s="620">
        <v>25</v>
      </c>
      <c r="O85" s="5"/>
    </row>
    <row r="86" spans="1:15">
      <c r="K86" s="85"/>
    </row>
    <row r="87" spans="1:15">
      <c r="H87" s="612" t="s">
        <v>1</v>
      </c>
      <c r="J87" s="85"/>
      <c r="M87" s="612" t="s">
        <v>539</v>
      </c>
    </row>
    <row r="88" spans="1:15">
      <c r="J88" s="85"/>
    </row>
    <row r="89" spans="1:15">
      <c r="H89" s="5"/>
      <c r="I89" s="5"/>
      <c r="J89" s="5" t="s">
        <v>39</v>
      </c>
      <c r="M89" s="5"/>
      <c r="N89" s="5"/>
      <c r="O89" s="5" t="s">
        <v>39</v>
      </c>
    </row>
    <row r="90" spans="1:15">
      <c r="H90" s="5" t="s">
        <v>394</v>
      </c>
      <c r="I90" s="621">
        <v>5000</v>
      </c>
      <c r="J90" s="5" t="s">
        <v>365</v>
      </c>
      <c r="M90" s="5" t="s">
        <v>394</v>
      </c>
      <c r="N90" s="621">
        <v>7</v>
      </c>
      <c r="O90" s="5" t="s">
        <v>520</v>
      </c>
    </row>
    <row r="91" spans="1:15">
      <c r="H91" s="5" t="s">
        <v>395</v>
      </c>
      <c r="I91" s="621">
        <v>7500</v>
      </c>
      <c r="J91" s="5" t="s">
        <v>343</v>
      </c>
      <c r="M91" s="5" t="s">
        <v>395</v>
      </c>
      <c r="N91" s="621">
        <v>54</v>
      </c>
      <c r="O91" s="5" t="s">
        <v>367</v>
      </c>
    </row>
    <row r="92" spans="1:15">
      <c r="H92" s="5" t="s">
        <v>396</v>
      </c>
      <c r="I92" s="620">
        <v>6500</v>
      </c>
      <c r="J92" s="5"/>
      <c r="M92" s="5" t="s">
        <v>396</v>
      </c>
      <c r="N92" s="620">
        <v>27.5</v>
      </c>
      <c r="O92" s="5"/>
    </row>
    <row r="93" spans="1:15">
      <c r="H93" s="5" t="s">
        <v>397</v>
      </c>
      <c r="I93" s="620">
        <v>6502</v>
      </c>
      <c r="J93" s="5"/>
      <c r="M93" s="5" t="s">
        <v>397</v>
      </c>
      <c r="N93" s="620">
        <v>28</v>
      </c>
      <c r="O93" s="5"/>
    </row>
    <row r="94" spans="1:15">
      <c r="J94" s="85"/>
    </row>
    <row r="95" spans="1:15">
      <c r="H95" s="16"/>
      <c r="K95" s="85"/>
    </row>
    <row r="96" spans="1:15">
      <c r="K96" s="85"/>
    </row>
    <row r="97" spans="10:10">
      <c r="J97" s="85"/>
    </row>
    <row r="98" spans="10:10">
      <c r="J98" s="85"/>
    </row>
    <row r="99" spans="10:10">
      <c r="J99" s="85"/>
    </row>
    <row r="100" spans="10:10">
      <c r="J100" s="85"/>
    </row>
  </sheetData>
  <hyperlinks>
    <hyperlink ref="F1" location="Inhalt!A1" display="Zurück zur Inhaltsübersicht" xr:uid="{4DBAACCD-41F9-4CDA-8085-D97BB3B93998}"/>
  </hyperlinks>
  <pageMargins left="0.7" right="0.7" top="0.78740157499999996" bottom="0.78740157499999996" header="0.3" footer="0.3"/>
  <pageSetup paperSize="9" orientation="portrait" r:id="rId1"/>
  <ignoredErrors>
    <ignoredError sqref="D11 H11 J11" formula="1"/>
    <ignoredError sqref="L4:M10" formulaRange="1"/>
  </ignoredErrors>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C77F7-D864-4346-A977-DCDCA11C56C8}">
  <sheetPr codeName="Tabelle14"/>
  <dimension ref="A2:AA43"/>
  <sheetViews>
    <sheetView zoomScale="80" zoomScaleNormal="80" workbookViewId="0">
      <pane xSplit="2" ySplit="6" topLeftCell="E7" activePane="bottomRight" state="frozen"/>
      <selection pane="topRight" activeCell="C1" sqref="C1"/>
      <selection pane="bottomLeft" activeCell="A7" sqref="A7"/>
      <selection pane="bottomRight" activeCell="W14" sqref="W14"/>
    </sheetView>
  </sheetViews>
  <sheetFormatPr baseColWidth="10" defaultRowHeight="16"/>
  <cols>
    <col min="1" max="1" width="40.6640625" customWidth="1"/>
    <col min="2" max="2" width="9.6640625" customWidth="1"/>
    <col min="3" max="5" width="18.1640625" style="16" customWidth="1"/>
    <col min="6" max="8" width="18.1640625" customWidth="1"/>
    <col min="10" max="10" width="16.33203125" customWidth="1"/>
    <col min="11" max="12" width="17.6640625" customWidth="1"/>
    <col min="13" max="13" width="16" customWidth="1"/>
    <col min="14" max="14" width="17.83203125" customWidth="1"/>
    <col min="15" max="15" width="10.83203125" style="85"/>
    <col min="16" max="16" width="13.83203125" customWidth="1"/>
    <col min="17" max="17" width="14.5" customWidth="1"/>
    <col min="25" max="25" width="38.6640625" customWidth="1"/>
    <col min="26" max="26" width="28.5" customWidth="1"/>
    <col min="27" max="27" width="25.83203125" customWidth="1"/>
  </cols>
  <sheetData>
    <row r="2" spans="1:27" ht="19">
      <c r="A2" s="211" t="s">
        <v>261</v>
      </c>
      <c r="E2" s="648" t="s">
        <v>492</v>
      </c>
    </row>
    <row r="3" spans="1:27" ht="68">
      <c r="A3" s="724" t="s">
        <v>540</v>
      </c>
      <c r="V3" s="696" t="s">
        <v>538</v>
      </c>
    </row>
    <row r="4" spans="1:27" ht="68">
      <c r="A4" t="s">
        <v>10</v>
      </c>
      <c r="B4" s="13" t="s">
        <v>29</v>
      </c>
      <c r="C4" s="483" t="s">
        <v>390</v>
      </c>
      <c r="D4" s="484" t="s">
        <v>392</v>
      </c>
      <c r="E4" s="485" t="s">
        <v>405</v>
      </c>
      <c r="F4" s="509" t="s">
        <v>390</v>
      </c>
      <c r="G4" s="510" t="s">
        <v>392</v>
      </c>
      <c r="H4" s="511" t="s">
        <v>405</v>
      </c>
      <c r="I4" s="26" t="s">
        <v>0</v>
      </c>
      <c r="J4" s="566" t="s">
        <v>17</v>
      </c>
      <c r="K4" s="448" t="s">
        <v>17</v>
      </c>
      <c r="L4" s="26" t="s">
        <v>17</v>
      </c>
      <c r="M4" s="4" t="s">
        <v>18</v>
      </c>
      <c r="N4" s="4" t="s">
        <v>20</v>
      </c>
      <c r="O4" s="11" t="s">
        <v>2</v>
      </c>
      <c r="P4" s="4" t="s">
        <v>3</v>
      </c>
      <c r="Q4" s="4" t="s">
        <v>8</v>
      </c>
      <c r="R4" s="4" t="s">
        <v>4</v>
      </c>
      <c r="S4" s="4" t="s">
        <v>43</v>
      </c>
      <c r="T4" s="4" t="s">
        <v>43</v>
      </c>
      <c r="U4" s="4" t="s">
        <v>43</v>
      </c>
      <c r="V4" s="27" t="s">
        <v>5</v>
      </c>
      <c r="W4" s="27" t="s">
        <v>5</v>
      </c>
      <c r="X4" s="27" t="s">
        <v>5</v>
      </c>
      <c r="Y4" s="5" t="s">
        <v>38</v>
      </c>
      <c r="Z4" s="5" t="s">
        <v>55</v>
      </c>
      <c r="AA4" s="5" t="s">
        <v>27</v>
      </c>
    </row>
    <row r="5" spans="1:27" ht="17">
      <c r="A5" t="s">
        <v>9</v>
      </c>
      <c r="B5" s="12"/>
      <c r="C5" s="547" t="s">
        <v>28</v>
      </c>
      <c r="D5" s="565" t="s">
        <v>28</v>
      </c>
      <c r="E5" s="548" t="s">
        <v>28</v>
      </c>
      <c r="F5" s="512" t="s">
        <v>28</v>
      </c>
      <c r="G5" s="513" t="s">
        <v>28</v>
      </c>
      <c r="H5" s="514" t="s">
        <v>28</v>
      </c>
      <c r="I5" s="25" t="s">
        <v>21</v>
      </c>
      <c r="J5" s="474" t="s">
        <v>178</v>
      </c>
      <c r="K5" s="449" t="s">
        <v>181</v>
      </c>
      <c r="L5" s="17" t="s">
        <v>181</v>
      </c>
      <c r="M5" s="60" t="s">
        <v>11</v>
      </c>
      <c r="N5" s="60" t="s">
        <v>23</v>
      </c>
      <c r="O5" s="119" t="s">
        <v>21</v>
      </c>
      <c r="P5" s="122" t="s">
        <v>19</v>
      </c>
      <c r="Q5" s="122" t="s">
        <v>22</v>
      </c>
      <c r="R5" s="4" t="s">
        <v>13</v>
      </c>
      <c r="S5" s="4" t="s">
        <v>12</v>
      </c>
      <c r="T5" s="4" t="s">
        <v>12</v>
      </c>
      <c r="U5" s="4" t="s">
        <v>12</v>
      </c>
      <c r="V5" s="27" t="s">
        <v>11</v>
      </c>
      <c r="W5" s="27" t="s">
        <v>11</v>
      </c>
      <c r="X5" s="27" t="s">
        <v>11</v>
      </c>
      <c r="Y5" s="5"/>
      <c r="Z5" s="5"/>
      <c r="AA5" s="5"/>
    </row>
    <row r="6" spans="1:27" ht="35" thickBot="1">
      <c r="B6" s="28"/>
      <c r="C6" s="622" t="s">
        <v>404</v>
      </c>
      <c r="D6" s="623" t="s">
        <v>404</v>
      </c>
      <c r="E6" s="622" t="s">
        <v>404</v>
      </c>
      <c r="F6" s="515"/>
      <c r="G6" s="516"/>
      <c r="H6" s="517"/>
      <c r="I6" s="30"/>
      <c r="J6" s="475"/>
      <c r="K6" s="439" t="s">
        <v>358</v>
      </c>
      <c r="L6" s="29"/>
      <c r="M6" s="30"/>
      <c r="N6" s="30"/>
      <c r="O6" s="89"/>
      <c r="P6" s="30"/>
      <c r="Q6" s="30"/>
      <c r="R6" s="30"/>
      <c r="S6" s="30" t="s">
        <v>6</v>
      </c>
      <c r="T6" s="30" t="s">
        <v>189</v>
      </c>
      <c r="U6" s="30" t="s">
        <v>7</v>
      </c>
      <c r="V6" s="55" t="s">
        <v>6</v>
      </c>
      <c r="W6" s="55" t="s">
        <v>189</v>
      </c>
      <c r="X6" s="55" t="s">
        <v>7</v>
      </c>
      <c r="Y6" s="30"/>
      <c r="Z6" s="30"/>
      <c r="AA6" s="30"/>
    </row>
    <row r="7" spans="1:27">
      <c r="A7" s="203" t="s">
        <v>343</v>
      </c>
      <c r="B7" s="128">
        <v>2010</v>
      </c>
      <c r="C7" s="489">
        <v>2484.9</v>
      </c>
      <c r="D7" s="490">
        <v>3021.4124999999999</v>
      </c>
      <c r="E7" s="491">
        <v>3557.9249999999997</v>
      </c>
      <c r="F7" s="185">
        <v>2200</v>
      </c>
      <c r="G7" s="524"/>
      <c r="H7" s="525">
        <v>3150</v>
      </c>
      <c r="I7" s="64"/>
      <c r="J7" s="458">
        <v>4.4999999999999998E-2</v>
      </c>
      <c r="K7" s="440">
        <v>135.96356249999999</v>
      </c>
      <c r="L7" s="130"/>
      <c r="M7" s="64"/>
      <c r="N7" s="64"/>
      <c r="O7" s="292">
        <v>0.06</v>
      </c>
      <c r="P7" s="64">
        <v>30</v>
      </c>
      <c r="Q7" s="64"/>
      <c r="R7" s="64"/>
      <c r="S7" s="64">
        <v>4250</v>
      </c>
      <c r="T7" s="53"/>
      <c r="U7" s="67">
        <v>4764</v>
      </c>
      <c r="V7" s="716">
        <f>(((C7*(1+O7)^P7*O7/((1+O7)^P7-1))+(J7*C7))/U7)*1000</f>
        <v>61.365612964235574</v>
      </c>
      <c r="W7" s="712"/>
      <c r="X7" s="718">
        <f>(((E7*(1+O7)^P7*O7/((1+O7)^P7-1))+(J7*E7))/S7)*1000</f>
        <v>98.490824332523772</v>
      </c>
      <c r="Y7" s="64" t="s">
        <v>197</v>
      </c>
      <c r="Z7" s="64"/>
      <c r="AA7" s="163"/>
    </row>
    <row r="8" spans="1:27">
      <c r="A8" s="124" t="s">
        <v>343</v>
      </c>
      <c r="B8" s="125">
        <v>2015</v>
      </c>
      <c r="C8" s="495">
        <v>2767.2750000000001</v>
      </c>
      <c r="D8" s="496">
        <v>3190.8374999999996</v>
      </c>
      <c r="E8" s="497">
        <v>3614.3999999999996</v>
      </c>
      <c r="F8" s="186">
        <v>2450</v>
      </c>
      <c r="G8" s="526"/>
      <c r="H8" s="527">
        <v>3200</v>
      </c>
      <c r="I8" s="23"/>
      <c r="J8" s="456">
        <v>4.4999999999999998E-2</v>
      </c>
      <c r="K8" s="441">
        <v>143.58768749999999</v>
      </c>
      <c r="L8" s="208"/>
      <c r="M8" s="23"/>
      <c r="N8" s="23"/>
      <c r="O8" s="293">
        <v>0.06</v>
      </c>
      <c r="P8" s="23">
        <v>30</v>
      </c>
      <c r="Q8" s="23"/>
      <c r="R8" s="23"/>
      <c r="S8" s="2">
        <v>4375</v>
      </c>
      <c r="T8" s="3"/>
      <c r="U8" s="68">
        <v>4787</v>
      </c>
      <c r="V8" s="723">
        <f t="shared" ref="V8:V13" si="0">(((C8*(1+O8)^P8*O8/((1+O8)^P8-1))+(J8*C8))/U8)*1000</f>
        <v>68.010631197748154</v>
      </c>
      <c r="W8" s="382"/>
      <c r="X8" s="722">
        <f t="shared" ref="X8:X13" si="1">(((E8*(1+O8)^P8*O8/((1+O8)^P8-1))+(J8*E8))/S8)*1000</f>
        <v>97.195480157628921</v>
      </c>
      <c r="Y8" s="23" t="s">
        <v>198</v>
      </c>
      <c r="Z8" s="23"/>
      <c r="AA8" s="164"/>
    </row>
    <row r="9" spans="1:27">
      <c r="A9" s="124" t="s">
        <v>343</v>
      </c>
      <c r="B9" s="125">
        <v>2020</v>
      </c>
      <c r="C9" s="495">
        <v>2823.75</v>
      </c>
      <c r="D9" s="496">
        <v>3388.5</v>
      </c>
      <c r="E9" s="497">
        <v>3953.25</v>
      </c>
      <c r="F9" s="528">
        <v>2500</v>
      </c>
      <c r="G9" s="529"/>
      <c r="H9" s="527">
        <v>3500</v>
      </c>
      <c r="I9" s="23"/>
      <c r="J9" s="456">
        <v>4.4999999999999998E-2</v>
      </c>
      <c r="K9" s="441">
        <v>152.48249999999999</v>
      </c>
      <c r="L9" s="208"/>
      <c r="M9" s="23"/>
      <c r="N9" s="23"/>
      <c r="O9" s="293">
        <v>0.06</v>
      </c>
      <c r="P9" s="23">
        <v>30</v>
      </c>
      <c r="Q9" s="23"/>
      <c r="R9" s="23"/>
      <c r="S9" s="2">
        <v>4470</v>
      </c>
      <c r="T9" s="3"/>
      <c r="U9" s="68">
        <v>4792</v>
      </c>
      <c r="V9" s="723">
        <f t="shared" si="0"/>
        <v>69.326192366448396</v>
      </c>
      <c r="W9" s="382"/>
      <c r="X9" s="722">
        <f t="shared" si="1"/>
        <v>104.04822356779172</v>
      </c>
      <c r="Y9" s="23" t="s">
        <v>199</v>
      </c>
      <c r="Z9" s="23"/>
      <c r="AA9" s="164"/>
    </row>
    <row r="10" spans="1:27">
      <c r="A10" s="124" t="s">
        <v>343</v>
      </c>
      <c r="B10" s="125">
        <v>2030</v>
      </c>
      <c r="C10" s="495">
        <v>3049.6499999999996</v>
      </c>
      <c r="D10" s="496">
        <v>3670.8749999999995</v>
      </c>
      <c r="E10" s="497">
        <v>4292.0999999999995</v>
      </c>
      <c r="F10" s="528">
        <v>2700</v>
      </c>
      <c r="G10" s="529"/>
      <c r="H10" s="527">
        <v>3800</v>
      </c>
      <c r="I10" s="23"/>
      <c r="J10" s="456">
        <v>4.4999999999999998E-2</v>
      </c>
      <c r="K10" s="441">
        <v>165.18937499999998</v>
      </c>
      <c r="L10" s="208"/>
      <c r="M10" s="23"/>
      <c r="N10" s="23"/>
      <c r="O10" s="293">
        <v>0.06</v>
      </c>
      <c r="P10" s="23">
        <v>30</v>
      </c>
      <c r="Q10" s="23"/>
      <c r="R10" s="23"/>
      <c r="S10" s="2">
        <v>4520</v>
      </c>
      <c r="T10" s="3"/>
      <c r="U10" s="68">
        <v>4800</v>
      </c>
      <c r="V10" s="723">
        <f t="shared" si="0"/>
        <v>74.747500609504669</v>
      </c>
      <c r="W10" s="382"/>
      <c r="X10" s="722">
        <f t="shared" si="1"/>
        <v>111.71701172708663</v>
      </c>
      <c r="Y10" s="23" t="s">
        <v>200</v>
      </c>
      <c r="Z10" s="23"/>
      <c r="AA10" s="164"/>
    </row>
    <row r="11" spans="1:27">
      <c r="A11" s="124" t="s">
        <v>343</v>
      </c>
      <c r="B11" s="125">
        <v>2040</v>
      </c>
      <c r="C11" s="495">
        <v>3162.6</v>
      </c>
      <c r="D11" s="496">
        <v>4009.7249999999995</v>
      </c>
      <c r="E11" s="497">
        <v>4856.8499999999995</v>
      </c>
      <c r="F11" s="528">
        <v>2800</v>
      </c>
      <c r="G11" s="529"/>
      <c r="H11" s="527">
        <v>4300</v>
      </c>
      <c r="I11" s="23"/>
      <c r="J11" s="456">
        <v>4.4999999999999998E-2</v>
      </c>
      <c r="K11" s="441">
        <v>180.43762499999997</v>
      </c>
      <c r="L11" s="208"/>
      <c r="M11" s="23"/>
      <c r="N11" s="23"/>
      <c r="O11" s="293">
        <v>0.06</v>
      </c>
      <c r="P11" s="23">
        <v>30</v>
      </c>
      <c r="Q11" s="23"/>
      <c r="R11" s="23"/>
      <c r="S11" s="2">
        <v>4560</v>
      </c>
      <c r="T11" s="3"/>
      <c r="U11" s="68">
        <v>4825</v>
      </c>
      <c r="V11" s="723">
        <f t="shared" si="0"/>
        <v>77.114289632833831</v>
      </c>
      <c r="W11" s="382"/>
      <c r="X11" s="722">
        <f t="shared" si="1"/>
        <v>125.30770082684991</v>
      </c>
      <c r="Y11" s="23" t="s">
        <v>201</v>
      </c>
      <c r="Z11" s="23"/>
      <c r="AA11" s="164"/>
    </row>
    <row r="12" spans="1:27">
      <c r="A12" s="124" t="s">
        <v>343</v>
      </c>
      <c r="B12" s="125">
        <v>2050</v>
      </c>
      <c r="C12" s="495">
        <v>3275.5499999999997</v>
      </c>
      <c r="D12" s="496">
        <v>4348.5749999999998</v>
      </c>
      <c r="E12" s="497">
        <v>5421.5999999999995</v>
      </c>
      <c r="F12" s="528">
        <v>2900</v>
      </c>
      <c r="G12" s="529"/>
      <c r="H12" s="527">
        <v>4800</v>
      </c>
      <c r="I12" s="23"/>
      <c r="J12" s="456">
        <v>4.4999999999999998E-2</v>
      </c>
      <c r="K12" s="441">
        <v>195.68587499999998</v>
      </c>
      <c r="L12" s="208"/>
      <c r="M12" s="23"/>
      <c r="N12" s="23"/>
      <c r="O12" s="293">
        <v>0.06</v>
      </c>
      <c r="P12" s="23">
        <v>30</v>
      </c>
      <c r="Q12" s="23"/>
      <c r="R12" s="23"/>
      <c r="S12" s="2">
        <v>4600</v>
      </c>
      <c r="T12" s="3"/>
      <c r="U12" s="68">
        <v>4850</v>
      </c>
      <c r="V12" s="723">
        <f t="shared" si="0"/>
        <v>79.45667876932454</v>
      </c>
      <c r="W12" s="382"/>
      <c r="X12" s="722">
        <f t="shared" si="1"/>
        <v>138.66203011618259</v>
      </c>
      <c r="Y12" s="23" t="s">
        <v>202</v>
      </c>
      <c r="Z12" s="23"/>
      <c r="AA12" s="164"/>
    </row>
    <row r="13" spans="1:27" ht="17" thickBot="1">
      <c r="A13" s="205" t="s">
        <v>343</v>
      </c>
      <c r="B13" s="136">
        <v>2060</v>
      </c>
      <c r="C13" s="492">
        <v>3388.5</v>
      </c>
      <c r="D13" s="493">
        <v>4518</v>
      </c>
      <c r="E13" s="494">
        <v>5647.5</v>
      </c>
      <c r="F13" s="530">
        <v>3000</v>
      </c>
      <c r="G13" s="531"/>
      <c r="H13" s="532">
        <v>5000</v>
      </c>
      <c r="I13" s="135"/>
      <c r="J13" s="457">
        <v>4.4999999999999998E-2</v>
      </c>
      <c r="K13" s="442">
        <v>203.31</v>
      </c>
      <c r="L13" s="210"/>
      <c r="M13" s="135"/>
      <c r="N13" s="135"/>
      <c r="O13" s="294">
        <v>0.06</v>
      </c>
      <c r="P13" s="135">
        <v>30</v>
      </c>
      <c r="Q13" s="135"/>
      <c r="R13" s="135"/>
      <c r="S13" s="139">
        <v>4600</v>
      </c>
      <c r="T13" s="54"/>
      <c r="U13" s="69">
        <v>4850</v>
      </c>
      <c r="V13" s="717">
        <f t="shared" si="0"/>
        <v>82.196564244128851</v>
      </c>
      <c r="W13" s="392"/>
      <c r="X13" s="719">
        <f t="shared" si="1"/>
        <v>144.43961470435684</v>
      </c>
      <c r="Y13" s="135" t="s">
        <v>203</v>
      </c>
      <c r="Z13" s="135"/>
      <c r="AA13" s="166"/>
    </row>
    <row r="14" spans="1:27">
      <c r="A14" s="79" t="s">
        <v>344</v>
      </c>
      <c r="B14" s="128">
        <v>2013</v>
      </c>
      <c r="C14" s="489"/>
      <c r="D14" s="490">
        <v>1710.3999999999999</v>
      </c>
      <c r="E14" s="491"/>
      <c r="F14" s="185"/>
      <c r="G14" s="525">
        <v>1600</v>
      </c>
      <c r="H14" s="525"/>
      <c r="I14" s="313"/>
      <c r="J14" s="458">
        <v>0.02</v>
      </c>
      <c r="K14" s="440">
        <v>34.207999999999998</v>
      </c>
      <c r="L14" s="130"/>
      <c r="M14" s="64"/>
      <c r="N14" s="313"/>
      <c r="O14" s="292">
        <v>7.0000000000000007E-2</v>
      </c>
      <c r="P14" s="130">
        <v>50</v>
      </c>
      <c r="Q14" s="64"/>
      <c r="R14" s="64"/>
      <c r="S14" s="131"/>
      <c r="T14" s="729">
        <v>4600</v>
      </c>
      <c r="U14" s="67"/>
      <c r="V14" s="370"/>
      <c r="W14" s="712">
        <f t="shared" ref="W14:W42" si="2">(((D14*(1+O14)^P14*O14/((1+O14)^P14-1))+(J14*D14))/T14)*1000</f>
        <v>34.378984054901075</v>
      </c>
      <c r="X14" s="372"/>
      <c r="Y14" s="398"/>
      <c r="Z14" s="64"/>
      <c r="AA14" s="172"/>
    </row>
    <row r="15" spans="1:27" ht="17" thickBot="1">
      <c r="A15" s="80" t="s">
        <v>344</v>
      </c>
      <c r="B15" s="136">
        <v>2050</v>
      </c>
      <c r="C15" s="492"/>
      <c r="D15" s="493">
        <v>1710.3999999999999</v>
      </c>
      <c r="E15" s="494"/>
      <c r="F15" s="184"/>
      <c r="G15" s="532">
        <v>1600</v>
      </c>
      <c r="H15" s="532"/>
      <c r="I15" s="315"/>
      <c r="J15" s="457">
        <v>0.02</v>
      </c>
      <c r="K15" s="442">
        <v>34.207999999999998</v>
      </c>
      <c r="L15" s="210"/>
      <c r="M15" s="135"/>
      <c r="N15" s="315"/>
      <c r="O15" s="294">
        <v>7.0000000000000007E-2</v>
      </c>
      <c r="P15" s="210">
        <v>50</v>
      </c>
      <c r="Q15" s="135"/>
      <c r="R15" s="135"/>
      <c r="S15" s="139"/>
      <c r="T15" s="730">
        <v>4600</v>
      </c>
      <c r="U15" s="69"/>
      <c r="V15" s="112"/>
      <c r="W15" s="714">
        <f t="shared" si="2"/>
        <v>34.378984054901075</v>
      </c>
      <c r="X15" s="114"/>
      <c r="Y15" s="135"/>
      <c r="Z15" s="135"/>
      <c r="AA15" s="171"/>
    </row>
    <row r="16" spans="1:27">
      <c r="A16" s="203" t="s">
        <v>367</v>
      </c>
      <c r="B16" s="128">
        <v>2015</v>
      </c>
      <c r="C16" s="489"/>
      <c r="D16" s="490">
        <v>2138</v>
      </c>
      <c r="E16" s="491"/>
      <c r="F16" s="185"/>
      <c r="G16" s="525">
        <v>2000</v>
      </c>
      <c r="H16" s="525"/>
      <c r="I16" s="64"/>
      <c r="J16" s="458">
        <v>0.02</v>
      </c>
      <c r="K16" s="440">
        <v>42.76</v>
      </c>
      <c r="L16" s="64">
        <v>40</v>
      </c>
      <c r="M16" s="64"/>
      <c r="N16" s="64"/>
      <c r="O16" s="292">
        <v>7.0000000000000007E-2</v>
      </c>
      <c r="P16" s="380">
        <v>50</v>
      </c>
      <c r="Q16" s="64"/>
      <c r="R16" s="64"/>
      <c r="S16" s="131"/>
      <c r="T16" s="729">
        <v>4600</v>
      </c>
      <c r="U16" s="67"/>
      <c r="V16" s="370"/>
      <c r="W16" s="712">
        <f t="shared" si="2"/>
        <v>42.973730068626359</v>
      </c>
      <c r="X16" s="372"/>
      <c r="Y16" s="64"/>
      <c r="Z16" s="64"/>
      <c r="AA16" s="172"/>
    </row>
    <row r="17" spans="1:27">
      <c r="A17" s="68" t="s">
        <v>367</v>
      </c>
      <c r="B17" s="125">
        <v>2020</v>
      </c>
      <c r="C17" s="495"/>
      <c r="D17" s="496">
        <v>2138</v>
      </c>
      <c r="E17" s="497"/>
      <c r="F17" s="186"/>
      <c r="G17" s="527">
        <v>2000</v>
      </c>
      <c r="H17" s="527"/>
      <c r="I17" s="23"/>
      <c r="J17" s="456">
        <v>0.02</v>
      </c>
      <c r="K17" s="441">
        <v>42.76</v>
      </c>
      <c r="L17" s="23">
        <v>40</v>
      </c>
      <c r="M17" s="23"/>
      <c r="N17" s="23"/>
      <c r="O17" s="293">
        <v>7.0000000000000007E-2</v>
      </c>
      <c r="P17" s="219">
        <v>50</v>
      </c>
      <c r="Q17" s="23"/>
      <c r="R17" s="23"/>
      <c r="S17" s="2"/>
      <c r="T17" s="731">
        <v>4600</v>
      </c>
      <c r="U17" s="68"/>
      <c r="V17" s="365"/>
      <c r="W17" s="713">
        <f t="shared" si="2"/>
        <v>42.973730068626359</v>
      </c>
      <c r="X17" s="367"/>
      <c r="Y17" s="23"/>
      <c r="Z17" s="23"/>
      <c r="AA17" s="173"/>
    </row>
    <row r="18" spans="1:27">
      <c r="A18" s="68" t="s">
        <v>367</v>
      </c>
      <c r="B18" s="125">
        <v>2030</v>
      </c>
      <c r="C18" s="495"/>
      <c r="D18" s="496">
        <v>2138</v>
      </c>
      <c r="E18" s="497"/>
      <c r="F18" s="186"/>
      <c r="G18" s="527">
        <v>2000</v>
      </c>
      <c r="H18" s="527"/>
      <c r="I18" s="23"/>
      <c r="J18" s="456">
        <v>0.02</v>
      </c>
      <c r="K18" s="441">
        <v>42.76</v>
      </c>
      <c r="L18" s="23">
        <v>40</v>
      </c>
      <c r="M18" s="23"/>
      <c r="N18" s="23"/>
      <c r="O18" s="293">
        <v>7.0000000000000007E-2</v>
      </c>
      <c r="P18" s="219">
        <v>50</v>
      </c>
      <c r="Q18" s="23"/>
      <c r="R18" s="23"/>
      <c r="S18" s="2"/>
      <c r="T18" s="731">
        <v>4600</v>
      </c>
      <c r="U18" s="68"/>
      <c r="V18" s="365"/>
      <c r="W18" s="713">
        <f t="shared" si="2"/>
        <v>42.973730068626359</v>
      </c>
      <c r="X18" s="367"/>
      <c r="Y18" s="23"/>
      <c r="Z18" s="23"/>
      <c r="AA18" s="173"/>
    </row>
    <row r="19" spans="1:27" ht="17" thickBot="1">
      <c r="A19" s="69" t="s">
        <v>367</v>
      </c>
      <c r="B19" s="136">
        <v>2040</v>
      </c>
      <c r="C19" s="492"/>
      <c r="D19" s="493">
        <v>2138</v>
      </c>
      <c r="E19" s="494"/>
      <c r="F19" s="184"/>
      <c r="G19" s="532">
        <v>2000</v>
      </c>
      <c r="H19" s="532"/>
      <c r="I19" s="135"/>
      <c r="J19" s="457">
        <v>0.02</v>
      </c>
      <c r="K19" s="442">
        <v>42.76</v>
      </c>
      <c r="L19" s="135">
        <v>40</v>
      </c>
      <c r="M19" s="135"/>
      <c r="N19" s="135"/>
      <c r="O19" s="294">
        <v>7.0000000000000007E-2</v>
      </c>
      <c r="P19" s="381">
        <v>50</v>
      </c>
      <c r="Q19" s="135"/>
      <c r="R19" s="135"/>
      <c r="S19" s="139"/>
      <c r="T19" s="730">
        <v>4600</v>
      </c>
      <c r="U19" s="69"/>
      <c r="V19" s="112"/>
      <c r="W19" s="714">
        <f t="shared" si="2"/>
        <v>42.973730068626359</v>
      </c>
      <c r="X19" s="114"/>
      <c r="Y19" s="135"/>
      <c r="Z19" s="135"/>
      <c r="AA19" s="171"/>
    </row>
    <row r="20" spans="1:27">
      <c r="A20" s="380" t="s">
        <v>342</v>
      </c>
      <c r="B20" s="128">
        <v>2017</v>
      </c>
      <c r="C20" s="489"/>
      <c r="D20" s="490">
        <v>3759.52</v>
      </c>
      <c r="E20" s="491"/>
      <c r="F20" s="185"/>
      <c r="G20" s="525">
        <v>3640</v>
      </c>
      <c r="H20" s="525"/>
      <c r="I20" s="64"/>
      <c r="J20" s="458">
        <v>1.4999999999999999E-2</v>
      </c>
      <c r="K20" s="440">
        <v>56.392800000000001</v>
      </c>
      <c r="L20" s="64"/>
      <c r="M20" s="64">
        <v>5</v>
      </c>
      <c r="N20" s="64"/>
      <c r="O20" s="292">
        <v>4.5999999999999999E-2</v>
      </c>
      <c r="P20" s="380">
        <v>50</v>
      </c>
      <c r="Q20" s="64"/>
      <c r="R20" s="64"/>
      <c r="S20" s="131"/>
      <c r="T20" s="53">
        <v>4500</v>
      </c>
      <c r="U20" s="67"/>
      <c r="V20" s="365"/>
      <c r="W20" s="713">
        <f t="shared" si="2"/>
        <v>55.496913603110784</v>
      </c>
      <c r="X20" s="367"/>
      <c r="Y20" s="64"/>
      <c r="Z20" s="64"/>
      <c r="AA20" s="172"/>
    </row>
    <row r="21" spans="1:27">
      <c r="A21" s="219" t="s">
        <v>342</v>
      </c>
      <c r="B21" s="125">
        <v>2030</v>
      </c>
      <c r="C21" s="495"/>
      <c r="D21" s="496">
        <v>3759.52</v>
      </c>
      <c r="E21" s="497"/>
      <c r="F21" s="186"/>
      <c r="G21" s="535">
        <v>3640</v>
      </c>
      <c r="H21" s="535"/>
      <c r="I21" s="23"/>
      <c r="J21" s="460">
        <v>1.4999999999999999E-2</v>
      </c>
      <c r="K21" s="441">
        <v>56.392800000000001</v>
      </c>
      <c r="L21" s="23"/>
      <c r="M21" s="23">
        <v>5</v>
      </c>
      <c r="N21" s="23"/>
      <c r="O21" s="293">
        <v>4.5999999999999999E-2</v>
      </c>
      <c r="P21" s="23">
        <v>50</v>
      </c>
      <c r="Q21" s="23"/>
      <c r="R21" s="23"/>
      <c r="S21" s="2"/>
      <c r="T21" s="3">
        <v>4500</v>
      </c>
      <c r="U21" s="68"/>
      <c r="V21" s="365"/>
      <c r="W21" s="713">
        <f t="shared" si="2"/>
        <v>55.496913603110784</v>
      </c>
      <c r="X21" s="367"/>
      <c r="Y21" s="23"/>
      <c r="Z21" s="23"/>
      <c r="AA21" s="173"/>
    </row>
    <row r="22" spans="1:27" ht="17" thickBot="1">
      <c r="A22" s="381" t="s">
        <v>342</v>
      </c>
      <c r="B22" s="136">
        <v>2050</v>
      </c>
      <c r="C22" s="492"/>
      <c r="D22" s="493">
        <v>3759.52</v>
      </c>
      <c r="E22" s="494"/>
      <c r="F22" s="184"/>
      <c r="G22" s="537">
        <v>3640</v>
      </c>
      <c r="H22" s="537"/>
      <c r="I22" s="135"/>
      <c r="J22" s="461">
        <v>1.4999999999999999E-2</v>
      </c>
      <c r="K22" s="442">
        <v>56.392800000000001</v>
      </c>
      <c r="L22" s="135"/>
      <c r="M22" s="135">
        <v>5</v>
      </c>
      <c r="N22" s="135"/>
      <c r="O22" s="294">
        <v>4.5999999999999999E-2</v>
      </c>
      <c r="P22" s="135">
        <v>50</v>
      </c>
      <c r="Q22" s="135"/>
      <c r="R22" s="135"/>
      <c r="S22" s="139"/>
      <c r="T22" s="54">
        <v>4500</v>
      </c>
      <c r="U22" s="69"/>
      <c r="V22" s="112"/>
      <c r="W22" s="714">
        <f t="shared" si="2"/>
        <v>55.496913603110784</v>
      </c>
      <c r="X22" s="114"/>
      <c r="Y22" s="135"/>
      <c r="Z22" s="135"/>
      <c r="AA22" s="171"/>
    </row>
    <row r="23" spans="1:27">
      <c r="A23" s="64" t="s">
        <v>530</v>
      </c>
      <c r="B23" s="128">
        <v>2010</v>
      </c>
      <c r="C23" s="489"/>
      <c r="D23" s="490">
        <v>3377.44</v>
      </c>
      <c r="E23" s="491"/>
      <c r="F23" s="185"/>
      <c r="G23" s="534">
        <v>3000</v>
      </c>
      <c r="H23" s="534"/>
      <c r="I23" s="64"/>
      <c r="J23" s="476">
        <v>0.02</v>
      </c>
      <c r="K23" s="440">
        <v>67.55</v>
      </c>
      <c r="L23" s="64">
        <v>60</v>
      </c>
      <c r="M23" s="64"/>
      <c r="N23" s="64"/>
      <c r="O23" s="292">
        <v>0.09</v>
      </c>
      <c r="P23" s="64">
        <v>60</v>
      </c>
      <c r="Q23" s="64"/>
      <c r="R23" s="64"/>
      <c r="S23" s="131"/>
      <c r="T23" s="729">
        <v>4600</v>
      </c>
      <c r="U23" s="67"/>
      <c r="V23" s="132"/>
      <c r="W23" s="712">
        <f t="shared" si="2"/>
        <v>81.142404045401051</v>
      </c>
      <c r="X23" s="134"/>
      <c r="Y23" s="64" t="s">
        <v>323</v>
      </c>
      <c r="Z23" s="64"/>
      <c r="AA23" s="172"/>
    </row>
    <row r="24" spans="1:27">
      <c r="A24" s="23" t="s">
        <v>530</v>
      </c>
      <c r="B24" s="125">
        <v>2015</v>
      </c>
      <c r="C24" s="495"/>
      <c r="D24" s="496">
        <v>3377.44</v>
      </c>
      <c r="E24" s="497"/>
      <c r="F24" s="186"/>
      <c r="G24" s="535">
        <v>3000</v>
      </c>
      <c r="H24" s="535"/>
      <c r="I24" s="23"/>
      <c r="J24" s="477">
        <v>0.02</v>
      </c>
      <c r="K24" s="441">
        <v>67.55</v>
      </c>
      <c r="L24" s="23">
        <v>60</v>
      </c>
      <c r="M24" s="23"/>
      <c r="N24" s="23"/>
      <c r="O24" s="293">
        <v>0.09</v>
      </c>
      <c r="P24" s="23">
        <v>60</v>
      </c>
      <c r="Q24" s="23"/>
      <c r="R24" s="23"/>
      <c r="S24" s="2"/>
      <c r="T24" s="731">
        <v>4600</v>
      </c>
      <c r="U24" s="68"/>
      <c r="V24" s="378"/>
      <c r="W24" s="713">
        <f t="shared" si="2"/>
        <v>81.142404045401051</v>
      </c>
      <c r="X24" s="383"/>
      <c r="Y24" s="23" t="s">
        <v>323</v>
      </c>
      <c r="Z24" s="23"/>
      <c r="AA24" s="173"/>
    </row>
    <row r="25" spans="1:27">
      <c r="A25" s="23" t="s">
        <v>530</v>
      </c>
      <c r="B25" s="125">
        <v>2020</v>
      </c>
      <c r="C25" s="495"/>
      <c r="D25" s="496">
        <v>3377.44</v>
      </c>
      <c r="E25" s="497"/>
      <c r="F25" s="186"/>
      <c r="G25" s="535">
        <v>3000</v>
      </c>
      <c r="H25" s="535"/>
      <c r="I25" s="23"/>
      <c r="J25" s="477">
        <v>0.02</v>
      </c>
      <c r="K25" s="441">
        <v>67.55</v>
      </c>
      <c r="L25" s="23">
        <v>60</v>
      </c>
      <c r="M25" s="23"/>
      <c r="N25" s="23"/>
      <c r="O25" s="293">
        <v>0.09</v>
      </c>
      <c r="P25" s="23">
        <v>60</v>
      </c>
      <c r="Q25" s="23"/>
      <c r="R25" s="23"/>
      <c r="S25" s="2"/>
      <c r="T25" s="731">
        <v>4600</v>
      </c>
      <c r="U25" s="68"/>
      <c r="V25" s="378"/>
      <c r="W25" s="713">
        <f t="shared" si="2"/>
        <v>81.142404045401051</v>
      </c>
      <c r="X25" s="383"/>
      <c r="Y25" s="23" t="s">
        <v>323</v>
      </c>
      <c r="Z25" s="23"/>
      <c r="AA25" s="173"/>
    </row>
    <row r="26" spans="1:27">
      <c r="A26" s="23" t="s">
        <v>530</v>
      </c>
      <c r="B26" s="125">
        <v>2025</v>
      </c>
      <c r="C26" s="495"/>
      <c r="D26" s="496">
        <v>3377.44</v>
      </c>
      <c r="E26" s="497"/>
      <c r="F26" s="186"/>
      <c r="G26" s="535">
        <v>3000</v>
      </c>
      <c r="H26" s="535"/>
      <c r="I26" s="23"/>
      <c r="J26" s="477">
        <v>0.02</v>
      </c>
      <c r="K26" s="441">
        <v>67.55</v>
      </c>
      <c r="L26" s="23">
        <v>60</v>
      </c>
      <c r="M26" s="23"/>
      <c r="N26" s="23"/>
      <c r="O26" s="293">
        <v>0.09</v>
      </c>
      <c r="P26" s="23">
        <v>60</v>
      </c>
      <c r="Q26" s="23"/>
      <c r="R26" s="23"/>
      <c r="S26" s="2"/>
      <c r="T26" s="731">
        <v>4600</v>
      </c>
      <c r="U26" s="68"/>
      <c r="V26" s="378"/>
      <c r="W26" s="713">
        <f t="shared" si="2"/>
        <v>81.142404045401051</v>
      </c>
      <c r="X26" s="383"/>
      <c r="Y26" s="23" t="s">
        <v>323</v>
      </c>
      <c r="Z26" s="23"/>
      <c r="AA26" s="173"/>
    </row>
    <row r="27" spans="1:27">
      <c r="A27" s="23" t="s">
        <v>530</v>
      </c>
      <c r="B27" s="125">
        <v>2030</v>
      </c>
      <c r="C27" s="495"/>
      <c r="D27" s="496">
        <v>3377.44</v>
      </c>
      <c r="E27" s="497"/>
      <c r="F27" s="186"/>
      <c r="G27" s="535">
        <v>3000</v>
      </c>
      <c r="H27" s="535"/>
      <c r="I27" s="23"/>
      <c r="J27" s="477">
        <v>0.02</v>
      </c>
      <c r="K27" s="441">
        <v>67.55</v>
      </c>
      <c r="L27" s="23">
        <v>60</v>
      </c>
      <c r="M27" s="23"/>
      <c r="N27" s="23"/>
      <c r="O27" s="293">
        <v>0.09</v>
      </c>
      <c r="P27" s="23">
        <v>60</v>
      </c>
      <c r="Q27" s="23"/>
      <c r="R27" s="23"/>
      <c r="S27" s="2"/>
      <c r="T27" s="731">
        <v>4600</v>
      </c>
      <c r="U27" s="68"/>
      <c r="V27" s="378"/>
      <c r="W27" s="713">
        <f t="shared" si="2"/>
        <v>81.142404045401051</v>
      </c>
      <c r="X27" s="383"/>
      <c r="Y27" s="23" t="s">
        <v>323</v>
      </c>
      <c r="Z27" s="23"/>
      <c r="AA27" s="173"/>
    </row>
    <row r="28" spans="1:27">
      <c r="A28" s="23" t="s">
        <v>530</v>
      </c>
      <c r="B28" s="125">
        <v>2035</v>
      </c>
      <c r="C28" s="495"/>
      <c r="D28" s="496">
        <v>3377.44</v>
      </c>
      <c r="E28" s="497"/>
      <c r="F28" s="186"/>
      <c r="G28" s="535">
        <v>3000</v>
      </c>
      <c r="H28" s="535"/>
      <c r="I28" s="23"/>
      <c r="J28" s="477">
        <v>0.02</v>
      </c>
      <c r="K28" s="441">
        <v>67.55</v>
      </c>
      <c r="L28" s="23">
        <v>60</v>
      </c>
      <c r="M28" s="23"/>
      <c r="N28" s="23"/>
      <c r="O28" s="293">
        <v>0.09</v>
      </c>
      <c r="P28" s="23">
        <v>60</v>
      </c>
      <c r="Q28" s="23"/>
      <c r="R28" s="23"/>
      <c r="S28" s="2"/>
      <c r="T28" s="731">
        <v>4600</v>
      </c>
      <c r="U28" s="68"/>
      <c r="V28" s="378"/>
      <c r="W28" s="713">
        <f t="shared" si="2"/>
        <v>81.142404045401051</v>
      </c>
      <c r="X28" s="383"/>
      <c r="Y28" s="23" t="s">
        <v>323</v>
      </c>
      <c r="Z28" s="23"/>
      <c r="AA28" s="173"/>
    </row>
    <row r="29" spans="1:27">
      <c r="A29" s="23" t="s">
        <v>530</v>
      </c>
      <c r="B29" s="125">
        <v>2040</v>
      </c>
      <c r="C29" s="495"/>
      <c r="D29" s="496">
        <v>3377.44</v>
      </c>
      <c r="E29" s="497"/>
      <c r="F29" s="186"/>
      <c r="G29" s="535">
        <v>3000</v>
      </c>
      <c r="H29" s="535"/>
      <c r="I29" s="23"/>
      <c r="J29" s="477">
        <v>0.02</v>
      </c>
      <c r="K29" s="441">
        <v>67.55</v>
      </c>
      <c r="L29" s="23">
        <v>60</v>
      </c>
      <c r="M29" s="23"/>
      <c r="N29" s="23"/>
      <c r="O29" s="293">
        <v>0.09</v>
      </c>
      <c r="P29" s="23">
        <v>60</v>
      </c>
      <c r="Q29" s="23"/>
      <c r="R29" s="23"/>
      <c r="S29" s="2"/>
      <c r="T29" s="731">
        <v>4600</v>
      </c>
      <c r="U29" s="68"/>
      <c r="V29" s="378"/>
      <c r="W29" s="713">
        <f t="shared" si="2"/>
        <v>81.142404045401051</v>
      </c>
      <c r="X29" s="383"/>
      <c r="Y29" s="23" t="s">
        <v>323</v>
      </c>
      <c r="Z29" s="23"/>
      <c r="AA29" s="173"/>
    </row>
    <row r="30" spans="1:27">
      <c r="A30" s="23" t="s">
        <v>530</v>
      </c>
      <c r="B30" s="125">
        <v>2045</v>
      </c>
      <c r="C30" s="495"/>
      <c r="D30" s="496">
        <v>3377.44</v>
      </c>
      <c r="E30" s="497"/>
      <c r="F30" s="186"/>
      <c r="G30" s="535">
        <v>3000</v>
      </c>
      <c r="H30" s="535"/>
      <c r="I30" s="23"/>
      <c r="J30" s="477">
        <v>0.02</v>
      </c>
      <c r="K30" s="441">
        <v>67.55</v>
      </c>
      <c r="L30" s="23">
        <v>60</v>
      </c>
      <c r="M30" s="23"/>
      <c r="N30" s="23"/>
      <c r="O30" s="293">
        <v>0.09</v>
      </c>
      <c r="P30" s="23">
        <v>60</v>
      </c>
      <c r="Q30" s="23"/>
      <c r="R30" s="23"/>
      <c r="S30" s="2"/>
      <c r="T30" s="731">
        <v>4600</v>
      </c>
      <c r="U30" s="68"/>
      <c r="V30" s="378"/>
      <c r="W30" s="713">
        <f t="shared" si="2"/>
        <v>81.142404045401051</v>
      </c>
      <c r="X30" s="383"/>
      <c r="Y30" s="23" t="s">
        <v>323</v>
      </c>
      <c r="Z30" s="23"/>
      <c r="AA30" s="173"/>
    </row>
    <row r="31" spans="1:27" ht="17" thickBot="1">
      <c r="A31" s="135" t="s">
        <v>530</v>
      </c>
      <c r="B31" s="136">
        <v>2050</v>
      </c>
      <c r="C31" s="492"/>
      <c r="D31" s="493">
        <v>3377.44</v>
      </c>
      <c r="E31" s="494"/>
      <c r="F31" s="184"/>
      <c r="G31" s="537">
        <v>3000</v>
      </c>
      <c r="H31" s="537"/>
      <c r="I31" s="135"/>
      <c r="J31" s="478">
        <v>0.02</v>
      </c>
      <c r="K31" s="442">
        <v>67.55</v>
      </c>
      <c r="L31" s="135">
        <v>60</v>
      </c>
      <c r="M31" s="135"/>
      <c r="N31" s="135"/>
      <c r="O31" s="294">
        <v>0.09</v>
      </c>
      <c r="P31" s="135">
        <v>60</v>
      </c>
      <c r="Q31" s="135"/>
      <c r="R31" s="135"/>
      <c r="S31" s="139"/>
      <c r="T31" s="730">
        <v>4600</v>
      </c>
      <c r="U31" s="69"/>
      <c r="V31" s="379"/>
      <c r="W31" s="714">
        <f t="shared" si="2"/>
        <v>81.142404045401051</v>
      </c>
      <c r="X31" s="393"/>
      <c r="Y31" s="135" t="s">
        <v>323</v>
      </c>
      <c r="Z31" s="135"/>
      <c r="AA31" s="171"/>
    </row>
    <row r="32" spans="1:27">
      <c r="A32" s="203" t="s">
        <v>345</v>
      </c>
      <c r="B32" s="128">
        <v>2012</v>
      </c>
      <c r="C32" s="489"/>
      <c r="D32" s="490">
        <v>2691.6781249999999</v>
      </c>
      <c r="E32" s="491"/>
      <c r="F32" s="252"/>
      <c r="G32" s="519">
        <v>2468.75</v>
      </c>
      <c r="H32" s="519"/>
      <c r="I32" s="292"/>
      <c r="J32" s="459">
        <v>2.3417721518987342E-2</v>
      </c>
      <c r="K32" s="440">
        <v>63.032968749999995</v>
      </c>
      <c r="L32" s="130">
        <v>57.8125</v>
      </c>
      <c r="M32" s="64"/>
      <c r="N32" s="64"/>
      <c r="O32" s="752">
        <v>7.0000000000000007E-2</v>
      </c>
      <c r="P32" s="756">
        <v>50</v>
      </c>
      <c r="Q32" s="64"/>
      <c r="R32" s="64"/>
      <c r="S32" s="131"/>
      <c r="T32" s="729">
        <v>4600</v>
      </c>
      <c r="U32" s="67"/>
      <c r="V32" s="132"/>
      <c r="W32" s="712">
        <f t="shared" si="2"/>
        <v>56.102513194902897</v>
      </c>
      <c r="X32" s="134"/>
      <c r="Y32" s="64"/>
      <c r="Z32" s="64" t="s">
        <v>328</v>
      </c>
      <c r="AA32" s="172"/>
    </row>
    <row r="33" spans="1:27">
      <c r="A33" s="124" t="s">
        <v>345</v>
      </c>
      <c r="B33" s="125">
        <v>2020</v>
      </c>
      <c r="C33" s="495"/>
      <c r="D33" s="496">
        <v>2785.3757812500003</v>
      </c>
      <c r="E33" s="497"/>
      <c r="F33" s="257"/>
      <c r="G33" s="523">
        <v>2554.6875</v>
      </c>
      <c r="H33" s="523"/>
      <c r="I33" s="293"/>
      <c r="J33" s="460">
        <v>2.3241590214067277E-2</v>
      </c>
      <c r="K33" s="441">
        <v>64.736562500000005</v>
      </c>
      <c r="L33" s="16">
        <v>59.375</v>
      </c>
      <c r="M33" s="23"/>
      <c r="N33" s="23"/>
      <c r="O33" s="753">
        <v>7.0000000000000007E-2</v>
      </c>
      <c r="P33" s="757">
        <v>50</v>
      </c>
      <c r="Q33" s="23"/>
      <c r="R33" s="23"/>
      <c r="S33" s="2"/>
      <c r="T33" s="731">
        <v>4600</v>
      </c>
      <c r="U33" s="68"/>
      <c r="V33" s="378"/>
      <c r="W33" s="713">
        <f t="shared" si="2"/>
        <v>57.94879837405265</v>
      </c>
      <c r="X33" s="383"/>
      <c r="Y33" s="23"/>
      <c r="Z33" s="23" t="s">
        <v>328</v>
      </c>
      <c r="AA33" s="173"/>
    </row>
    <row r="34" spans="1:27">
      <c r="A34" s="124" t="s">
        <v>345</v>
      </c>
      <c r="B34" s="125">
        <v>2030</v>
      </c>
      <c r="C34" s="495"/>
      <c r="D34" s="496">
        <v>2896.109375</v>
      </c>
      <c r="E34" s="497"/>
      <c r="F34" s="257"/>
      <c r="G34" s="523">
        <v>2656.25</v>
      </c>
      <c r="H34" s="523"/>
      <c r="I34" s="293"/>
      <c r="J34" s="460">
        <v>2.3235294117647059E-2</v>
      </c>
      <c r="K34" s="441">
        <v>67.291953125000006</v>
      </c>
      <c r="L34" s="208">
        <v>61.71875</v>
      </c>
      <c r="M34" s="23"/>
      <c r="N34" s="23"/>
      <c r="O34" s="753">
        <v>7.0000000000000007E-2</v>
      </c>
      <c r="P34" s="757">
        <v>50</v>
      </c>
      <c r="Q34" s="23"/>
      <c r="R34" s="23"/>
      <c r="S34" s="2"/>
      <c r="T34" s="731">
        <v>4600</v>
      </c>
      <c r="U34" s="68"/>
      <c r="V34" s="378"/>
      <c r="W34" s="713">
        <f t="shared" si="2"/>
        <v>60.248609279945057</v>
      </c>
      <c r="X34" s="383"/>
      <c r="Y34" s="23"/>
      <c r="Z34" s="23" t="s">
        <v>328</v>
      </c>
      <c r="AA34" s="173"/>
    </row>
    <row r="35" spans="1:27">
      <c r="A35" s="124" t="s">
        <v>345</v>
      </c>
      <c r="B35" s="125">
        <v>2040</v>
      </c>
      <c r="C35" s="495"/>
      <c r="D35" s="496">
        <v>2998.3250000000003</v>
      </c>
      <c r="E35" s="497"/>
      <c r="F35" s="257"/>
      <c r="G35" s="523">
        <v>2750</v>
      </c>
      <c r="H35" s="523"/>
      <c r="I35" s="293"/>
      <c r="J35" s="460">
        <v>2.3295454545454546E-2</v>
      </c>
      <c r="K35" s="441">
        <v>69.847343750000007</v>
      </c>
      <c r="L35" s="208">
        <v>64.0625</v>
      </c>
      <c r="M35" s="23"/>
      <c r="N35" s="23"/>
      <c r="O35" s="753">
        <v>7.0000000000000007E-2</v>
      </c>
      <c r="P35" s="757">
        <v>50</v>
      </c>
      <c r="Q35" s="23"/>
      <c r="R35" s="23"/>
      <c r="S35" s="2"/>
      <c r="T35" s="731">
        <v>4600</v>
      </c>
      <c r="U35" s="68"/>
      <c r="V35" s="378"/>
      <c r="W35" s="713">
        <f t="shared" si="2"/>
        <v>62.414243939313963</v>
      </c>
      <c r="X35" s="383"/>
      <c r="Y35" s="23"/>
      <c r="Z35" s="23" t="s">
        <v>328</v>
      </c>
      <c r="AA35" s="173"/>
    </row>
    <row r="36" spans="1:27" ht="17" thickBot="1">
      <c r="A36" s="205" t="s">
        <v>345</v>
      </c>
      <c r="B36" s="136">
        <v>2050</v>
      </c>
      <c r="C36" s="492"/>
      <c r="D36" s="493">
        <v>3083.5046875000003</v>
      </c>
      <c r="E36" s="494"/>
      <c r="F36" s="245"/>
      <c r="G36" s="521">
        <v>2828.125</v>
      </c>
      <c r="H36" s="521"/>
      <c r="I36" s="294"/>
      <c r="J36" s="461">
        <v>2.3204419889502764E-2</v>
      </c>
      <c r="K36" s="442">
        <v>71.550937500000003</v>
      </c>
      <c r="L36" s="210">
        <v>65.625</v>
      </c>
      <c r="M36" s="135"/>
      <c r="N36" s="135"/>
      <c r="O36" s="754">
        <v>7.0000000000000007E-2</v>
      </c>
      <c r="P36" s="758">
        <v>50</v>
      </c>
      <c r="Q36" s="135"/>
      <c r="R36" s="135"/>
      <c r="S36" s="139"/>
      <c r="T36" s="730">
        <v>4600</v>
      </c>
      <c r="U36" s="69"/>
      <c r="V36" s="379"/>
      <c r="W36" s="714">
        <f t="shared" si="2"/>
        <v>64.126352871940227</v>
      </c>
      <c r="X36" s="393"/>
      <c r="Y36" s="135"/>
      <c r="Z36" s="135" t="s">
        <v>328</v>
      </c>
      <c r="AA36" s="171"/>
    </row>
    <row r="37" spans="1:27">
      <c r="A37" s="203" t="s">
        <v>362</v>
      </c>
      <c r="B37" s="128">
        <v>2010</v>
      </c>
      <c r="C37" s="489">
        <v>1942.9146000000001</v>
      </c>
      <c r="D37" s="490">
        <v>3213.1873000000001</v>
      </c>
      <c r="E37" s="491">
        <v>4483.46</v>
      </c>
      <c r="F37" s="185">
        <v>1782</v>
      </c>
      <c r="G37" s="524"/>
      <c r="H37" s="534">
        <v>4142</v>
      </c>
      <c r="I37" s="64"/>
      <c r="J37" s="458">
        <v>0.02</v>
      </c>
      <c r="K37" s="440">
        <v>38.858291999999999</v>
      </c>
      <c r="L37" s="130"/>
      <c r="M37" s="64"/>
      <c r="N37" s="64"/>
      <c r="O37" s="701">
        <v>7.0000000000000007E-2</v>
      </c>
      <c r="P37" s="64">
        <v>70</v>
      </c>
      <c r="Q37" s="64"/>
      <c r="R37" s="64"/>
      <c r="S37" s="131"/>
      <c r="T37" s="729">
        <v>4600</v>
      </c>
      <c r="U37" s="67"/>
      <c r="V37" s="716">
        <f>(((C37*(1+O37)^P37*O37/((1+O37)^P37-1))+(J37*C37))/T37)*1000</f>
        <v>38.275217915522859</v>
      </c>
      <c r="W37" s="712">
        <f t="shared" si="2"/>
        <v>63.299459539235798</v>
      </c>
      <c r="X37" s="718">
        <f>(((E37*(1+O37)^P37*O37/((1+O37)^P37-1))+(J37*E37))/T37)*1000</f>
        <v>88.323701162948737</v>
      </c>
      <c r="Y37" s="64"/>
      <c r="Z37" s="64" t="s">
        <v>333</v>
      </c>
      <c r="AA37" s="172"/>
    </row>
    <row r="38" spans="1:27">
      <c r="A38" s="124" t="s">
        <v>362</v>
      </c>
      <c r="B38" s="125">
        <v>2012</v>
      </c>
      <c r="C38" s="495">
        <v>1890.5802000000001</v>
      </c>
      <c r="D38" s="496">
        <v>3112.2613500000002</v>
      </c>
      <c r="E38" s="497">
        <v>4333.9425000000001</v>
      </c>
      <c r="F38" s="186">
        <v>1734</v>
      </c>
      <c r="G38" s="526"/>
      <c r="H38" s="527">
        <v>3975</v>
      </c>
      <c r="I38" s="23"/>
      <c r="J38" s="456">
        <v>0.02</v>
      </c>
      <c r="K38" s="441">
        <v>62.245227000000007</v>
      </c>
      <c r="L38" s="208"/>
      <c r="M38" s="23"/>
      <c r="N38" s="23"/>
      <c r="O38" s="702">
        <v>7.0000000000000007E-2</v>
      </c>
      <c r="P38" s="23">
        <v>70</v>
      </c>
      <c r="Q38" s="23"/>
      <c r="R38" s="23"/>
      <c r="S38" s="2"/>
      <c r="T38" s="731">
        <v>4600</v>
      </c>
      <c r="U38" s="68"/>
      <c r="V38" s="723">
        <f t="shared" ref="V38:V42" si="3">(((C38*(1+O38)^P38*O38/((1+O38)^P38-1))+(J38*C38))/T38)*1000</f>
        <v>37.244235614768044</v>
      </c>
      <c r="W38" s="713">
        <f t="shared" si="2"/>
        <v>61.311228698013473</v>
      </c>
      <c r="X38" s="722">
        <f t="shared" ref="X38:X42" si="4">(((E38*(1+O38)^P38*O38/((1+O38)^P38-1))+(J38*E38))/T38)*1000</f>
        <v>85.378221781258901</v>
      </c>
      <c r="Y38" s="23"/>
      <c r="Z38" s="23" t="s">
        <v>333</v>
      </c>
      <c r="AA38" s="173"/>
    </row>
    <row r="39" spans="1:27">
      <c r="A39" s="124" t="s">
        <v>362</v>
      </c>
      <c r="B39" s="125">
        <v>2020</v>
      </c>
      <c r="C39" s="495">
        <v>2011.6035000000002</v>
      </c>
      <c r="D39" s="496">
        <v>3390.8330000000001</v>
      </c>
      <c r="E39" s="497">
        <v>4770.0625</v>
      </c>
      <c r="F39" s="186">
        <v>1845</v>
      </c>
      <c r="G39" s="526"/>
      <c r="H39" s="527">
        <v>4375</v>
      </c>
      <c r="I39" s="23"/>
      <c r="J39" s="456">
        <v>0.02</v>
      </c>
      <c r="K39" s="441">
        <v>67.816659999999999</v>
      </c>
      <c r="L39" s="208"/>
      <c r="M39" s="23"/>
      <c r="N39" s="23"/>
      <c r="O39" s="702">
        <v>7.0000000000000007E-2</v>
      </c>
      <c r="P39" s="23">
        <v>70</v>
      </c>
      <c r="Q39" s="23"/>
      <c r="R39" s="23"/>
      <c r="S39" s="2"/>
      <c r="T39" s="731">
        <v>4600</v>
      </c>
      <c r="U39" s="68"/>
      <c r="V39" s="723">
        <f t="shared" si="3"/>
        <v>39.628382185263575</v>
      </c>
      <c r="W39" s="713">
        <f t="shared" si="2"/>
        <v>66.799061569739663</v>
      </c>
      <c r="X39" s="722">
        <f t="shared" si="4"/>
        <v>93.969740954215766</v>
      </c>
      <c r="Y39" s="23"/>
      <c r="Z39" s="23" t="s">
        <v>333</v>
      </c>
      <c r="AA39" s="173"/>
    </row>
    <row r="40" spans="1:27">
      <c r="A40" s="124" t="s">
        <v>362</v>
      </c>
      <c r="B40" s="125">
        <v>2030</v>
      </c>
      <c r="C40" s="495">
        <v>2171.8776000000003</v>
      </c>
      <c r="D40" s="496">
        <v>3675.4013000000004</v>
      </c>
      <c r="E40" s="497">
        <v>5178.9250000000002</v>
      </c>
      <c r="F40" s="186">
        <v>1992</v>
      </c>
      <c r="G40" s="526"/>
      <c r="H40" s="527">
        <v>4750</v>
      </c>
      <c r="I40" s="23"/>
      <c r="J40" s="456">
        <v>0.02</v>
      </c>
      <c r="K40" s="441">
        <v>73.508026000000015</v>
      </c>
      <c r="L40" s="208"/>
      <c r="M40" s="23"/>
      <c r="N40" s="23"/>
      <c r="O40" s="702">
        <v>7.0000000000000007E-2</v>
      </c>
      <c r="P40" s="23">
        <v>70</v>
      </c>
      <c r="Q40" s="23"/>
      <c r="R40" s="23"/>
      <c r="S40" s="2"/>
      <c r="T40" s="731">
        <v>4600</v>
      </c>
      <c r="U40" s="68"/>
      <c r="V40" s="723">
        <f t="shared" si="3"/>
        <v>42.785765481325221</v>
      </c>
      <c r="W40" s="713">
        <f t="shared" si="2"/>
        <v>72.405027830094028</v>
      </c>
      <c r="X40" s="722">
        <f t="shared" si="4"/>
        <v>102.02429017886283</v>
      </c>
      <c r="Y40" s="23"/>
      <c r="Z40" s="23" t="s">
        <v>333</v>
      </c>
      <c r="AA40" s="173"/>
    </row>
    <row r="41" spans="1:27">
      <c r="A41" s="124" t="s">
        <v>362</v>
      </c>
      <c r="B41" s="125">
        <v>2040</v>
      </c>
      <c r="C41" s="495">
        <v>2252.5598</v>
      </c>
      <c r="D41" s="496">
        <v>4056.4611500000001</v>
      </c>
      <c r="E41" s="497">
        <v>5860.3625000000002</v>
      </c>
      <c r="F41" s="186">
        <v>2066</v>
      </c>
      <c r="G41" s="526"/>
      <c r="H41" s="527">
        <v>5375</v>
      </c>
      <c r="I41" s="23"/>
      <c r="J41" s="456">
        <v>0.02</v>
      </c>
      <c r="K41" s="441">
        <v>81.12922300000001</v>
      </c>
      <c r="L41" s="208"/>
      <c r="M41" s="23"/>
      <c r="N41" s="23"/>
      <c r="O41" s="702">
        <v>7.0000000000000007E-2</v>
      </c>
      <c r="P41" s="23">
        <v>70</v>
      </c>
      <c r="Q41" s="23"/>
      <c r="R41" s="23"/>
      <c r="S41" s="2"/>
      <c r="T41" s="731">
        <v>4600</v>
      </c>
      <c r="U41" s="68"/>
      <c r="V41" s="723">
        <f t="shared" si="3"/>
        <v>44.375196528322242</v>
      </c>
      <c r="W41" s="713">
        <f t="shared" si="2"/>
        <v>79.911867707465092</v>
      </c>
      <c r="X41" s="722">
        <f t="shared" si="4"/>
        <v>115.44853888660795</v>
      </c>
      <c r="Y41" s="23"/>
      <c r="Z41" s="23" t="s">
        <v>333</v>
      </c>
      <c r="AA41" s="173"/>
    </row>
    <row r="42" spans="1:27" ht="17" thickBot="1">
      <c r="A42" s="205" t="s">
        <v>362</v>
      </c>
      <c r="B42" s="136">
        <v>2050</v>
      </c>
      <c r="C42" s="492">
        <v>2333.2420000000002</v>
      </c>
      <c r="D42" s="493">
        <v>4437.5210000000006</v>
      </c>
      <c r="E42" s="494">
        <v>6541.8</v>
      </c>
      <c r="F42" s="184">
        <v>2140</v>
      </c>
      <c r="G42" s="536"/>
      <c r="H42" s="532">
        <v>6000</v>
      </c>
      <c r="I42" s="135"/>
      <c r="J42" s="457">
        <v>0.02</v>
      </c>
      <c r="K42" s="442">
        <v>88.75042000000002</v>
      </c>
      <c r="L42" s="210"/>
      <c r="M42" s="135"/>
      <c r="N42" s="135"/>
      <c r="O42" s="703">
        <v>7.0000000000000007E-2</v>
      </c>
      <c r="P42" s="135">
        <v>70</v>
      </c>
      <c r="Q42" s="135"/>
      <c r="R42" s="135"/>
      <c r="S42" s="139"/>
      <c r="T42" s="730">
        <v>4600</v>
      </c>
      <c r="U42" s="69"/>
      <c r="V42" s="717">
        <f t="shared" si="3"/>
        <v>45.964627575319255</v>
      </c>
      <c r="W42" s="714">
        <f t="shared" si="2"/>
        <v>87.418707584836184</v>
      </c>
      <c r="X42" s="719">
        <f t="shared" si="4"/>
        <v>128.87278759435304</v>
      </c>
      <c r="Y42" s="135"/>
      <c r="Z42" s="135" t="s">
        <v>333</v>
      </c>
      <c r="AA42" s="171"/>
    </row>
    <row r="43" spans="1:27">
      <c r="J43" s="76"/>
    </row>
  </sheetData>
  <hyperlinks>
    <hyperlink ref="E2" location="Inhalt!A1" display="Zurück zur Inhaltsübersicht" xr:uid="{E129768E-3DB3-4E6C-996A-DB203B48457F}"/>
  </hyperlinks>
  <pageMargins left="0.7" right="0.7" top="0.78740157499999996" bottom="0.78740157499999996"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CBCB8-05E3-46C7-AD47-0D6C97C1FBF2}">
  <sheetPr codeName="Tabelle15"/>
  <dimension ref="A1:O94"/>
  <sheetViews>
    <sheetView zoomScaleNormal="100" workbookViewId="0">
      <selection activeCell="K52" sqref="K52"/>
    </sheetView>
  </sheetViews>
  <sheetFormatPr baseColWidth="10" defaultRowHeight="16"/>
  <sheetData>
    <row r="1" spans="1:12">
      <c r="A1" s="612" t="s">
        <v>415</v>
      </c>
      <c r="F1" s="648" t="s">
        <v>492</v>
      </c>
    </row>
    <row r="2" spans="1:12">
      <c r="A2" s="616"/>
      <c r="B2" s="616" t="s">
        <v>342</v>
      </c>
      <c r="C2" s="616" t="s">
        <v>362</v>
      </c>
      <c r="D2" s="616" t="s">
        <v>530</v>
      </c>
      <c r="E2" s="616" t="s">
        <v>343</v>
      </c>
      <c r="F2" s="616" t="s">
        <v>344</v>
      </c>
      <c r="G2" s="616" t="s">
        <v>345</v>
      </c>
      <c r="H2" s="616" t="s">
        <v>367</v>
      </c>
      <c r="I2" s="662" t="s">
        <v>397</v>
      </c>
      <c r="J2" s="662" t="s">
        <v>483</v>
      </c>
      <c r="K2" s="660" t="s">
        <v>484</v>
      </c>
    </row>
    <row r="3" spans="1:12">
      <c r="A3" s="617" t="s">
        <v>416</v>
      </c>
      <c r="B3" s="618">
        <v>3759.52</v>
      </c>
      <c r="C3" s="618">
        <v>3162.5</v>
      </c>
      <c r="D3" s="618">
        <v>3377.44</v>
      </c>
      <c r="E3" s="618">
        <v>3106.125</v>
      </c>
      <c r="F3" s="618">
        <v>1710.3999999999999</v>
      </c>
      <c r="G3" s="618">
        <v>2691.6781249999999</v>
      </c>
      <c r="H3" s="618">
        <v>2138</v>
      </c>
      <c r="I3" s="615">
        <f t="shared" ref="I3:I10" si="0">AVERAGE(B3:H3)</f>
        <v>2849.3804464285713</v>
      </c>
      <c r="J3" s="615">
        <f t="shared" ref="J3:J10" si="1">MEDIAN(B3:H3)</f>
        <v>3106.125</v>
      </c>
      <c r="K3" s="661">
        <v>2691.6781249999999</v>
      </c>
    </row>
    <row r="4" spans="1:12">
      <c r="A4" s="617">
        <v>2020</v>
      </c>
      <c r="B4" s="618"/>
      <c r="C4" s="618">
        <v>3390.8330000000001</v>
      </c>
      <c r="D4" s="618">
        <v>3377.44</v>
      </c>
      <c r="E4" s="618">
        <v>3388.5</v>
      </c>
      <c r="F4" s="618"/>
      <c r="G4" s="618">
        <v>2785.3757812500003</v>
      </c>
      <c r="H4" s="618">
        <v>2138</v>
      </c>
      <c r="I4" s="615">
        <f t="shared" si="0"/>
        <v>3016.0297562500004</v>
      </c>
      <c r="J4" s="615">
        <f t="shared" si="1"/>
        <v>3377.44</v>
      </c>
      <c r="K4" s="661">
        <v>2823.75</v>
      </c>
    </row>
    <row r="5" spans="1:12">
      <c r="A5" s="617">
        <v>2025</v>
      </c>
      <c r="B5" s="618"/>
      <c r="C5" s="618"/>
      <c r="D5" s="618">
        <v>3377.44</v>
      </c>
      <c r="E5" s="618"/>
      <c r="F5" s="618"/>
      <c r="G5" s="618"/>
      <c r="H5" s="618"/>
      <c r="I5" s="615">
        <f t="shared" si="0"/>
        <v>3377.44</v>
      </c>
      <c r="J5" s="615">
        <f t="shared" si="1"/>
        <v>3377.44</v>
      </c>
      <c r="K5" s="661">
        <v>2757.7200000000003</v>
      </c>
    </row>
    <row r="6" spans="1:12">
      <c r="A6" s="617">
        <v>2030</v>
      </c>
      <c r="B6" s="618">
        <v>3759.52</v>
      </c>
      <c r="C6" s="618">
        <v>3675.4013000000004</v>
      </c>
      <c r="D6" s="618">
        <v>3377.44</v>
      </c>
      <c r="E6" s="618">
        <v>3670.8749999999995</v>
      </c>
      <c r="F6" s="618"/>
      <c r="G6" s="618">
        <v>2896.109375</v>
      </c>
      <c r="H6" s="618">
        <v>2138</v>
      </c>
      <c r="I6" s="615">
        <f t="shared" si="0"/>
        <v>3252.8909458333333</v>
      </c>
      <c r="J6" s="615">
        <f t="shared" si="1"/>
        <v>3524.1574999999998</v>
      </c>
      <c r="K6" s="661">
        <v>3049.6499999999996</v>
      </c>
    </row>
    <row r="7" spans="1:12">
      <c r="A7" s="617">
        <v>2035</v>
      </c>
      <c r="B7" s="618"/>
      <c r="C7" s="618"/>
      <c r="D7" s="618">
        <v>3377.44</v>
      </c>
      <c r="E7" s="618"/>
      <c r="F7" s="618"/>
      <c r="G7" s="618"/>
      <c r="H7" s="618"/>
      <c r="I7" s="615">
        <f t="shared" si="0"/>
        <v>3377.44</v>
      </c>
      <c r="J7" s="615">
        <f t="shared" si="1"/>
        <v>3377.44</v>
      </c>
      <c r="K7" s="661"/>
    </row>
    <row r="8" spans="1:12">
      <c r="A8" s="617">
        <v>2040</v>
      </c>
      <c r="B8" s="618"/>
      <c r="C8" s="618">
        <v>4056.4611500000001</v>
      </c>
      <c r="D8" s="618">
        <v>3377.44</v>
      </c>
      <c r="E8" s="618">
        <v>4009.7249999999995</v>
      </c>
      <c r="F8" s="618"/>
      <c r="G8" s="618">
        <v>2998.3250000000003</v>
      </c>
      <c r="H8" s="618">
        <v>2138</v>
      </c>
      <c r="I8" s="615">
        <f t="shared" si="0"/>
        <v>3315.9902300000003</v>
      </c>
      <c r="J8" s="615">
        <f t="shared" si="1"/>
        <v>3377.44</v>
      </c>
      <c r="K8" s="661">
        <v>3162.6</v>
      </c>
    </row>
    <row r="9" spans="1:12">
      <c r="A9" s="617">
        <v>2045</v>
      </c>
      <c r="B9" s="618"/>
      <c r="C9" s="618"/>
      <c r="D9" s="618">
        <v>3377.44</v>
      </c>
      <c r="E9" s="618"/>
      <c r="F9" s="618"/>
      <c r="G9" s="618"/>
      <c r="H9" s="618"/>
      <c r="I9" s="615">
        <f t="shared" si="0"/>
        <v>3377.44</v>
      </c>
      <c r="J9" s="615">
        <f t="shared" si="1"/>
        <v>3377.44</v>
      </c>
      <c r="K9" s="618"/>
    </row>
    <row r="10" spans="1:12" ht="17" thickBot="1">
      <c r="A10" s="617">
        <v>2050</v>
      </c>
      <c r="B10" s="618">
        <v>3759.52</v>
      </c>
      <c r="C10" s="618">
        <v>4437.5210000000006</v>
      </c>
      <c r="D10" s="618">
        <v>3377.44</v>
      </c>
      <c r="E10" s="618">
        <v>4348.5749999999998</v>
      </c>
      <c r="F10" s="618">
        <v>1710.3999999999999</v>
      </c>
      <c r="G10" s="618">
        <v>3083.5046875000003</v>
      </c>
      <c r="H10" s="618"/>
      <c r="I10" s="615">
        <f t="shared" si="0"/>
        <v>3452.8267812500003</v>
      </c>
      <c r="J10" s="615">
        <f t="shared" si="1"/>
        <v>3568.48</v>
      </c>
      <c r="K10" s="661">
        <v>3275.5499999999997</v>
      </c>
    </row>
    <row r="11" spans="1:12">
      <c r="A11" s="643" t="s">
        <v>441</v>
      </c>
      <c r="B11" s="645">
        <f>(B3-B10)/B3</f>
        <v>0</v>
      </c>
      <c r="C11" s="645">
        <f t="shared" ref="C11:G11" si="2">(C3-C10)/C3</f>
        <v>-0.40316869565217411</v>
      </c>
      <c r="D11" s="645">
        <f t="shared" si="2"/>
        <v>0</v>
      </c>
      <c r="E11" s="645">
        <f t="shared" si="2"/>
        <v>-0.39999999999999997</v>
      </c>
      <c r="F11" s="645">
        <f t="shared" si="2"/>
        <v>0</v>
      </c>
      <c r="G11" s="645">
        <f t="shared" si="2"/>
        <v>-0.14556962025316469</v>
      </c>
      <c r="H11" s="645">
        <f>(H3-H8)/H3</f>
        <v>0</v>
      </c>
      <c r="I11" s="645">
        <f>(I3-I10)/I3</f>
        <v>-0.21178159468939708</v>
      </c>
      <c r="J11" s="645">
        <f t="shared" ref="J11:K11" si="3">(J3-J10)/J3</f>
        <v>-0.14885267012757053</v>
      </c>
      <c r="K11" s="645">
        <f t="shared" si="3"/>
        <v>-0.21691742024318003</v>
      </c>
    </row>
    <row r="13" spans="1:12">
      <c r="L13" s="693"/>
    </row>
    <row r="42" spans="1:11">
      <c r="A42" s="612" t="s">
        <v>417</v>
      </c>
    </row>
    <row r="43" spans="1:11">
      <c r="A43" s="616"/>
      <c r="B43" s="616" t="s">
        <v>342</v>
      </c>
      <c r="C43" s="616" t="s">
        <v>362</v>
      </c>
      <c r="D43" s="616"/>
      <c r="E43" s="616" t="s">
        <v>530</v>
      </c>
      <c r="F43" s="616" t="s">
        <v>343</v>
      </c>
      <c r="G43" s="616"/>
      <c r="H43" s="616" t="s">
        <v>344</v>
      </c>
      <c r="I43" s="616" t="s">
        <v>345</v>
      </c>
      <c r="J43" s="616" t="s">
        <v>367</v>
      </c>
      <c r="K43" s="662" t="s">
        <v>396</v>
      </c>
    </row>
    <row r="44" spans="1:11">
      <c r="A44" s="616" t="s">
        <v>406</v>
      </c>
      <c r="B44" s="616" t="s">
        <v>407</v>
      </c>
      <c r="C44" s="616" t="s">
        <v>409</v>
      </c>
      <c r="D44" s="616" t="s">
        <v>410</v>
      </c>
      <c r="E44" s="616" t="s">
        <v>407</v>
      </c>
      <c r="F44" s="616" t="s">
        <v>409</v>
      </c>
      <c r="G44" s="616" t="s">
        <v>410</v>
      </c>
      <c r="H44" s="616" t="s">
        <v>407</v>
      </c>
      <c r="I44" s="616" t="s">
        <v>407</v>
      </c>
      <c r="J44" s="616" t="s">
        <v>407</v>
      </c>
      <c r="K44" s="662"/>
    </row>
    <row r="45" spans="1:11">
      <c r="A45" s="617" t="s">
        <v>416</v>
      </c>
      <c r="B45" s="618">
        <v>3759.52</v>
      </c>
      <c r="C45" s="618">
        <v>1916.7474000000002</v>
      </c>
      <c r="D45" s="618">
        <v>4408.5</v>
      </c>
      <c r="E45" s="618">
        <v>3377.44</v>
      </c>
      <c r="F45" s="618">
        <v>2626</v>
      </c>
      <c r="G45" s="618">
        <v>3586</v>
      </c>
      <c r="H45" s="618">
        <v>1710.3999999999999</v>
      </c>
      <c r="I45" s="618">
        <v>2691.6781249999999</v>
      </c>
      <c r="J45" s="618">
        <v>2138</v>
      </c>
      <c r="K45" s="615">
        <f>MEDIAN(B45:J45)</f>
        <v>2691.6781249999999</v>
      </c>
    </row>
    <row r="46" spans="1:11">
      <c r="A46" s="617">
        <v>2020</v>
      </c>
      <c r="B46" s="618">
        <v>3760</v>
      </c>
      <c r="C46" s="618">
        <v>2011.6035000000002</v>
      </c>
      <c r="D46" s="618">
        <v>4770.0625</v>
      </c>
      <c r="E46" s="618">
        <v>3377.44</v>
      </c>
      <c r="F46" s="618">
        <v>2823.75</v>
      </c>
      <c r="G46" s="618">
        <v>3953.25</v>
      </c>
      <c r="H46" s="618">
        <v>1710</v>
      </c>
      <c r="I46" s="618">
        <v>2785.3757812500003</v>
      </c>
      <c r="J46" s="618">
        <v>2138</v>
      </c>
      <c r="K46" s="615">
        <f t="shared" ref="K46:K50" si="4">MEDIAN(B46:J46)</f>
        <v>2823.75</v>
      </c>
    </row>
    <row r="47" spans="1:11">
      <c r="A47" s="617">
        <v>2025</v>
      </c>
      <c r="B47" s="618">
        <v>3760</v>
      </c>
      <c r="C47" s="618"/>
      <c r="D47" s="618"/>
      <c r="E47" s="618">
        <v>3377.44</v>
      </c>
      <c r="F47" s="618"/>
      <c r="G47" s="618"/>
      <c r="H47" s="618">
        <v>1710</v>
      </c>
      <c r="I47" s="618"/>
      <c r="J47" s="618">
        <v>2138</v>
      </c>
      <c r="K47" s="615">
        <f t="shared" si="4"/>
        <v>2757.7200000000003</v>
      </c>
    </row>
    <row r="48" spans="1:11">
      <c r="A48" s="617">
        <v>2030</v>
      </c>
      <c r="B48" s="618">
        <v>3759.52</v>
      </c>
      <c r="C48" s="618">
        <v>2171.8776000000003</v>
      </c>
      <c r="D48" s="618">
        <v>5178.9250000000002</v>
      </c>
      <c r="E48" s="618">
        <v>3377.44</v>
      </c>
      <c r="F48" s="618">
        <v>3049.6499999999996</v>
      </c>
      <c r="G48" s="618">
        <v>4292</v>
      </c>
      <c r="H48" s="618">
        <v>1710</v>
      </c>
      <c r="I48" s="618">
        <v>2896.109375</v>
      </c>
      <c r="J48" s="618">
        <v>2138</v>
      </c>
      <c r="K48" s="615">
        <f t="shared" si="4"/>
        <v>3049.6499999999996</v>
      </c>
    </row>
    <row r="49" spans="1:11">
      <c r="A49" s="617">
        <v>2040</v>
      </c>
      <c r="B49" s="618">
        <v>3760</v>
      </c>
      <c r="C49" s="618">
        <v>2252.5598</v>
      </c>
      <c r="D49" s="618">
        <v>5860.3625000000002</v>
      </c>
      <c r="E49" s="618">
        <v>3377.44</v>
      </c>
      <c r="F49" s="618">
        <v>3162.6</v>
      </c>
      <c r="G49" s="618">
        <v>4856.8499999999995</v>
      </c>
      <c r="H49" s="618">
        <v>1710</v>
      </c>
      <c r="I49" s="618">
        <v>2998.3250000000003</v>
      </c>
      <c r="J49" s="618">
        <v>2138</v>
      </c>
      <c r="K49" s="615">
        <f t="shared" si="4"/>
        <v>3162.6</v>
      </c>
    </row>
    <row r="50" spans="1:11">
      <c r="A50" s="617">
        <v>2050</v>
      </c>
      <c r="B50" s="618">
        <v>3759.52</v>
      </c>
      <c r="C50" s="618">
        <v>2333.2420000000002</v>
      </c>
      <c r="D50" s="618">
        <v>6541.8</v>
      </c>
      <c r="E50" s="618">
        <v>3377.44</v>
      </c>
      <c r="F50" s="618">
        <v>3275.5499999999997</v>
      </c>
      <c r="G50" s="618">
        <v>5421.5999999999995</v>
      </c>
      <c r="H50" s="618">
        <v>1710.3999999999999</v>
      </c>
      <c r="I50" s="618">
        <v>3083.5046875000003</v>
      </c>
      <c r="J50" s="618">
        <v>2138</v>
      </c>
      <c r="K50" s="615">
        <f t="shared" si="4"/>
        <v>3275.5499999999997</v>
      </c>
    </row>
    <row r="52" spans="1:11">
      <c r="K52" s="693"/>
    </row>
    <row r="73" spans="1:15">
      <c r="A73" s="612" t="s">
        <v>399</v>
      </c>
      <c r="H73" s="612" t="s">
        <v>400</v>
      </c>
      <c r="M73" s="612" t="s">
        <v>403</v>
      </c>
    </row>
    <row r="74" spans="1:15">
      <c r="A74" s="612"/>
    </row>
    <row r="75" spans="1:15">
      <c r="A75" s="5"/>
      <c r="B75" s="5"/>
      <c r="C75" s="5" t="s">
        <v>39</v>
      </c>
      <c r="H75" s="5"/>
      <c r="I75" s="5"/>
      <c r="J75" s="5" t="s">
        <v>39</v>
      </c>
      <c r="K75" s="85"/>
      <c r="M75" s="5"/>
      <c r="N75" s="5"/>
      <c r="O75" s="5" t="s">
        <v>39</v>
      </c>
    </row>
    <row r="76" spans="1:15">
      <c r="A76" s="5" t="s">
        <v>394</v>
      </c>
      <c r="B76" s="11">
        <v>1.4999999999999999E-2</v>
      </c>
      <c r="C76" s="5" t="s">
        <v>342</v>
      </c>
      <c r="H76" s="5" t="s">
        <v>394</v>
      </c>
      <c r="I76" s="11">
        <v>4.5999999999999999E-2</v>
      </c>
      <c r="J76" s="5" t="s">
        <v>342</v>
      </c>
      <c r="K76" s="85"/>
      <c r="M76" s="5" t="s">
        <v>394</v>
      </c>
      <c r="N76" s="620">
        <v>30</v>
      </c>
      <c r="O76" s="5" t="s">
        <v>343</v>
      </c>
    </row>
    <row r="77" spans="1:15">
      <c r="A77" s="5" t="s">
        <v>395</v>
      </c>
      <c r="B77" s="11">
        <v>4.4999999999999998E-2</v>
      </c>
      <c r="C77" s="5" t="s">
        <v>343</v>
      </c>
      <c r="H77" s="5" t="s">
        <v>395</v>
      </c>
      <c r="I77" s="11">
        <v>0.09</v>
      </c>
      <c r="J77" s="3" t="s">
        <v>530</v>
      </c>
      <c r="K77" s="85"/>
      <c r="M77" s="5" t="s">
        <v>395</v>
      </c>
      <c r="N77" s="620">
        <v>100</v>
      </c>
      <c r="O77" s="124" t="s">
        <v>362</v>
      </c>
    </row>
    <row r="78" spans="1:15">
      <c r="A78" s="5" t="s">
        <v>396</v>
      </c>
      <c r="B78" s="11">
        <v>0.02</v>
      </c>
      <c r="C78" s="5"/>
      <c r="H78" s="5" t="s">
        <v>396</v>
      </c>
      <c r="I78" s="11">
        <v>7.0000000000000007E-2</v>
      </c>
      <c r="J78" s="5"/>
      <c r="K78" s="85"/>
      <c r="M78" s="5" t="s">
        <v>396</v>
      </c>
      <c r="N78" s="620">
        <v>50</v>
      </c>
      <c r="O78" s="5"/>
    </row>
    <row r="79" spans="1:15">
      <c r="A79" s="5" t="s">
        <v>397</v>
      </c>
      <c r="B79" s="11">
        <v>2.5999999999999999E-2</v>
      </c>
      <c r="C79" s="5"/>
      <c r="H79" s="5" t="s">
        <v>397</v>
      </c>
      <c r="I79" s="11">
        <v>6.7000000000000004E-2</v>
      </c>
      <c r="J79" s="5"/>
      <c r="K79" s="85"/>
      <c r="M79" s="5" t="s">
        <v>397</v>
      </c>
      <c r="N79" s="620">
        <v>54</v>
      </c>
      <c r="O79" s="5"/>
    </row>
    <row r="80" spans="1:15">
      <c r="K80" s="85"/>
    </row>
    <row r="81" spans="8:11">
      <c r="H81" s="612" t="s">
        <v>1</v>
      </c>
      <c r="J81" s="85"/>
    </row>
    <row r="82" spans="8:11">
      <c r="J82" s="85"/>
    </row>
    <row r="83" spans="8:11">
      <c r="H83" s="5"/>
      <c r="I83" s="5"/>
      <c r="J83" s="5" t="s">
        <v>39</v>
      </c>
    </row>
    <row r="84" spans="8:11">
      <c r="H84" s="5" t="s">
        <v>394</v>
      </c>
      <c r="I84" s="621">
        <v>4250</v>
      </c>
      <c r="J84" s="124" t="s">
        <v>343</v>
      </c>
    </row>
    <row r="85" spans="8:11">
      <c r="H85" s="5" t="s">
        <v>395</v>
      </c>
      <c r="I85" s="621">
        <v>4850</v>
      </c>
      <c r="J85" s="124" t="s">
        <v>343</v>
      </c>
    </row>
    <row r="86" spans="8:11">
      <c r="H86" s="5" t="s">
        <v>396</v>
      </c>
      <c r="I86" s="620">
        <v>4600</v>
      </c>
      <c r="J86" s="5"/>
    </row>
    <row r="87" spans="8:11">
      <c r="H87" s="5" t="s">
        <v>397</v>
      </c>
      <c r="I87" s="620">
        <v>4620</v>
      </c>
      <c r="J87" s="5"/>
    </row>
    <row r="88" spans="8:11">
      <c r="J88" s="85"/>
    </row>
    <row r="89" spans="8:11">
      <c r="H89" s="16"/>
      <c r="K89" s="85"/>
    </row>
    <row r="90" spans="8:11">
      <c r="K90" s="85"/>
    </row>
    <row r="91" spans="8:11">
      <c r="J91" s="85"/>
    </row>
    <row r="92" spans="8:11">
      <c r="J92" s="85"/>
    </row>
    <row r="93" spans="8:11">
      <c r="J93" s="85"/>
    </row>
    <row r="94" spans="8:11">
      <c r="J94" s="85"/>
    </row>
  </sheetData>
  <hyperlinks>
    <hyperlink ref="F1" location="Inhalt!A1" display="Zurück zur Inhaltsübersicht" xr:uid="{959D2E8E-762D-466E-A031-2C34952F8775}"/>
  </hyperlinks>
  <pageMargins left="0.7" right="0.7" top="0.78740157499999996" bottom="0.78740157499999996" header="0.3" footer="0.3"/>
  <ignoredErrors>
    <ignoredError sqref="I4:J10 K46:K50" formulaRange="1"/>
  </ignoredErrors>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79C27-7F4C-FF4D-ACFC-FE1E5464E780}">
  <sheetPr codeName="Tabelle16"/>
  <dimension ref="A1:AA38"/>
  <sheetViews>
    <sheetView zoomScale="80" zoomScaleNormal="80" workbookViewId="0">
      <pane xSplit="2" ySplit="6" topLeftCell="C7" activePane="bottomRight" state="frozen"/>
      <selection pane="topRight" activeCell="C1" sqref="C1"/>
      <selection pane="bottomLeft" activeCell="A7" sqref="A7"/>
      <selection pane="bottomRight" activeCell="W31" sqref="W31"/>
    </sheetView>
  </sheetViews>
  <sheetFormatPr baseColWidth="10" defaultRowHeight="16"/>
  <cols>
    <col min="1" max="1" width="40.6640625" customWidth="1"/>
    <col min="2" max="2" width="9.6640625" customWidth="1"/>
    <col min="3" max="8" width="18.1640625" customWidth="1"/>
    <col min="10" max="10" width="15.83203125" style="85" customWidth="1"/>
    <col min="11" max="11" width="16.33203125" customWidth="1"/>
    <col min="12" max="12" width="15.6640625" customWidth="1"/>
    <col min="13" max="13" width="16.5" bestFit="1" customWidth="1"/>
    <col min="14" max="14" width="15.6640625" customWidth="1"/>
    <col min="15" max="15" width="10.83203125" style="85"/>
    <col min="16" max="16" width="11.83203125" customWidth="1"/>
    <col min="17" max="17" width="12.1640625" customWidth="1"/>
    <col min="25" max="25" width="60.6640625" bestFit="1" customWidth="1"/>
    <col min="26" max="26" width="59.33203125" customWidth="1"/>
    <col min="27" max="27" width="72.33203125" customWidth="1"/>
  </cols>
  <sheetData>
    <row r="1" spans="1:27">
      <c r="B1" s="198"/>
      <c r="C1" s="198"/>
      <c r="D1" s="198"/>
      <c r="E1" s="198"/>
      <c r="F1" s="198"/>
      <c r="G1" s="198"/>
      <c r="K1" s="16"/>
      <c r="L1" s="16"/>
    </row>
    <row r="2" spans="1:27" ht="19">
      <c r="A2" s="211" t="s">
        <v>262</v>
      </c>
      <c r="E2" s="648" t="s">
        <v>492</v>
      </c>
      <c r="K2" s="16"/>
      <c r="L2" s="16"/>
    </row>
    <row r="3" spans="1:27" ht="68">
      <c r="A3" s="724" t="s">
        <v>540</v>
      </c>
      <c r="B3" s="14"/>
      <c r="C3" s="14"/>
      <c r="D3" s="14"/>
      <c r="E3" s="14"/>
      <c r="F3" s="14"/>
      <c r="G3" s="3"/>
      <c r="H3" s="3"/>
      <c r="I3" s="3"/>
      <c r="K3" s="16"/>
      <c r="L3" s="16"/>
      <c r="V3" s="696" t="s">
        <v>538</v>
      </c>
    </row>
    <row r="4" spans="1:27" ht="68">
      <c r="A4" t="s">
        <v>10</v>
      </c>
      <c r="B4" s="13" t="s">
        <v>29</v>
      </c>
      <c r="C4" s="483" t="s">
        <v>390</v>
      </c>
      <c r="D4" s="484" t="s">
        <v>392</v>
      </c>
      <c r="E4" s="485" t="s">
        <v>405</v>
      </c>
      <c r="F4" s="509" t="s">
        <v>390</v>
      </c>
      <c r="G4" s="510" t="s">
        <v>392</v>
      </c>
      <c r="H4" s="511" t="s">
        <v>405</v>
      </c>
      <c r="I4" s="26" t="s">
        <v>0</v>
      </c>
      <c r="J4" s="557" t="s">
        <v>17</v>
      </c>
      <c r="K4" s="448" t="s">
        <v>17</v>
      </c>
      <c r="L4" s="26" t="s">
        <v>17</v>
      </c>
      <c r="M4" s="4" t="s">
        <v>18</v>
      </c>
      <c r="N4" s="4" t="s">
        <v>20</v>
      </c>
      <c r="O4" s="11" t="s">
        <v>2</v>
      </c>
      <c r="P4" s="4" t="s">
        <v>3</v>
      </c>
      <c r="Q4" s="4" t="s">
        <v>8</v>
      </c>
      <c r="R4" s="4" t="s">
        <v>4</v>
      </c>
      <c r="S4" s="4" t="s">
        <v>43</v>
      </c>
      <c r="T4" s="4" t="s">
        <v>43</v>
      </c>
      <c r="U4" s="4" t="s">
        <v>43</v>
      </c>
      <c r="V4" s="27" t="s">
        <v>5</v>
      </c>
      <c r="W4" s="27" t="s">
        <v>5</v>
      </c>
      <c r="X4" s="27" t="s">
        <v>5</v>
      </c>
      <c r="Y4" s="5" t="s">
        <v>15</v>
      </c>
      <c r="Z4" s="5" t="s">
        <v>55</v>
      </c>
      <c r="AA4" s="5" t="s">
        <v>27</v>
      </c>
    </row>
    <row r="5" spans="1:27" ht="17">
      <c r="A5" t="s">
        <v>9</v>
      </c>
      <c r="B5" s="12"/>
      <c r="C5" s="547" t="s">
        <v>28</v>
      </c>
      <c r="D5" s="565" t="s">
        <v>28</v>
      </c>
      <c r="E5" s="548" t="s">
        <v>28</v>
      </c>
      <c r="F5" s="512" t="s">
        <v>28</v>
      </c>
      <c r="G5" s="513" t="s">
        <v>28</v>
      </c>
      <c r="H5" s="514" t="s">
        <v>28</v>
      </c>
      <c r="I5" s="25" t="s">
        <v>21</v>
      </c>
      <c r="J5" s="558" t="s">
        <v>178</v>
      </c>
      <c r="K5" s="449" t="s">
        <v>181</v>
      </c>
      <c r="L5" s="17" t="s">
        <v>181</v>
      </c>
      <c r="M5" s="60" t="s">
        <v>228</v>
      </c>
      <c r="N5" s="60" t="s">
        <v>23</v>
      </c>
      <c r="O5" s="119" t="s">
        <v>21</v>
      </c>
      <c r="P5" s="357" t="s">
        <v>19</v>
      </c>
      <c r="Q5" s="357" t="s">
        <v>22</v>
      </c>
      <c r="R5" s="4" t="s">
        <v>13</v>
      </c>
      <c r="S5" s="4" t="s">
        <v>12</v>
      </c>
      <c r="T5" s="4" t="s">
        <v>12</v>
      </c>
      <c r="U5" s="4" t="s">
        <v>12</v>
      </c>
      <c r="V5" s="27" t="s">
        <v>11</v>
      </c>
      <c r="W5" s="27" t="s">
        <v>11</v>
      </c>
      <c r="X5" s="27" t="s">
        <v>11</v>
      </c>
      <c r="Y5" s="5"/>
      <c r="Z5" s="5"/>
      <c r="AA5" s="5"/>
    </row>
    <row r="6" spans="1:27" ht="35" thickBot="1">
      <c r="B6" s="28"/>
      <c r="C6" s="622" t="s">
        <v>404</v>
      </c>
      <c r="D6" s="623" t="s">
        <v>404</v>
      </c>
      <c r="E6" s="622" t="s">
        <v>404</v>
      </c>
      <c r="F6" s="515"/>
      <c r="G6" s="516"/>
      <c r="H6" s="517"/>
      <c r="I6" s="30"/>
      <c r="J6" s="559"/>
      <c r="K6" s="439" t="s">
        <v>358</v>
      </c>
      <c r="L6" s="29"/>
      <c r="M6" s="30"/>
      <c r="N6" s="30"/>
      <c r="O6" s="89"/>
      <c r="P6" s="30"/>
      <c r="Q6" s="30"/>
      <c r="R6" s="30"/>
      <c r="S6" s="30" t="s">
        <v>6</v>
      </c>
      <c r="T6" s="43" t="s">
        <v>189</v>
      </c>
      <c r="U6" s="30" t="s">
        <v>7</v>
      </c>
      <c r="V6" s="55" t="s">
        <v>6</v>
      </c>
      <c r="W6" s="55" t="s">
        <v>189</v>
      </c>
      <c r="X6" s="55" t="s">
        <v>7</v>
      </c>
      <c r="Y6" s="30"/>
      <c r="Z6" s="30"/>
      <c r="AA6" s="30"/>
    </row>
    <row r="7" spans="1:27">
      <c r="A7" s="67" t="s">
        <v>532</v>
      </c>
      <c r="B7" s="128">
        <v>2011</v>
      </c>
      <c r="C7" s="489"/>
      <c r="D7" s="490">
        <v>16705.5</v>
      </c>
      <c r="E7" s="491"/>
      <c r="F7" s="252"/>
      <c r="G7" s="519">
        <v>15000</v>
      </c>
      <c r="H7" s="519"/>
      <c r="I7" s="368"/>
      <c r="J7" s="737">
        <v>2.9000000000000001E-2</v>
      </c>
      <c r="K7" s="443"/>
      <c r="L7" s="369"/>
      <c r="M7" s="64"/>
      <c r="N7" s="313"/>
      <c r="O7" s="752">
        <v>7.4999999999999997E-2</v>
      </c>
      <c r="P7" s="705">
        <v>35</v>
      </c>
      <c r="Q7" s="64"/>
      <c r="R7" s="64"/>
      <c r="S7" s="61"/>
      <c r="T7" s="709">
        <v>5000</v>
      </c>
      <c r="U7" s="63"/>
      <c r="V7" s="370"/>
      <c r="W7" s="712">
        <f t="shared" ref="W7:W38" si="0">(((D7*(1+O7)^P7*O7/((1+O7)^P7-1))+(J7*D7))/T7)*1000</f>
        <v>369.13446627553094</v>
      </c>
      <c r="X7" s="372"/>
      <c r="Y7" s="64" t="s">
        <v>263</v>
      </c>
      <c r="Z7" s="64"/>
      <c r="AA7" s="64"/>
    </row>
    <row r="8" spans="1:27">
      <c r="A8" s="3" t="s">
        <v>532</v>
      </c>
      <c r="B8" s="125">
        <v>2020</v>
      </c>
      <c r="C8" s="495"/>
      <c r="D8" s="496">
        <v>11698.3048</v>
      </c>
      <c r="E8" s="497"/>
      <c r="F8" s="257"/>
      <c r="G8" s="523">
        <v>10504</v>
      </c>
      <c r="H8" s="523"/>
      <c r="I8" s="363"/>
      <c r="J8" s="738">
        <v>2.9000000000000001E-2</v>
      </c>
      <c r="K8" s="444"/>
      <c r="L8" s="364"/>
      <c r="M8" s="23"/>
      <c r="N8" s="314"/>
      <c r="O8" s="753">
        <v>7.4999999999999997E-2</v>
      </c>
      <c r="P8" s="706">
        <v>35</v>
      </c>
      <c r="Q8" s="23"/>
      <c r="R8" s="23"/>
      <c r="S8" s="260"/>
      <c r="T8" s="710">
        <v>5800</v>
      </c>
      <c r="U8" s="259"/>
      <c r="V8" s="365"/>
      <c r="W8" s="713">
        <f t="shared" si="0"/>
        <v>222.83841573322854</v>
      </c>
      <c r="X8" s="367"/>
      <c r="Y8" s="23" t="s">
        <v>263</v>
      </c>
      <c r="Z8" s="23"/>
      <c r="AA8" s="23"/>
    </row>
    <row r="9" spans="1:27">
      <c r="A9" s="3" t="s">
        <v>532</v>
      </c>
      <c r="B9" s="125">
        <v>2025</v>
      </c>
      <c r="C9" s="495"/>
      <c r="D9" s="496">
        <v>11139.2274</v>
      </c>
      <c r="E9" s="497"/>
      <c r="F9" s="257"/>
      <c r="G9" s="523">
        <v>10002</v>
      </c>
      <c r="H9" s="523"/>
      <c r="I9" s="363"/>
      <c r="J9" s="738">
        <v>2.9000000000000001E-2</v>
      </c>
      <c r="K9" s="444"/>
      <c r="L9" s="364"/>
      <c r="M9" s="23"/>
      <c r="N9" s="314"/>
      <c r="O9" s="753">
        <v>7.4999999999999997E-2</v>
      </c>
      <c r="P9" s="706">
        <v>35</v>
      </c>
      <c r="Q9" s="23"/>
      <c r="R9" s="23"/>
      <c r="S9" s="260"/>
      <c r="T9" s="710">
        <v>6500</v>
      </c>
      <c r="U9" s="259"/>
      <c r="V9" s="365"/>
      <c r="W9" s="713">
        <f t="shared" si="0"/>
        <v>189.33758624040308</v>
      </c>
      <c r="X9" s="367"/>
      <c r="Y9" s="23" t="s">
        <v>263</v>
      </c>
      <c r="Z9" s="23"/>
      <c r="AA9" s="23"/>
    </row>
    <row r="10" spans="1:27">
      <c r="A10" s="3" t="s">
        <v>532</v>
      </c>
      <c r="B10" s="125">
        <v>2030</v>
      </c>
      <c r="C10" s="495"/>
      <c r="D10" s="496">
        <v>10580.15</v>
      </c>
      <c r="E10" s="497"/>
      <c r="F10" s="257"/>
      <c r="G10" s="523">
        <v>9500</v>
      </c>
      <c r="H10" s="523"/>
      <c r="I10" s="363"/>
      <c r="J10" s="738">
        <v>2.9000000000000001E-2</v>
      </c>
      <c r="K10" s="444"/>
      <c r="L10" s="364"/>
      <c r="M10" s="23"/>
      <c r="N10" s="314"/>
      <c r="O10" s="753">
        <v>7.4999999999999997E-2</v>
      </c>
      <c r="P10" s="706">
        <v>35</v>
      </c>
      <c r="Q10" s="23"/>
      <c r="R10" s="23"/>
      <c r="S10" s="260"/>
      <c r="T10" s="710">
        <v>6500</v>
      </c>
      <c r="U10" s="259"/>
      <c r="V10" s="365"/>
      <c r="W10" s="713">
        <f t="shared" si="0"/>
        <v>179.83473998038684</v>
      </c>
      <c r="X10" s="367"/>
      <c r="Y10" s="23" t="s">
        <v>263</v>
      </c>
      <c r="Z10" s="23"/>
      <c r="AA10" s="23"/>
    </row>
    <row r="11" spans="1:27">
      <c r="A11" s="3" t="s">
        <v>532</v>
      </c>
      <c r="B11" s="125">
        <v>2040</v>
      </c>
      <c r="C11" s="495"/>
      <c r="D11" s="496">
        <v>10062.279499999999</v>
      </c>
      <c r="E11" s="497"/>
      <c r="F11" s="257"/>
      <c r="G11" s="523">
        <v>9035</v>
      </c>
      <c r="H11" s="523"/>
      <c r="I11" s="363"/>
      <c r="J11" s="738">
        <v>2.9000000000000001E-2</v>
      </c>
      <c r="K11" s="444"/>
      <c r="L11" s="364"/>
      <c r="M11" s="23"/>
      <c r="N11" s="314"/>
      <c r="O11" s="753">
        <v>7.4999999999999997E-2</v>
      </c>
      <c r="P11" s="706">
        <v>35</v>
      </c>
      <c r="Q11" s="23"/>
      <c r="R11" s="23"/>
      <c r="S11" s="260"/>
      <c r="T11" s="710">
        <v>6500</v>
      </c>
      <c r="U11" s="259"/>
      <c r="V11" s="365"/>
      <c r="W11" s="713">
        <f t="shared" si="0"/>
        <v>171.03230270766264</v>
      </c>
      <c r="X11" s="367"/>
      <c r="Y11" s="23" t="s">
        <v>263</v>
      </c>
      <c r="Z11" s="23"/>
      <c r="AA11" s="23"/>
    </row>
    <row r="12" spans="1:27" ht="17" thickBot="1">
      <c r="A12" s="3" t="s">
        <v>532</v>
      </c>
      <c r="B12" s="125">
        <v>2050</v>
      </c>
      <c r="C12" s="495"/>
      <c r="D12" s="496">
        <v>10052.2562</v>
      </c>
      <c r="E12" s="497"/>
      <c r="F12" s="257"/>
      <c r="G12" s="523">
        <v>9026</v>
      </c>
      <c r="H12" s="523"/>
      <c r="I12" s="363"/>
      <c r="J12" s="738">
        <v>2.9000000000000001E-2</v>
      </c>
      <c r="K12" s="444"/>
      <c r="L12" s="364"/>
      <c r="M12" s="23"/>
      <c r="N12" s="314"/>
      <c r="O12" s="753">
        <v>7.4999999999999997E-2</v>
      </c>
      <c r="P12" s="706">
        <v>35</v>
      </c>
      <c r="Q12" s="23"/>
      <c r="R12" s="23"/>
      <c r="S12" s="260"/>
      <c r="T12" s="711">
        <v>6500</v>
      </c>
      <c r="U12" s="259"/>
      <c r="V12" s="365"/>
      <c r="W12" s="713">
        <f t="shared" si="0"/>
        <v>170.86193295399704</v>
      </c>
      <c r="X12" s="367"/>
      <c r="Y12" s="23" t="s">
        <v>263</v>
      </c>
      <c r="Z12" s="23"/>
      <c r="AA12" s="23"/>
    </row>
    <row r="13" spans="1:27">
      <c r="A13" s="53" t="s">
        <v>530</v>
      </c>
      <c r="B13" s="128">
        <v>2010</v>
      </c>
      <c r="C13" s="489"/>
      <c r="D13" s="490">
        <v>4728.3599999999997</v>
      </c>
      <c r="E13" s="491"/>
      <c r="F13" s="252"/>
      <c r="G13" s="519">
        <v>4200</v>
      </c>
      <c r="H13" s="519"/>
      <c r="I13" s="368"/>
      <c r="J13" s="459">
        <v>1.9047619047619049E-2</v>
      </c>
      <c r="K13" s="443">
        <v>90.07</v>
      </c>
      <c r="L13" s="369">
        <v>80</v>
      </c>
      <c r="M13" s="64"/>
      <c r="N13" s="375"/>
      <c r="O13" s="292">
        <v>0.09</v>
      </c>
      <c r="P13" s="64">
        <v>35</v>
      </c>
      <c r="Q13" s="64"/>
      <c r="R13" s="64"/>
      <c r="S13" s="61"/>
      <c r="T13" s="709">
        <v>5000</v>
      </c>
      <c r="U13" s="63"/>
      <c r="V13" s="370"/>
      <c r="W13" s="712">
        <f t="shared" si="0"/>
        <v>107.50726169592238</v>
      </c>
      <c r="X13" s="372"/>
      <c r="Y13" s="64" t="s">
        <v>326</v>
      </c>
      <c r="Z13" s="64"/>
      <c r="AA13" s="64"/>
    </row>
    <row r="14" spans="1:27">
      <c r="A14" s="3" t="s">
        <v>530</v>
      </c>
      <c r="B14" s="125">
        <v>2015</v>
      </c>
      <c r="C14" s="495"/>
      <c r="D14" s="496">
        <v>4482.9355999999998</v>
      </c>
      <c r="E14" s="497"/>
      <c r="F14" s="257"/>
      <c r="G14" s="523">
        <v>3982</v>
      </c>
      <c r="H14" s="523"/>
      <c r="I14" s="363"/>
      <c r="J14" s="460">
        <v>2.0090406830738324E-2</v>
      </c>
      <c r="K14" s="444">
        <v>90.07</v>
      </c>
      <c r="L14" s="364">
        <v>80</v>
      </c>
      <c r="M14" s="23"/>
      <c r="N14" s="376"/>
      <c r="O14" s="293">
        <v>0.09</v>
      </c>
      <c r="P14" s="23">
        <v>35</v>
      </c>
      <c r="Q14" s="23"/>
      <c r="R14" s="23"/>
      <c r="S14" s="260"/>
      <c r="T14" s="710">
        <v>5000</v>
      </c>
      <c r="U14" s="259"/>
      <c r="V14" s="365"/>
      <c r="W14" s="713">
        <f t="shared" si="0"/>
        <v>102.86207296980069</v>
      </c>
      <c r="X14" s="367"/>
      <c r="Y14" s="23"/>
      <c r="Z14" s="23"/>
      <c r="AA14" s="23"/>
    </row>
    <row r="15" spans="1:27">
      <c r="A15" s="3" t="s">
        <v>530</v>
      </c>
      <c r="B15" s="125">
        <v>2020</v>
      </c>
      <c r="C15" s="495"/>
      <c r="D15" s="496">
        <v>4249.8949999999995</v>
      </c>
      <c r="E15" s="497"/>
      <c r="F15" s="257"/>
      <c r="G15" s="523">
        <v>3775</v>
      </c>
      <c r="H15" s="523"/>
      <c r="I15" s="363"/>
      <c r="J15" s="460">
        <v>2.119205298013245E-2</v>
      </c>
      <c r="K15" s="444">
        <v>90.07</v>
      </c>
      <c r="L15" s="364">
        <v>80</v>
      </c>
      <c r="M15" s="23"/>
      <c r="N15" s="376"/>
      <c r="O15" s="293">
        <v>0.09</v>
      </c>
      <c r="P15" s="23">
        <v>35</v>
      </c>
      <c r="Q15" s="23"/>
      <c r="R15" s="23"/>
      <c r="S15" s="260"/>
      <c r="T15" s="710">
        <v>5800</v>
      </c>
      <c r="U15" s="259"/>
      <c r="V15" s="365"/>
      <c r="W15" s="713">
        <f t="shared" si="0"/>
        <v>84.87178836250142</v>
      </c>
      <c r="X15" s="367"/>
      <c r="Y15" s="23"/>
      <c r="Z15" s="23"/>
      <c r="AA15" s="23"/>
    </row>
    <row r="16" spans="1:27">
      <c r="A16" s="3" t="s">
        <v>530</v>
      </c>
      <c r="B16" s="125">
        <v>2025</v>
      </c>
      <c r="C16" s="495"/>
      <c r="D16" s="496">
        <v>4028.1123999999995</v>
      </c>
      <c r="E16" s="497"/>
      <c r="F16" s="257"/>
      <c r="G16" s="523">
        <v>3578</v>
      </c>
      <c r="H16" s="523"/>
      <c r="I16" s="363"/>
      <c r="J16" s="460">
        <v>2.2358859698155393E-2</v>
      </c>
      <c r="K16" s="444">
        <v>90.07</v>
      </c>
      <c r="L16" s="364">
        <v>80</v>
      </c>
      <c r="M16" s="23"/>
      <c r="N16" s="376"/>
      <c r="O16" s="293">
        <v>0.09</v>
      </c>
      <c r="P16" s="23">
        <v>35</v>
      </c>
      <c r="Q16" s="23"/>
      <c r="R16" s="23"/>
      <c r="S16" s="260"/>
      <c r="T16" s="710">
        <v>6500</v>
      </c>
      <c r="U16" s="259"/>
      <c r="V16" s="365"/>
      <c r="W16" s="713">
        <f t="shared" si="0"/>
        <v>72.502736986815052</v>
      </c>
      <c r="X16" s="367"/>
      <c r="Y16" s="23"/>
      <c r="Z16" s="23"/>
      <c r="AA16" s="23"/>
    </row>
    <row r="17" spans="1:27">
      <c r="A17" s="3" t="s">
        <v>530</v>
      </c>
      <c r="B17" s="125">
        <v>2030</v>
      </c>
      <c r="C17" s="495"/>
      <c r="D17" s="496">
        <v>3818.7135999999996</v>
      </c>
      <c r="E17" s="497"/>
      <c r="F17" s="257"/>
      <c r="G17" s="523">
        <v>3392</v>
      </c>
      <c r="H17" s="523"/>
      <c r="I17" s="363"/>
      <c r="J17" s="460">
        <v>2.358490566037736E-2</v>
      </c>
      <c r="K17" s="444">
        <v>90.07</v>
      </c>
      <c r="L17" s="364">
        <v>80</v>
      </c>
      <c r="M17" s="23"/>
      <c r="N17" s="376"/>
      <c r="O17" s="293">
        <v>0.09</v>
      </c>
      <c r="P17" s="23">
        <v>35</v>
      </c>
      <c r="Q17" s="23"/>
      <c r="R17" s="23"/>
      <c r="S17" s="260"/>
      <c r="T17" s="710">
        <v>6500</v>
      </c>
      <c r="U17" s="259"/>
      <c r="V17" s="365"/>
      <c r="W17" s="713">
        <f t="shared" si="0"/>
        <v>69.454024555415515</v>
      </c>
      <c r="X17" s="367"/>
      <c r="Y17" s="23"/>
      <c r="Z17" s="23"/>
      <c r="AA17" s="23"/>
    </row>
    <row r="18" spans="1:27">
      <c r="A18" s="3" t="s">
        <v>530</v>
      </c>
      <c r="B18" s="125">
        <v>2035</v>
      </c>
      <c r="C18" s="495"/>
      <c r="D18" s="496">
        <v>3620.5727999999999</v>
      </c>
      <c r="E18" s="497"/>
      <c r="F18" s="257"/>
      <c r="G18" s="523">
        <v>3216</v>
      </c>
      <c r="H18" s="523"/>
      <c r="I18" s="363"/>
      <c r="J18" s="460">
        <v>2.4875621890547265E-2</v>
      </c>
      <c r="K18" s="444">
        <v>90.07</v>
      </c>
      <c r="L18" s="364">
        <v>80</v>
      </c>
      <c r="M18" s="23"/>
      <c r="N18" s="376"/>
      <c r="O18" s="293">
        <v>0.09</v>
      </c>
      <c r="P18" s="23">
        <v>35</v>
      </c>
      <c r="Q18" s="23"/>
      <c r="R18" s="23"/>
      <c r="S18" s="260"/>
      <c r="T18" s="710">
        <v>6500</v>
      </c>
      <c r="U18" s="259"/>
      <c r="V18" s="365"/>
      <c r="W18" s="713">
        <f t="shared" si="0"/>
        <v>66.569221394521321</v>
      </c>
      <c r="X18" s="367"/>
      <c r="Y18" s="23"/>
      <c r="Z18" s="23"/>
      <c r="AA18" s="23"/>
    </row>
    <row r="19" spans="1:27">
      <c r="A19" s="3" t="s">
        <v>530</v>
      </c>
      <c r="B19" s="125">
        <v>2040</v>
      </c>
      <c r="C19" s="495"/>
      <c r="D19" s="496">
        <v>3432.5641999999998</v>
      </c>
      <c r="E19" s="497"/>
      <c r="F19" s="257"/>
      <c r="G19" s="523">
        <v>3049</v>
      </c>
      <c r="H19" s="523"/>
      <c r="I19" s="363"/>
      <c r="J19" s="460">
        <v>2.6238110856018366E-2</v>
      </c>
      <c r="K19" s="444">
        <v>90.07</v>
      </c>
      <c r="L19" s="364">
        <v>80</v>
      </c>
      <c r="M19" s="23"/>
      <c r="N19" s="376"/>
      <c r="O19" s="293">
        <v>0.09</v>
      </c>
      <c r="P19" s="23">
        <v>35</v>
      </c>
      <c r="Q19" s="23"/>
      <c r="R19" s="23"/>
      <c r="S19" s="260"/>
      <c r="T19" s="710">
        <v>6500</v>
      </c>
      <c r="U19" s="259"/>
      <c r="V19" s="365"/>
      <c r="W19" s="713">
        <f t="shared" si="0"/>
        <v>63.831936577081919</v>
      </c>
      <c r="X19" s="367"/>
      <c r="Y19" s="23"/>
      <c r="Z19" s="23"/>
      <c r="AA19" s="23"/>
    </row>
    <row r="20" spans="1:27">
      <c r="A20" s="3" t="s">
        <v>530</v>
      </c>
      <c r="B20" s="125">
        <v>2045</v>
      </c>
      <c r="C20" s="495"/>
      <c r="D20" s="496">
        <v>3253.5619999999999</v>
      </c>
      <c r="E20" s="497"/>
      <c r="F20" s="257"/>
      <c r="G20" s="523">
        <v>2890</v>
      </c>
      <c r="H20" s="523"/>
      <c r="I20" s="363"/>
      <c r="J20" s="460">
        <v>2.768166089965398E-2</v>
      </c>
      <c r="K20" s="444">
        <v>90.07</v>
      </c>
      <c r="L20" s="364">
        <v>80</v>
      </c>
      <c r="M20" s="23"/>
      <c r="N20" s="376"/>
      <c r="O20" s="293">
        <v>0.09</v>
      </c>
      <c r="P20" s="23">
        <v>35</v>
      </c>
      <c r="Q20" s="23"/>
      <c r="R20" s="23"/>
      <c r="S20" s="260"/>
      <c r="T20" s="710">
        <v>6500</v>
      </c>
      <c r="U20" s="259"/>
      <c r="V20" s="365"/>
      <c r="W20" s="713">
        <f t="shared" si="0"/>
        <v>61.225779176046828</v>
      </c>
      <c r="X20" s="367"/>
      <c r="Y20" s="23"/>
      <c r="Z20" s="23"/>
      <c r="AA20" s="23"/>
    </row>
    <row r="21" spans="1:27" ht="17" thickBot="1">
      <c r="A21" s="54" t="s">
        <v>530</v>
      </c>
      <c r="B21" s="136">
        <v>2050</v>
      </c>
      <c r="C21" s="492"/>
      <c r="D21" s="493">
        <v>3084.6919999999996</v>
      </c>
      <c r="E21" s="494"/>
      <c r="F21" s="245"/>
      <c r="G21" s="521">
        <v>2740</v>
      </c>
      <c r="H21" s="521"/>
      <c r="I21" s="373"/>
      <c r="J21" s="461">
        <v>2.9197080291970802E-2</v>
      </c>
      <c r="K21" s="445">
        <v>90.07</v>
      </c>
      <c r="L21" s="374">
        <v>80</v>
      </c>
      <c r="M21" s="135"/>
      <c r="N21" s="377"/>
      <c r="O21" s="294">
        <v>0.09</v>
      </c>
      <c r="P21" s="135">
        <v>35</v>
      </c>
      <c r="Q21" s="135"/>
      <c r="R21" s="135"/>
      <c r="S21" s="248"/>
      <c r="T21" s="711">
        <v>6500</v>
      </c>
      <c r="U21" s="247"/>
      <c r="V21" s="112"/>
      <c r="W21" s="714">
        <f t="shared" si="0"/>
        <v>58.767140118466521</v>
      </c>
      <c r="X21" s="114"/>
      <c r="Y21" s="135" t="s">
        <v>327</v>
      </c>
      <c r="Z21" s="135"/>
      <c r="AA21" s="135"/>
    </row>
    <row r="22" spans="1:27">
      <c r="A22" s="124" t="s">
        <v>362</v>
      </c>
      <c r="B22" s="125">
        <v>2020</v>
      </c>
      <c r="C22" s="495"/>
      <c r="D22" s="496">
        <v>8670.0655999999999</v>
      </c>
      <c r="E22" s="497"/>
      <c r="F22" s="257"/>
      <c r="G22" s="523">
        <v>7952</v>
      </c>
      <c r="H22" s="523"/>
      <c r="I22" s="363"/>
      <c r="J22" s="738">
        <v>2.9000000000000001E-2</v>
      </c>
      <c r="K22" s="444"/>
      <c r="L22" s="364"/>
      <c r="M22" s="23"/>
      <c r="N22" s="314"/>
      <c r="O22" s="753">
        <v>7.4999999999999997E-2</v>
      </c>
      <c r="P22" s="706">
        <v>35</v>
      </c>
      <c r="Q22" s="23"/>
      <c r="R22" s="23"/>
      <c r="S22" s="260"/>
      <c r="T22" s="710">
        <v>6500</v>
      </c>
      <c r="U22" s="259"/>
      <c r="V22" s="365"/>
      <c r="W22" s="713">
        <f t="shared" si="0"/>
        <v>147.36832585444412</v>
      </c>
      <c r="X22" s="367"/>
      <c r="Y22" s="23"/>
      <c r="Z22" s="23" t="s">
        <v>265</v>
      </c>
      <c r="AA22" s="23" t="s">
        <v>264</v>
      </c>
    </row>
    <row r="23" spans="1:27">
      <c r="A23" s="124" t="s">
        <v>362</v>
      </c>
      <c r="B23" s="125">
        <v>2030</v>
      </c>
      <c r="C23" s="495"/>
      <c r="D23" s="496">
        <v>7830.5346</v>
      </c>
      <c r="E23" s="497"/>
      <c r="F23" s="257"/>
      <c r="G23" s="523">
        <v>7182</v>
      </c>
      <c r="H23" s="523"/>
      <c r="I23" s="363"/>
      <c r="J23" s="738">
        <v>2.9000000000000001E-2</v>
      </c>
      <c r="K23" s="444"/>
      <c r="L23" s="364"/>
      <c r="M23" s="23"/>
      <c r="N23" s="314"/>
      <c r="O23" s="753">
        <v>7.4999999999999997E-2</v>
      </c>
      <c r="P23" s="706">
        <v>35</v>
      </c>
      <c r="Q23" s="23"/>
      <c r="R23" s="23"/>
      <c r="S23" s="260"/>
      <c r="T23" s="710">
        <v>6500</v>
      </c>
      <c r="U23" s="259"/>
      <c r="V23" s="365"/>
      <c r="W23" s="713">
        <f t="shared" si="0"/>
        <v>133.09850556924263</v>
      </c>
      <c r="X23" s="367"/>
      <c r="Y23" s="23"/>
      <c r="Z23" s="23" t="s">
        <v>265</v>
      </c>
      <c r="AA23" s="23" t="s">
        <v>264</v>
      </c>
    </row>
    <row r="24" spans="1:27">
      <c r="A24" s="124" t="s">
        <v>362</v>
      </c>
      <c r="B24" s="125">
        <v>2040</v>
      </c>
      <c r="C24" s="495"/>
      <c r="D24" s="496">
        <v>7193.7993999999999</v>
      </c>
      <c r="E24" s="497"/>
      <c r="F24" s="257"/>
      <c r="G24" s="523">
        <v>6598</v>
      </c>
      <c r="H24" s="523"/>
      <c r="I24" s="363"/>
      <c r="J24" s="738">
        <v>2.9000000000000001E-2</v>
      </c>
      <c r="K24" s="444"/>
      <c r="L24" s="364"/>
      <c r="M24" s="23"/>
      <c r="N24" s="314"/>
      <c r="O24" s="753">
        <v>7.4999999999999997E-2</v>
      </c>
      <c r="P24" s="706">
        <v>35</v>
      </c>
      <c r="Q24" s="23"/>
      <c r="R24" s="23"/>
      <c r="S24" s="260"/>
      <c r="T24" s="710">
        <v>6500</v>
      </c>
      <c r="U24" s="259"/>
      <c r="V24" s="365"/>
      <c r="W24" s="713">
        <f t="shared" si="0"/>
        <v>122.27568083345349</v>
      </c>
      <c r="X24" s="367"/>
      <c r="Y24" s="23"/>
      <c r="Z24" s="23" t="s">
        <v>265</v>
      </c>
      <c r="AA24" s="23" t="s">
        <v>264</v>
      </c>
    </row>
    <row r="25" spans="1:27" ht="17" thickBot="1">
      <c r="A25" s="205" t="s">
        <v>362</v>
      </c>
      <c r="B25" s="136">
        <v>2050</v>
      </c>
      <c r="C25" s="492"/>
      <c r="D25" s="493">
        <v>6709.7062000000005</v>
      </c>
      <c r="E25" s="494"/>
      <c r="F25" s="245"/>
      <c r="G25" s="521">
        <v>6154</v>
      </c>
      <c r="H25" s="521"/>
      <c r="I25" s="373"/>
      <c r="J25" s="738">
        <v>2.9000000000000001E-2</v>
      </c>
      <c r="K25" s="445"/>
      <c r="L25" s="374"/>
      <c r="M25" s="135"/>
      <c r="N25" s="315"/>
      <c r="O25" s="753">
        <v>7.4999999999999997E-2</v>
      </c>
      <c r="P25" s="706">
        <v>35</v>
      </c>
      <c r="Q25" s="135"/>
      <c r="R25" s="135"/>
      <c r="S25" s="248"/>
      <c r="T25" s="711">
        <v>6500</v>
      </c>
      <c r="U25" s="247"/>
      <c r="V25" s="112"/>
      <c r="W25" s="714">
        <f t="shared" si="0"/>
        <v>114.04736887679188</v>
      </c>
      <c r="X25" s="114"/>
      <c r="Y25" s="135"/>
      <c r="Z25" s="135" t="s">
        <v>265</v>
      </c>
      <c r="AA25" s="135" t="s">
        <v>264</v>
      </c>
    </row>
    <row r="26" spans="1:27">
      <c r="A26" s="203" t="s">
        <v>343</v>
      </c>
      <c r="B26" s="128">
        <v>2010</v>
      </c>
      <c r="C26" s="489"/>
      <c r="D26" s="490">
        <v>12989.25</v>
      </c>
      <c r="E26" s="491"/>
      <c r="F26" s="185"/>
      <c r="G26" s="534">
        <v>11500</v>
      </c>
      <c r="H26" s="534"/>
      <c r="I26" s="64"/>
      <c r="J26" s="459">
        <v>4.4999999999999998E-2</v>
      </c>
      <c r="K26" s="440">
        <v>584.51625000000001</v>
      </c>
      <c r="L26" s="64"/>
      <c r="M26" s="64"/>
      <c r="N26" s="64"/>
      <c r="O26" s="292">
        <v>0.06</v>
      </c>
      <c r="P26" s="64">
        <v>20</v>
      </c>
      <c r="Q26" s="64"/>
      <c r="R26" s="64"/>
      <c r="S26" s="61"/>
      <c r="T26" s="258">
        <v>5000</v>
      </c>
      <c r="U26" s="63"/>
      <c r="V26" s="370"/>
      <c r="W26" s="712">
        <f t="shared" si="0"/>
        <v>343.39565134231344</v>
      </c>
      <c r="X26" s="372"/>
      <c r="Y26" s="64" t="s">
        <v>269</v>
      </c>
      <c r="Z26" s="64"/>
      <c r="AA26" s="64"/>
    </row>
    <row r="27" spans="1:27">
      <c r="A27" s="124" t="s">
        <v>343</v>
      </c>
      <c r="B27" s="125">
        <v>2015</v>
      </c>
      <c r="C27" s="495"/>
      <c r="D27" s="496">
        <v>10391.4</v>
      </c>
      <c r="E27" s="497"/>
      <c r="F27" s="186"/>
      <c r="G27" s="535">
        <v>9200</v>
      </c>
      <c r="H27" s="535"/>
      <c r="I27" s="23"/>
      <c r="J27" s="460">
        <v>4.4999999999999998E-2</v>
      </c>
      <c r="K27" s="441">
        <v>467.61299999999994</v>
      </c>
      <c r="L27" s="23"/>
      <c r="M27" s="23"/>
      <c r="N27" s="23"/>
      <c r="O27" s="293">
        <v>0.06</v>
      </c>
      <c r="P27" s="23">
        <v>20</v>
      </c>
      <c r="Q27" s="23"/>
      <c r="R27" s="23"/>
      <c r="S27" s="260"/>
      <c r="T27" s="258">
        <v>5800</v>
      </c>
      <c r="U27" s="259"/>
      <c r="V27" s="365"/>
      <c r="W27" s="713">
        <f t="shared" si="0"/>
        <v>236.82458713262992</v>
      </c>
      <c r="X27" s="367"/>
      <c r="Y27" s="23" t="s">
        <v>269</v>
      </c>
      <c r="Z27" s="23"/>
      <c r="AA27" s="23"/>
    </row>
    <row r="28" spans="1:27">
      <c r="A28" s="124" t="s">
        <v>343</v>
      </c>
      <c r="B28" s="125">
        <v>2020</v>
      </c>
      <c r="C28" s="495"/>
      <c r="D28" s="496">
        <v>9374.85</v>
      </c>
      <c r="E28" s="497"/>
      <c r="F28" s="186"/>
      <c r="G28" s="535">
        <v>8300</v>
      </c>
      <c r="H28" s="535"/>
      <c r="I28" s="23"/>
      <c r="J28" s="460">
        <v>4.4999999999999998E-2</v>
      </c>
      <c r="K28" s="441">
        <v>421.86824999999999</v>
      </c>
      <c r="L28" s="23"/>
      <c r="M28" s="23"/>
      <c r="N28" s="23"/>
      <c r="O28" s="293">
        <v>0.06</v>
      </c>
      <c r="P28" s="23">
        <v>20</v>
      </c>
      <c r="Q28" s="23"/>
      <c r="R28" s="23"/>
      <c r="S28" s="260"/>
      <c r="T28" s="258">
        <v>6500</v>
      </c>
      <c r="U28" s="259"/>
      <c r="V28" s="365"/>
      <c r="W28" s="713">
        <f t="shared" si="0"/>
        <v>190.6477529191439</v>
      </c>
      <c r="X28" s="367"/>
      <c r="Y28" s="23" t="s">
        <v>269</v>
      </c>
      <c r="Z28" s="23"/>
      <c r="AA28" s="23"/>
    </row>
    <row r="29" spans="1:27">
      <c r="A29" s="124" t="s">
        <v>343</v>
      </c>
      <c r="B29" s="125">
        <v>2030</v>
      </c>
      <c r="C29" s="495"/>
      <c r="D29" s="496">
        <v>8810.1</v>
      </c>
      <c r="E29" s="497"/>
      <c r="F29" s="186"/>
      <c r="G29" s="535">
        <v>7800</v>
      </c>
      <c r="H29" s="535"/>
      <c r="I29" s="23"/>
      <c r="J29" s="460">
        <v>4.4999999999999998E-2</v>
      </c>
      <c r="K29" s="441">
        <v>396.4545</v>
      </c>
      <c r="L29" s="23"/>
      <c r="M29" s="23"/>
      <c r="N29" s="23"/>
      <c r="O29" s="293">
        <v>0.06</v>
      </c>
      <c r="P29" s="23">
        <v>20</v>
      </c>
      <c r="Q29" s="23"/>
      <c r="R29" s="23"/>
      <c r="S29" s="260"/>
      <c r="T29" s="258">
        <v>6500</v>
      </c>
      <c r="U29" s="259"/>
      <c r="V29" s="365"/>
      <c r="W29" s="713">
        <f t="shared" si="0"/>
        <v>179.1629485264244</v>
      </c>
      <c r="X29" s="367"/>
      <c r="Y29" s="23" t="s">
        <v>269</v>
      </c>
      <c r="Z29" s="23"/>
      <c r="AA29" s="23"/>
    </row>
    <row r="30" spans="1:27">
      <c r="A30" s="124" t="s">
        <v>343</v>
      </c>
      <c r="B30" s="125">
        <v>2040</v>
      </c>
      <c r="C30" s="495"/>
      <c r="D30" s="496">
        <v>8697.15</v>
      </c>
      <c r="E30" s="497"/>
      <c r="F30" s="186"/>
      <c r="G30" s="535">
        <v>7700</v>
      </c>
      <c r="H30" s="535"/>
      <c r="I30" s="23"/>
      <c r="J30" s="460">
        <v>4.4999999999999998E-2</v>
      </c>
      <c r="K30" s="441">
        <v>391.37174999999996</v>
      </c>
      <c r="L30" s="23"/>
      <c r="M30" s="23"/>
      <c r="N30" s="23"/>
      <c r="O30" s="293">
        <v>0.06</v>
      </c>
      <c r="P30" s="23">
        <v>20</v>
      </c>
      <c r="Q30" s="23"/>
      <c r="R30" s="23"/>
      <c r="S30" s="260"/>
      <c r="T30" s="258">
        <v>6500</v>
      </c>
      <c r="U30" s="259"/>
      <c r="V30" s="365"/>
      <c r="W30" s="713">
        <f t="shared" si="0"/>
        <v>176.8659876478805</v>
      </c>
      <c r="X30" s="367"/>
      <c r="Y30" s="23" t="s">
        <v>269</v>
      </c>
      <c r="Z30" s="23"/>
      <c r="AA30" s="23"/>
    </row>
    <row r="31" spans="1:27">
      <c r="A31" s="124" t="s">
        <v>343</v>
      </c>
      <c r="B31" s="125">
        <v>2050</v>
      </c>
      <c r="C31" s="495"/>
      <c r="D31" s="496">
        <v>8584.1999999999989</v>
      </c>
      <c r="E31" s="497"/>
      <c r="F31" s="186"/>
      <c r="G31" s="535">
        <v>7600</v>
      </c>
      <c r="H31" s="535"/>
      <c r="I31" s="23"/>
      <c r="J31" s="460">
        <v>4.4999999999999998E-2</v>
      </c>
      <c r="K31" s="441">
        <v>386.28899999999993</v>
      </c>
      <c r="L31" s="23"/>
      <c r="M31" s="23"/>
      <c r="N31" s="23"/>
      <c r="O31" s="293">
        <v>0.06</v>
      </c>
      <c r="P31" s="23">
        <v>20</v>
      </c>
      <c r="Q31" s="23"/>
      <c r="R31" s="23"/>
      <c r="S31" s="260"/>
      <c r="T31" s="258">
        <v>6500</v>
      </c>
      <c r="U31" s="259"/>
      <c r="V31" s="365"/>
      <c r="W31" s="713">
        <f t="shared" si="0"/>
        <v>174.56902676933655</v>
      </c>
      <c r="X31" s="367"/>
      <c r="Y31" s="23" t="s">
        <v>269</v>
      </c>
      <c r="Z31" s="23"/>
      <c r="AA31" s="23"/>
    </row>
    <row r="32" spans="1:27" ht="17" thickBot="1">
      <c r="A32" s="205" t="s">
        <v>343</v>
      </c>
      <c r="B32" s="136">
        <v>2060</v>
      </c>
      <c r="C32" s="492"/>
      <c r="D32" s="493">
        <v>8471.25</v>
      </c>
      <c r="E32" s="494"/>
      <c r="F32" s="184"/>
      <c r="G32" s="537">
        <v>7500</v>
      </c>
      <c r="H32" s="537"/>
      <c r="I32" s="135"/>
      <c r="J32" s="461">
        <v>4.4999999999999998E-2</v>
      </c>
      <c r="K32" s="442">
        <v>381.20625000000001</v>
      </c>
      <c r="L32" s="135"/>
      <c r="M32" s="135"/>
      <c r="N32" s="135"/>
      <c r="O32" s="294">
        <v>0.06</v>
      </c>
      <c r="P32" s="135">
        <v>20</v>
      </c>
      <c r="Q32" s="135"/>
      <c r="R32" s="135"/>
      <c r="S32" s="248"/>
      <c r="T32" s="258">
        <v>6500</v>
      </c>
      <c r="U32" s="247"/>
      <c r="V32" s="112"/>
      <c r="W32" s="714">
        <f t="shared" si="0"/>
        <v>172.27206589079267</v>
      </c>
      <c r="X32" s="114"/>
      <c r="Y32" s="135" t="s">
        <v>269</v>
      </c>
      <c r="Z32" s="135"/>
      <c r="AA32" s="135"/>
    </row>
    <row r="33" spans="1:27">
      <c r="A33" s="203" t="s">
        <v>345</v>
      </c>
      <c r="B33" s="128">
        <v>2012</v>
      </c>
      <c r="C33" s="489"/>
      <c r="D33" s="490">
        <v>11550.365625</v>
      </c>
      <c r="E33" s="491"/>
      <c r="F33" s="252"/>
      <c r="G33" s="519">
        <v>10593.75</v>
      </c>
      <c r="H33" s="519"/>
      <c r="I33" s="292"/>
      <c r="J33" s="459">
        <v>2.013274336283186E-2</v>
      </c>
      <c r="K33" s="440">
        <v>232.54054687500002</v>
      </c>
      <c r="L33" s="130">
        <v>213.28125</v>
      </c>
      <c r="M33" s="64"/>
      <c r="N33" s="64"/>
      <c r="O33" s="752">
        <v>7.4999999999999997E-2</v>
      </c>
      <c r="P33" s="705">
        <v>35</v>
      </c>
      <c r="Q33" s="64"/>
      <c r="R33" s="64"/>
      <c r="S33" s="131"/>
      <c r="T33" s="729">
        <v>5000</v>
      </c>
      <c r="U33" s="67"/>
      <c r="V33" s="132"/>
      <c r="W33" s="712">
        <f t="shared" si="0"/>
        <v>234.73960075033605</v>
      </c>
      <c r="X33" s="134"/>
      <c r="Y33" s="64"/>
      <c r="Z33" s="64" t="s">
        <v>328</v>
      </c>
      <c r="AA33" s="172"/>
    </row>
    <row r="34" spans="1:27">
      <c r="A34" s="124" t="s">
        <v>345</v>
      </c>
      <c r="B34" s="125">
        <v>2020</v>
      </c>
      <c r="C34" s="495"/>
      <c r="D34" s="496">
        <v>7947.2648437500002</v>
      </c>
      <c r="E34" s="497"/>
      <c r="F34" s="257"/>
      <c r="G34" s="523">
        <v>7289.0625</v>
      </c>
      <c r="H34" s="523"/>
      <c r="I34" s="293"/>
      <c r="J34" s="460">
        <v>2.0150053590568061E-2</v>
      </c>
      <c r="K34" s="441">
        <v>160.13781250000002</v>
      </c>
      <c r="L34" s="208">
        <v>146.875</v>
      </c>
      <c r="M34" s="23"/>
      <c r="N34" s="23"/>
      <c r="O34" s="753">
        <v>7.4999999999999997E-2</v>
      </c>
      <c r="P34" s="706">
        <v>35</v>
      </c>
      <c r="Q34" s="23"/>
      <c r="R34" s="23"/>
      <c r="S34" s="2"/>
      <c r="T34" s="763">
        <v>6500</v>
      </c>
      <c r="U34" s="68"/>
      <c r="V34" s="378"/>
      <c r="W34" s="713">
        <f t="shared" si="0"/>
        <v>124.26217166053355</v>
      </c>
      <c r="X34" s="383"/>
      <c r="Y34" s="23"/>
      <c r="Z34" s="23" t="s">
        <v>328</v>
      </c>
      <c r="AA34" s="173"/>
    </row>
    <row r="35" spans="1:27">
      <c r="A35" s="124" t="s">
        <v>345</v>
      </c>
      <c r="B35" s="125">
        <v>2030</v>
      </c>
      <c r="C35" s="495"/>
      <c r="D35" s="496">
        <v>5434.4640625000002</v>
      </c>
      <c r="E35" s="497"/>
      <c r="F35" s="257"/>
      <c r="G35" s="523">
        <v>4984.375</v>
      </c>
      <c r="H35" s="523"/>
      <c r="I35" s="293"/>
      <c r="J35" s="460">
        <v>2.0219435736677116E-2</v>
      </c>
      <c r="K35" s="441">
        <v>109.88179687500001</v>
      </c>
      <c r="L35" s="208">
        <v>100.78125</v>
      </c>
      <c r="M35" s="23"/>
      <c r="N35" s="23"/>
      <c r="O35" s="753">
        <v>7.4999999999999997E-2</v>
      </c>
      <c r="P35" s="706">
        <v>35</v>
      </c>
      <c r="Q35" s="23"/>
      <c r="R35" s="23"/>
      <c r="S35" s="2"/>
      <c r="T35" s="731">
        <v>6500</v>
      </c>
      <c r="U35" s="68"/>
      <c r="V35" s="378"/>
      <c r="W35" s="713">
        <f t="shared" si="0"/>
        <v>85.030425918972313</v>
      </c>
      <c r="X35" s="383"/>
      <c r="Y35" s="23"/>
      <c r="Z35" s="23" t="s">
        <v>328</v>
      </c>
      <c r="AA35" s="173"/>
    </row>
    <row r="36" spans="1:27">
      <c r="A36" s="124" t="s">
        <v>345</v>
      </c>
      <c r="B36" s="125">
        <v>2040</v>
      </c>
      <c r="C36" s="495"/>
      <c r="D36" s="496">
        <v>4523.0414062500004</v>
      </c>
      <c r="E36" s="497"/>
      <c r="F36" s="257"/>
      <c r="G36" s="523">
        <v>4148.4375</v>
      </c>
      <c r="H36" s="523"/>
      <c r="I36" s="293"/>
      <c r="J36" s="460">
        <v>1.5630885122410548E-2</v>
      </c>
      <c r="K36" s="441">
        <v>70.699140625000013</v>
      </c>
      <c r="L36" s="208">
        <v>64.84375</v>
      </c>
      <c r="M36" s="23"/>
      <c r="N36" s="23"/>
      <c r="O36" s="753">
        <v>7.4999999999999997E-2</v>
      </c>
      <c r="P36" s="706">
        <v>35</v>
      </c>
      <c r="Q36" s="23"/>
      <c r="R36" s="23"/>
      <c r="S36" s="2"/>
      <c r="T36" s="731">
        <v>6500</v>
      </c>
      <c r="U36" s="68"/>
      <c r="V36" s="378"/>
      <c r="W36" s="713">
        <f t="shared" si="0"/>
        <v>67.576882719425598</v>
      </c>
      <c r="X36" s="383"/>
      <c r="Y36" s="23"/>
      <c r="Z36" s="23" t="s">
        <v>328</v>
      </c>
      <c r="AA36" s="173"/>
    </row>
    <row r="37" spans="1:27" ht="17" thickBot="1">
      <c r="A37" s="205" t="s">
        <v>345</v>
      </c>
      <c r="B37" s="136">
        <v>2050</v>
      </c>
      <c r="C37" s="492"/>
      <c r="D37" s="493">
        <v>3884.1937500000004</v>
      </c>
      <c r="E37" s="494"/>
      <c r="F37" s="245"/>
      <c r="G37" s="521">
        <v>3562.5</v>
      </c>
      <c r="H37" s="521"/>
      <c r="I37" s="294"/>
      <c r="J37" s="461">
        <v>1.074561403508772E-2</v>
      </c>
      <c r="K37" s="442">
        <v>41.738046875000009</v>
      </c>
      <c r="L37" s="210">
        <v>38.28125</v>
      </c>
      <c r="M37" s="135"/>
      <c r="N37" s="135"/>
      <c r="O37" s="754">
        <v>7.4999999999999997E-2</v>
      </c>
      <c r="P37" s="707">
        <v>35</v>
      </c>
      <c r="Q37" s="135"/>
      <c r="R37" s="135"/>
      <c r="S37" s="139"/>
      <c r="T37" s="730">
        <v>6500</v>
      </c>
      <c r="U37" s="69"/>
      <c r="V37" s="379"/>
      <c r="W37" s="714">
        <f t="shared" si="0"/>
        <v>55.112842284804422</v>
      </c>
      <c r="X37" s="393"/>
      <c r="Y37" s="135"/>
      <c r="Z37" s="135" t="s">
        <v>328</v>
      </c>
      <c r="AA37" s="171"/>
    </row>
    <row r="38" spans="1:27" ht="17" thickBot="1">
      <c r="A38" s="54" t="s">
        <v>520</v>
      </c>
      <c r="B38" s="40">
        <v>2050</v>
      </c>
      <c r="C38" s="506">
        <v>5320.4</v>
      </c>
      <c r="D38" s="507">
        <v>9675.83</v>
      </c>
      <c r="E38" s="508">
        <v>14031.26</v>
      </c>
      <c r="F38" s="538">
        <v>5100</v>
      </c>
      <c r="G38" s="539"/>
      <c r="H38" s="540">
        <v>13450</v>
      </c>
      <c r="I38" s="58"/>
      <c r="J38" s="455">
        <v>2.75E-2</v>
      </c>
      <c r="K38" s="450">
        <v>270.92324000000002</v>
      </c>
      <c r="L38" s="56"/>
      <c r="M38" s="43"/>
      <c r="N38" s="45"/>
      <c r="O38" s="704">
        <v>7.4999999999999997E-2</v>
      </c>
      <c r="P38" s="423">
        <v>35</v>
      </c>
      <c r="Q38" s="43"/>
      <c r="R38" s="43"/>
      <c r="S38" s="46"/>
      <c r="T38" s="728">
        <v>6500</v>
      </c>
      <c r="U38" s="48"/>
      <c r="V38" s="765">
        <f>(((C38*(1+O38)^P38*O38/((1+O38)^P38-1))+(J38*C38))/T38)*1000</f>
        <v>89.205030665273043</v>
      </c>
      <c r="W38" s="764">
        <f t="shared" si="0"/>
        <v>162.23079314750186</v>
      </c>
      <c r="X38" s="766">
        <f>(((E38*(1+O38)^P38*O38/((1+O38)^P38-1))+(J38*E38))/T38)*1000</f>
        <v>235.25655562973071</v>
      </c>
      <c r="Y38" s="43"/>
      <c r="Z38" s="43"/>
      <c r="AA38" s="43"/>
    </row>
  </sheetData>
  <hyperlinks>
    <hyperlink ref="E2" location="Inhalt!A1" display="Zurück zur Inhaltsübersicht" xr:uid="{8F9F8D9B-C571-4020-85D6-E028A73524D7}"/>
  </hyperlinks>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3AC63-021C-48EB-8919-A68E133D11F8}">
  <dimension ref="A1:A27"/>
  <sheetViews>
    <sheetView workbookViewId="0"/>
  </sheetViews>
  <sheetFormatPr baseColWidth="10" defaultRowHeight="16"/>
  <cols>
    <col min="1" max="1" width="24.5" bestFit="1" customWidth="1"/>
  </cols>
  <sheetData>
    <row r="1" spans="1:1">
      <c r="A1" s="22" t="s">
        <v>443</v>
      </c>
    </row>
    <row r="2" spans="1:1">
      <c r="A2" s="648" t="s">
        <v>444</v>
      </c>
    </row>
    <row r="3" spans="1:1">
      <c r="A3" s="648" t="s">
        <v>489</v>
      </c>
    </row>
    <row r="4" spans="1:1">
      <c r="A4" s="648" t="s">
        <v>445</v>
      </c>
    </row>
    <row r="5" spans="1:1">
      <c r="A5" s="648" t="s">
        <v>446</v>
      </c>
    </row>
    <row r="6" spans="1:1">
      <c r="A6" s="648" t="s">
        <v>447</v>
      </c>
    </row>
    <row r="7" spans="1:1">
      <c r="A7" s="648" t="s">
        <v>448</v>
      </c>
    </row>
    <row r="8" spans="1:1">
      <c r="A8" s="648" t="s">
        <v>477</v>
      </c>
    </row>
    <row r="9" spans="1:1">
      <c r="A9" s="648" t="s">
        <v>478</v>
      </c>
    </row>
    <row r="10" spans="1:1">
      <c r="A10" s="648" t="s">
        <v>449</v>
      </c>
    </row>
    <row r="11" spans="1:1">
      <c r="A11" s="648" t="s">
        <v>450</v>
      </c>
    </row>
    <row r="12" spans="1:1">
      <c r="A12" s="648" t="s">
        <v>451</v>
      </c>
    </row>
    <row r="13" spans="1:1">
      <c r="A13" s="648" t="s">
        <v>452</v>
      </c>
    </row>
    <row r="14" spans="1:1">
      <c r="A14" s="648" t="s">
        <v>41</v>
      </c>
    </row>
    <row r="15" spans="1:1">
      <c r="A15" s="648" t="s">
        <v>453</v>
      </c>
    </row>
    <row r="16" spans="1:1">
      <c r="A16" s="648" t="s">
        <v>122</v>
      </c>
    </row>
    <row r="17" spans="1:1">
      <c r="A17" s="648" t="s">
        <v>454</v>
      </c>
    </row>
    <row r="18" spans="1:1">
      <c r="A18" s="648" t="s">
        <v>260</v>
      </c>
    </row>
    <row r="19" spans="1:1">
      <c r="A19" s="648" t="s">
        <v>455</v>
      </c>
    </row>
    <row r="20" spans="1:1">
      <c r="A20" s="648" t="s">
        <v>456</v>
      </c>
    </row>
    <row r="21" spans="1:1">
      <c r="A21" s="648" t="s">
        <v>457</v>
      </c>
    </row>
    <row r="22" spans="1:1">
      <c r="A22" s="648" t="s">
        <v>294</v>
      </c>
    </row>
    <row r="23" spans="1:1">
      <c r="A23" s="648" t="s">
        <v>458</v>
      </c>
    </row>
    <row r="24" spans="1:1">
      <c r="A24" s="648" t="s">
        <v>459</v>
      </c>
    </row>
    <row r="25" spans="1:1">
      <c r="A25" s="648" t="s">
        <v>460</v>
      </c>
    </row>
    <row r="26" spans="1:1">
      <c r="A26" s="648" t="s">
        <v>461</v>
      </c>
    </row>
    <row r="27" spans="1:1">
      <c r="A27" s="648" t="s">
        <v>462</v>
      </c>
    </row>
  </sheetData>
  <hyperlinks>
    <hyperlink ref="A2" location="Studienübersicht!A1" display="Studienübersicht" xr:uid="{CF16BE41-3493-4019-89E0-473D8867F010}"/>
    <hyperlink ref="A4" location="'Wind Onshore'!A1" display="Wind on shore" xr:uid="{EE1025AC-E6EB-4CD9-9C2A-EB5E48469C23}"/>
    <hyperlink ref="A5" location="'Wind onshore Diagramme'!A1" display="Wind onshore Diagramme" xr:uid="{7883843C-C776-45E3-A0A2-6D94A1D9CB94}"/>
    <hyperlink ref="A6" location="'Wind offshore'!A1" display="Wind offshore" xr:uid="{E1B79F13-F445-4B36-9D9A-F10BC3C97795}"/>
    <hyperlink ref="A7" location="'Wind offshore Diagramme'!A1" display="Wind offshore Diagramme" xr:uid="{0C672CAF-8DBB-47DE-B4D6-4F2F21F01D80}"/>
    <hyperlink ref="A10" location="'PV Dach'!A1" display="PV Dach" xr:uid="{68E7566F-2FB2-4054-83C5-3A9E9CD78411}"/>
    <hyperlink ref="A11" location="'PV Dach Diagramme'!A1" display="PV Dach Diagramme" xr:uid="{A9442764-1B3B-4B7C-9777-99A64B449DB2}"/>
    <hyperlink ref="A12" location="'PV Freifläche'!A1" display="PV Freifläche" xr:uid="{0E2391B7-BE2D-4DB1-9073-B12A79E09675}"/>
    <hyperlink ref="A13" location="'PV Freifläche Diagramme'!A1" display="PV Freifläche Diagramme" xr:uid="{D6968A81-1F14-48C4-B472-4E32A561C2C4}"/>
    <hyperlink ref="A14" location="Biomasse!A1" display="Biomasse" xr:uid="{B41D5AF5-9154-4248-9F94-9B2C322982F6}"/>
    <hyperlink ref="A15" location="'Biomasse Diagramme'!A1" display="Biomasse Diagramme" xr:uid="{3DDB8F03-CD00-46CB-A98D-C3D35581EA0D}"/>
    <hyperlink ref="A16" location="Wasserkraft!A1" display="Wasserkraft" xr:uid="{E2CE786A-0DF9-41FB-8F63-5F6E0430821C}"/>
    <hyperlink ref="A17" location="'Wasserkraft Diagramme'!A1" display="Wasserkraft Diagramme" xr:uid="{E9C69A1A-0EDB-4EBF-95A0-2C017321B7D4}"/>
    <hyperlink ref="A18" location="Geothermie!A1" display="Geothermie" xr:uid="{DBFFEDF4-0AB5-42B1-B21B-DAF3ED1CBF01}"/>
    <hyperlink ref="A19" location="'Geothermie Diagramme'!A1" display="Geothermie Diagramme" xr:uid="{9816AAED-8E6D-4753-ABE5-90D45741A803}"/>
    <hyperlink ref="A20" location="'Li-Io Batteriespeicher'!A1" display="Li-Io Batteriespeicher" xr:uid="{F42C445D-28F9-4523-8C5E-8DB19506B583}"/>
    <hyperlink ref="A21" location="'Li-Io Batterie Diagramme'!A1" display="Li-Io Batterie Diagramme" xr:uid="{0C0A5EE1-2A4F-42F3-BA93-338592AF1062}"/>
    <hyperlink ref="A22" location="PSW!A1" display="PSW" xr:uid="{B75B9B5F-5D8A-42F5-BECF-F3FB1F899391}"/>
    <hyperlink ref="A23" location="'PSW Diagramme'!A1" display="PSW Diagramme" xr:uid="{88C467B5-B550-4B8F-9D2D-E74F66F58AE7}"/>
    <hyperlink ref="A24" location="'Bruttostromerzg. EE bis 2050'!A1" display="Bruttostromerzg. EE bis 2050" xr:uid="{0425E99F-DD25-7941-8465-AB03312B66FA}"/>
    <hyperlink ref="A25" location="'Bruttoleistung EE bis 2050'!A1" display="Bruttoleistung EE bis 2050" xr:uid="{6E044D9A-AAC0-7F46-8FB2-C4A31337A9BF}"/>
    <hyperlink ref="A26" location="'LR Modell Berechnung'!A1" display="LR Modell Berechnung" xr:uid="{AA5B384C-9204-6945-BE1C-187E6A5746E1}"/>
    <hyperlink ref="A27" location="'LCOE Berechnung'!A1" display="LCOE Berechnung" xr:uid="{4D0635E1-CB0A-EA4D-A939-4CF65D179C29}"/>
    <hyperlink ref="A8" location="'PV Gesamt'!A1" display="PV Gesamt" xr:uid="{BD122A44-9777-45C8-8AFC-C2C06242C1D5}"/>
    <hyperlink ref="A9" location="'PV Gesamt Diagramme'!A1" display="PV Gesamt Diagramme" xr:uid="{0F8B0B6E-E362-4CE8-8864-73C06F0BB104}"/>
    <hyperlink ref="A3" location="'Synthese der Kostenpfade'!A1" display="Synthese der Kostenpfade" xr:uid="{18F73A22-4893-4CE2-B5CE-CAFBBC9E9150}"/>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280B7-B040-4550-BE7B-6BD36CE83820}">
  <sheetPr codeName="Tabelle17"/>
  <dimension ref="A1:O93"/>
  <sheetViews>
    <sheetView workbookViewId="0">
      <selection activeCell="K49" sqref="K49"/>
    </sheetView>
  </sheetViews>
  <sheetFormatPr baseColWidth="10" defaultRowHeight="16"/>
  <sheetData>
    <row r="1" spans="1:12">
      <c r="A1" s="612" t="s">
        <v>419</v>
      </c>
      <c r="F1" s="648" t="s">
        <v>492</v>
      </c>
    </row>
    <row r="2" spans="1:12">
      <c r="A2" s="616"/>
      <c r="B2" s="616" t="s">
        <v>520</v>
      </c>
      <c r="C2" s="616" t="s">
        <v>362</v>
      </c>
      <c r="D2" s="616" t="s">
        <v>530</v>
      </c>
      <c r="E2" s="616" t="s">
        <v>343</v>
      </c>
      <c r="F2" s="616" t="s">
        <v>345</v>
      </c>
      <c r="G2" s="616" t="s">
        <v>532</v>
      </c>
      <c r="H2" s="662" t="s">
        <v>397</v>
      </c>
      <c r="I2" s="662" t="s">
        <v>483</v>
      </c>
      <c r="J2" s="660" t="s">
        <v>484</v>
      </c>
    </row>
    <row r="3" spans="1:12">
      <c r="A3" s="617" t="s">
        <v>418</v>
      </c>
      <c r="B3" s="618"/>
      <c r="C3" s="618"/>
      <c r="D3" s="618">
        <v>4605.6477999999997</v>
      </c>
      <c r="E3" s="618">
        <v>11690.325000000001</v>
      </c>
      <c r="F3" s="618">
        <v>11550.365625</v>
      </c>
      <c r="G3" s="618">
        <v>16705.5</v>
      </c>
      <c r="H3" s="615">
        <f t="shared" ref="H3:H10" si="0">AVERAGE(B3:G3)</f>
        <v>11137.95960625</v>
      </c>
      <c r="I3" s="615">
        <f t="shared" ref="I3:I10" si="1">MEDIAN(B3:G3)</f>
        <v>11620.345312500001</v>
      </c>
      <c r="J3" s="661">
        <v>11620.345312500001</v>
      </c>
    </row>
    <row r="4" spans="1:12">
      <c r="A4" s="617">
        <v>2020</v>
      </c>
      <c r="B4" s="618"/>
      <c r="C4" s="618">
        <v>8670.0655999999999</v>
      </c>
      <c r="D4" s="618">
        <v>4249.8949999999995</v>
      </c>
      <c r="E4" s="618">
        <v>9374.85</v>
      </c>
      <c r="F4" s="618">
        <v>7947.2648437500002</v>
      </c>
      <c r="G4" s="618">
        <v>11698.3048</v>
      </c>
      <c r="H4" s="615">
        <f t="shared" si="0"/>
        <v>8388.0760487499992</v>
      </c>
      <c r="I4" s="615">
        <f t="shared" si="1"/>
        <v>8670.0655999999999</v>
      </c>
      <c r="J4" s="661">
        <v>8670.0655999999999</v>
      </c>
    </row>
    <row r="5" spans="1:12">
      <c r="A5" s="617">
        <v>2025</v>
      </c>
      <c r="B5" s="618"/>
      <c r="C5" s="618"/>
      <c r="D5" s="618">
        <v>4028.1123999999995</v>
      </c>
      <c r="E5" s="618"/>
      <c r="F5" s="618"/>
      <c r="G5" s="618">
        <v>11139.2274</v>
      </c>
      <c r="H5" s="615">
        <f t="shared" si="0"/>
        <v>7583.6698999999999</v>
      </c>
      <c r="I5" s="615">
        <f t="shared" si="1"/>
        <v>7583.669899999999</v>
      </c>
      <c r="J5" s="661"/>
    </row>
    <row r="6" spans="1:12">
      <c r="A6" s="617">
        <v>2030</v>
      </c>
      <c r="B6" s="618"/>
      <c r="C6" s="618">
        <v>7830.5346</v>
      </c>
      <c r="D6" s="618">
        <v>3818.7135999999996</v>
      </c>
      <c r="E6" s="618">
        <v>8810.1</v>
      </c>
      <c r="F6" s="618">
        <v>5434.4640625000002</v>
      </c>
      <c r="G6" s="618">
        <v>10580.15</v>
      </c>
      <c r="H6" s="615">
        <f t="shared" si="0"/>
        <v>7294.7924524999999</v>
      </c>
      <c r="I6" s="615">
        <f t="shared" si="1"/>
        <v>7830.5346</v>
      </c>
      <c r="J6" s="661">
        <v>7830.5346</v>
      </c>
    </row>
    <row r="7" spans="1:12">
      <c r="A7" s="617">
        <v>2035</v>
      </c>
      <c r="B7" s="618"/>
      <c r="C7" s="618"/>
      <c r="D7" s="618">
        <v>3620.5727999999999</v>
      </c>
      <c r="E7" s="618"/>
      <c r="F7" s="618"/>
      <c r="G7" s="618"/>
      <c r="H7" s="615">
        <f t="shared" si="0"/>
        <v>3620.5727999999999</v>
      </c>
      <c r="I7" s="615">
        <f t="shared" si="1"/>
        <v>3620.5727999999999</v>
      </c>
      <c r="J7" s="661"/>
    </row>
    <row r="8" spans="1:12">
      <c r="A8" s="617">
        <v>2040</v>
      </c>
      <c r="B8" s="618"/>
      <c r="C8" s="618">
        <v>7193.7993999999999</v>
      </c>
      <c r="D8" s="618">
        <v>3432.5641999999998</v>
      </c>
      <c r="E8" s="618">
        <v>8697.15</v>
      </c>
      <c r="F8" s="618">
        <v>4523.0414062500004</v>
      </c>
      <c r="G8" s="618">
        <v>10062.279499999999</v>
      </c>
      <c r="H8" s="615">
        <f t="shared" si="0"/>
        <v>6781.7669012499991</v>
      </c>
      <c r="I8" s="615">
        <f t="shared" si="1"/>
        <v>7193.7993999999999</v>
      </c>
      <c r="J8" s="661">
        <v>7193.7993999999999</v>
      </c>
    </row>
    <row r="9" spans="1:12">
      <c r="A9" s="617">
        <v>2045</v>
      </c>
      <c r="B9" s="618"/>
      <c r="C9" s="618"/>
      <c r="D9" s="618">
        <v>3253.5619999999999</v>
      </c>
      <c r="E9" s="618"/>
      <c r="F9" s="618"/>
      <c r="G9" s="618"/>
      <c r="H9" s="615">
        <f t="shared" si="0"/>
        <v>3253.5619999999999</v>
      </c>
      <c r="I9" s="615">
        <f t="shared" si="1"/>
        <v>3253.5619999999999</v>
      </c>
      <c r="J9" s="618"/>
    </row>
    <row r="10" spans="1:12" ht="17" thickBot="1">
      <c r="A10" s="617">
        <v>2050</v>
      </c>
      <c r="B10" s="618">
        <v>9675.83</v>
      </c>
      <c r="C10" s="618">
        <v>6709.7062000000005</v>
      </c>
      <c r="D10" s="618">
        <v>3084.6919999999996</v>
      </c>
      <c r="E10" s="618">
        <v>8584.1999999999989</v>
      </c>
      <c r="F10" s="618">
        <v>3884.1937500000004</v>
      </c>
      <c r="G10" s="618">
        <v>10052.2562</v>
      </c>
      <c r="H10" s="615">
        <f t="shared" si="0"/>
        <v>6998.4796916666673</v>
      </c>
      <c r="I10" s="615">
        <f t="shared" si="1"/>
        <v>7646.9530999999997</v>
      </c>
      <c r="J10" s="661">
        <v>6709.7061999999996</v>
      </c>
    </row>
    <row r="11" spans="1:12">
      <c r="A11" s="643" t="s">
        <v>441</v>
      </c>
      <c r="B11" s="645"/>
      <c r="C11" s="645">
        <f>(C4-C10)/C4</f>
        <v>0.22610663983903415</v>
      </c>
      <c r="D11" s="645">
        <f t="shared" ref="D11:G11" si="2">(D3-D10)/D3</f>
        <v>0.33023710584209248</v>
      </c>
      <c r="E11" s="645">
        <f t="shared" si="2"/>
        <v>0.26570048309178756</v>
      </c>
      <c r="F11" s="645">
        <f t="shared" si="2"/>
        <v>0.66371681415929207</v>
      </c>
      <c r="G11" s="645">
        <f t="shared" si="2"/>
        <v>0.39826666666666666</v>
      </c>
      <c r="H11" s="645">
        <f>(H3-H10)/H3</f>
        <v>0.37165513800754746</v>
      </c>
      <c r="I11" s="645">
        <f t="shared" ref="I11:J11" si="3">(I3-I10)/I3</f>
        <v>0.3419340910829754</v>
      </c>
      <c r="J11" s="645">
        <f t="shared" si="3"/>
        <v>0.42258977512635781</v>
      </c>
    </row>
    <row r="13" spans="1:12">
      <c r="L13" s="693"/>
    </row>
    <row r="40" spans="1:9">
      <c r="A40" s="612" t="s">
        <v>420</v>
      </c>
    </row>
    <row r="41" spans="1:9">
      <c r="A41" s="616"/>
      <c r="B41" s="616" t="s">
        <v>520</v>
      </c>
      <c r="C41" s="616"/>
      <c r="D41" s="616" t="s">
        <v>362</v>
      </c>
      <c r="E41" s="616" t="s">
        <v>530</v>
      </c>
      <c r="F41" s="616" t="s">
        <v>343</v>
      </c>
      <c r="G41" s="616" t="s">
        <v>345</v>
      </c>
      <c r="H41" s="616" t="s">
        <v>532</v>
      </c>
      <c r="I41" s="662" t="s">
        <v>396</v>
      </c>
    </row>
    <row r="42" spans="1:9">
      <c r="A42" s="616" t="s">
        <v>406</v>
      </c>
      <c r="B42" s="616" t="s">
        <v>409</v>
      </c>
      <c r="C42" s="616" t="s">
        <v>410</v>
      </c>
      <c r="D42" s="616" t="s">
        <v>407</v>
      </c>
      <c r="E42" s="616" t="s">
        <v>407</v>
      </c>
      <c r="F42" s="616" t="s">
        <v>407</v>
      </c>
      <c r="G42" s="616" t="s">
        <v>407</v>
      </c>
      <c r="H42" s="616" t="s">
        <v>407</v>
      </c>
      <c r="I42" s="662"/>
    </row>
    <row r="43" spans="1:9">
      <c r="A43" s="617" t="s">
        <v>418</v>
      </c>
      <c r="B43" s="618"/>
      <c r="C43" s="618"/>
      <c r="D43" s="618"/>
      <c r="E43" s="618">
        <v>4605.6477999999997</v>
      </c>
      <c r="F43" s="618">
        <v>11690.325000000001</v>
      </c>
      <c r="G43" s="618">
        <v>11550.365625</v>
      </c>
      <c r="H43" s="618">
        <v>16705.5</v>
      </c>
      <c r="I43" s="615">
        <f>MEDIAN(B43:H43)</f>
        <v>11620.345312500001</v>
      </c>
    </row>
    <row r="44" spans="1:9">
      <c r="A44" s="617">
        <v>2020</v>
      </c>
      <c r="B44" s="618"/>
      <c r="C44" s="618"/>
      <c r="D44" s="618">
        <v>8670.0655999999999</v>
      </c>
      <c r="E44" s="618">
        <v>4249.8949999999995</v>
      </c>
      <c r="F44" s="618">
        <v>9374.85</v>
      </c>
      <c r="G44" s="618">
        <v>7947.2648437500002</v>
      </c>
      <c r="H44" s="618">
        <v>11698.3048</v>
      </c>
      <c r="I44" s="615">
        <f>MEDIAN(B44:H44)</f>
        <v>8670.0655999999999</v>
      </c>
    </row>
    <row r="45" spans="1:9">
      <c r="A45" s="617">
        <v>2030</v>
      </c>
      <c r="B45" s="618"/>
      <c r="C45" s="618"/>
      <c r="D45" s="618">
        <v>7830.5346</v>
      </c>
      <c r="E45" s="618">
        <v>3818.7135999999996</v>
      </c>
      <c r="F45" s="618">
        <v>8810.1</v>
      </c>
      <c r="G45" s="618">
        <v>5434.4640625000002</v>
      </c>
      <c r="H45" s="618">
        <v>10580.15</v>
      </c>
      <c r="I45" s="615">
        <f>MEDIAN(B45:H45)</f>
        <v>7830.5346</v>
      </c>
    </row>
    <row r="46" spans="1:9">
      <c r="A46" s="617">
        <v>2040</v>
      </c>
      <c r="B46" s="618"/>
      <c r="C46" s="618"/>
      <c r="D46" s="618">
        <v>7193.7993999999999</v>
      </c>
      <c r="E46" s="618">
        <v>3432.5641999999998</v>
      </c>
      <c r="F46" s="618">
        <v>8697.15</v>
      </c>
      <c r="G46" s="618">
        <v>4523.0414062500004</v>
      </c>
      <c r="H46" s="618">
        <v>10062.279499999999</v>
      </c>
      <c r="I46" s="615">
        <f>MEDIAN(B46:H46)</f>
        <v>7193.7993999999999</v>
      </c>
    </row>
    <row r="47" spans="1:9">
      <c r="A47" s="617">
        <v>2050</v>
      </c>
      <c r="B47" s="618">
        <v>5320.4</v>
      </c>
      <c r="C47" s="618">
        <v>14031.26</v>
      </c>
      <c r="D47" s="618">
        <v>6709.7062000000005</v>
      </c>
      <c r="E47" s="618">
        <v>3084.6919999999996</v>
      </c>
      <c r="F47" s="618">
        <v>8584.1999999999989</v>
      </c>
      <c r="G47" s="618">
        <v>3884.1937500000004</v>
      </c>
      <c r="H47" s="618">
        <v>10052.2562</v>
      </c>
      <c r="I47" s="615">
        <f>MEDIAN(B47:H47)</f>
        <v>6709.7062000000005</v>
      </c>
    </row>
    <row r="49" spans="11:11">
      <c r="K49" s="693"/>
    </row>
    <row r="72" spans="1:15">
      <c r="A72" s="612" t="s">
        <v>399</v>
      </c>
      <c r="H72" s="612" t="s">
        <v>400</v>
      </c>
      <c r="M72" s="612" t="s">
        <v>403</v>
      </c>
    </row>
    <row r="73" spans="1:15">
      <c r="A73" s="612"/>
    </row>
    <row r="74" spans="1:15">
      <c r="A74" s="5"/>
      <c r="B74" s="5"/>
      <c r="C74" s="5" t="s">
        <v>39</v>
      </c>
      <c r="H74" s="5"/>
      <c r="I74" s="5"/>
      <c r="J74" s="5" t="s">
        <v>39</v>
      </c>
      <c r="K74" s="85"/>
      <c r="M74" s="5"/>
      <c r="N74" s="5"/>
      <c r="O74" s="5" t="s">
        <v>39</v>
      </c>
    </row>
    <row r="75" spans="1:15">
      <c r="A75" s="5" t="s">
        <v>394</v>
      </c>
      <c r="B75" s="11">
        <v>1.0999999999999999E-2</v>
      </c>
      <c r="C75" s="5" t="s">
        <v>345</v>
      </c>
      <c r="H75" s="5" t="s">
        <v>394</v>
      </c>
      <c r="I75" s="11">
        <v>0.06</v>
      </c>
      <c r="J75" s="5" t="s">
        <v>343</v>
      </c>
      <c r="K75" s="85"/>
      <c r="M75" s="5" t="s">
        <v>394</v>
      </c>
      <c r="N75" s="620">
        <v>20</v>
      </c>
      <c r="O75" s="5" t="s">
        <v>343</v>
      </c>
    </row>
    <row r="76" spans="1:15">
      <c r="A76" s="5" t="s">
        <v>395</v>
      </c>
      <c r="B76" s="11">
        <v>4.4999999999999998E-2</v>
      </c>
      <c r="C76" s="5" t="s">
        <v>343</v>
      </c>
      <c r="H76" s="5" t="s">
        <v>395</v>
      </c>
      <c r="I76" s="11">
        <v>0.09</v>
      </c>
      <c r="J76" s="3" t="s">
        <v>530</v>
      </c>
      <c r="K76" s="85"/>
      <c r="M76" s="5" t="s">
        <v>395</v>
      </c>
      <c r="N76" s="620">
        <v>40</v>
      </c>
      <c r="O76" s="3" t="s">
        <v>530</v>
      </c>
    </row>
    <row r="77" spans="1:15">
      <c r="A77" s="5" t="s">
        <v>396</v>
      </c>
      <c r="B77" s="11">
        <v>2.5999999999999999E-2</v>
      </c>
      <c r="C77" s="5"/>
      <c r="H77" s="5" t="s">
        <v>396</v>
      </c>
      <c r="I77" s="11"/>
      <c r="J77" s="5"/>
      <c r="K77" s="85"/>
      <c r="M77" s="5" t="s">
        <v>396</v>
      </c>
      <c r="N77" s="620">
        <v>35</v>
      </c>
      <c r="O77" s="5"/>
    </row>
    <row r="78" spans="1:15">
      <c r="A78" s="5" t="s">
        <v>397</v>
      </c>
      <c r="B78" s="11">
        <v>2.9000000000000001E-2</v>
      </c>
      <c r="C78" s="5"/>
      <c r="H78" s="5" t="s">
        <v>397</v>
      </c>
      <c r="I78" s="11">
        <v>7.4999999999999997E-2</v>
      </c>
      <c r="J78" s="5"/>
      <c r="K78" s="85"/>
      <c r="M78" s="5" t="s">
        <v>397</v>
      </c>
      <c r="N78" s="620">
        <v>31</v>
      </c>
      <c r="O78" s="5"/>
    </row>
    <row r="79" spans="1:15">
      <c r="K79" s="85"/>
    </row>
    <row r="80" spans="1:15">
      <c r="H80" s="612" t="s">
        <v>1</v>
      </c>
      <c r="J80" s="85"/>
    </row>
    <row r="81" spans="8:11">
      <c r="J81" s="85"/>
    </row>
    <row r="82" spans="8:11">
      <c r="H82" s="5"/>
      <c r="I82" s="5"/>
      <c r="J82" s="5" t="s">
        <v>39</v>
      </c>
    </row>
    <row r="83" spans="8:11">
      <c r="H83" s="5" t="s">
        <v>394</v>
      </c>
      <c r="I83" s="621">
        <v>5000</v>
      </c>
      <c r="J83" s="124" t="s">
        <v>343</v>
      </c>
    </row>
    <row r="84" spans="8:11">
      <c r="H84" s="5" t="s">
        <v>395</v>
      </c>
      <c r="I84" s="621">
        <v>6500</v>
      </c>
      <c r="J84" s="124" t="s">
        <v>343</v>
      </c>
    </row>
    <row r="85" spans="8:11">
      <c r="H85" s="5" t="s">
        <v>396</v>
      </c>
      <c r="I85" s="620"/>
      <c r="J85" s="5"/>
    </row>
    <row r="86" spans="8:11">
      <c r="H86" s="5" t="s">
        <v>397</v>
      </c>
      <c r="I86" s="620">
        <v>5750</v>
      </c>
      <c r="J86" s="5"/>
    </row>
    <row r="87" spans="8:11">
      <c r="J87" s="85"/>
    </row>
    <row r="88" spans="8:11">
      <c r="H88" s="16"/>
      <c r="K88" s="85"/>
    </row>
    <row r="89" spans="8:11">
      <c r="K89" s="85"/>
    </row>
    <row r="90" spans="8:11">
      <c r="J90" s="85"/>
    </row>
    <row r="91" spans="8:11">
      <c r="J91" s="85"/>
    </row>
    <row r="92" spans="8:11">
      <c r="J92" s="85"/>
    </row>
    <row r="93" spans="8:11">
      <c r="J93" s="85"/>
    </row>
  </sheetData>
  <hyperlinks>
    <hyperlink ref="F1" location="Inhalt!A1" display="Zurück zur Inhaltsübersicht" xr:uid="{890F7177-B6B0-4F59-BA66-1CE8D4D8261F}"/>
  </hyperlinks>
  <pageMargins left="0.7" right="0.7" top="0.78740157499999996" bottom="0.78740157499999996" header="0.3" footer="0.3"/>
  <ignoredErrors>
    <ignoredError sqref="H4:H10 I4:I10 I44:I47" formulaRange="1"/>
  </ignoredErrors>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E1C0-693B-334A-94F7-F2B11EB1DB50}">
  <sheetPr codeName="Tabelle18">
    <pageSetUpPr autoPageBreaks="0"/>
  </sheetPr>
  <dimension ref="A1:Y35"/>
  <sheetViews>
    <sheetView zoomScale="80" zoomScaleNormal="80" workbookViewId="0">
      <pane xSplit="2" ySplit="6" topLeftCell="C7" activePane="bottomRight" state="frozen"/>
      <selection pane="topRight" activeCell="C1" sqref="C1"/>
      <selection pane="bottomLeft" activeCell="A7" sqref="A7"/>
      <selection pane="bottomRight" activeCell="C4" sqref="C4:H4"/>
    </sheetView>
  </sheetViews>
  <sheetFormatPr baseColWidth="10" defaultRowHeight="16"/>
  <cols>
    <col min="1" max="1" width="40.6640625" customWidth="1"/>
    <col min="2" max="2" width="9.6640625" customWidth="1"/>
    <col min="3" max="14" width="18.1640625" customWidth="1"/>
    <col min="15" max="15" width="16.5" style="85" bestFit="1" customWidth="1"/>
    <col min="16" max="16" width="16.5" customWidth="1"/>
    <col min="17" max="18" width="16.5" bestFit="1" customWidth="1"/>
    <col min="19" max="19" width="10.83203125" style="85"/>
    <col min="20" max="20" width="13.6640625" customWidth="1"/>
    <col min="24" max="24" width="76.83203125" bestFit="1" customWidth="1"/>
    <col min="25" max="25" width="80.5" bestFit="1" customWidth="1"/>
  </cols>
  <sheetData>
    <row r="1" spans="1:25">
      <c r="A1" s="198"/>
      <c r="B1" s="198"/>
      <c r="C1" s="198"/>
      <c r="D1" s="198"/>
      <c r="E1" s="198"/>
      <c r="F1" s="198"/>
      <c r="G1" s="198"/>
      <c r="H1" s="198"/>
      <c r="I1" s="198"/>
      <c r="J1" s="198"/>
      <c r="K1" s="198"/>
      <c r="L1" s="198"/>
      <c r="M1" s="198"/>
    </row>
    <row r="2" spans="1:25" ht="19">
      <c r="A2" s="211" t="s">
        <v>159</v>
      </c>
      <c r="E2" s="648" t="s">
        <v>492</v>
      </c>
    </row>
    <row r="3" spans="1:25">
      <c r="C3" s="3"/>
      <c r="D3" s="3"/>
      <c r="E3" s="3"/>
      <c r="F3" s="3"/>
      <c r="G3" s="3"/>
      <c r="H3" s="3"/>
      <c r="I3" s="3"/>
      <c r="J3" s="3"/>
      <c r="K3" s="3"/>
      <c r="L3" s="3"/>
      <c r="M3" s="3"/>
      <c r="N3" s="3"/>
    </row>
    <row r="4" spans="1:25" ht="51">
      <c r="A4" t="s">
        <v>10</v>
      </c>
      <c r="B4" s="15" t="s">
        <v>29</v>
      </c>
      <c r="C4" s="483" t="s">
        <v>541</v>
      </c>
      <c r="D4" s="484" t="s">
        <v>542</v>
      </c>
      <c r="E4" s="633" t="s">
        <v>543</v>
      </c>
      <c r="F4" s="630" t="s">
        <v>544</v>
      </c>
      <c r="G4" s="484" t="s">
        <v>545</v>
      </c>
      <c r="H4" s="485" t="s">
        <v>546</v>
      </c>
      <c r="I4" s="415" t="s">
        <v>426</v>
      </c>
      <c r="J4" s="567" t="s">
        <v>425</v>
      </c>
      <c r="K4" s="416" t="s">
        <v>424</v>
      </c>
      <c r="L4" s="415" t="s">
        <v>423</v>
      </c>
      <c r="M4" s="567" t="s">
        <v>422</v>
      </c>
      <c r="N4" s="416" t="s">
        <v>421</v>
      </c>
      <c r="O4" s="578" t="s">
        <v>289</v>
      </c>
      <c r="P4" s="399" t="s">
        <v>17</v>
      </c>
      <c r="Q4" s="4" t="s">
        <v>17</v>
      </c>
      <c r="R4" s="4" t="s">
        <v>18</v>
      </c>
      <c r="S4" s="11" t="s">
        <v>2</v>
      </c>
      <c r="T4" s="4" t="s">
        <v>3</v>
      </c>
      <c r="U4" s="27" t="s">
        <v>117</v>
      </c>
      <c r="V4" s="27" t="s">
        <v>117</v>
      </c>
      <c r="W4" s="27" t="s">
        <v>117</v>
      </c>
      <c r="X4" s="65" t="s">
        <v>15</v>
      </c>
      <c r="Y4" s="38" t="s">
        <v>56</v>
      </c>
    </row>
    <row r="5" spans="1:25" ht="17">
      <c r="A5" t="s">
        <v>9</v>
      </c>
      <c r="B5" s="12"/>
      <c r="C5" s="568" t="s">
        <v>28</v>
      </c>
      <c r="D5" s="565" t="s">
        <v>28</v>
      </c>
      <c r="E5" s="569" t="s">
        <v>28</v>
      </c>
      <c r="F5" s="631" t="s">
        <v>228</v>
      </c>
      <c r="G5" s="565" t="s">
        <v>228</v>
      </c>
      <c r="H5" s="569" t="s">
        <v>228</v>
      </c>
      <c r="I5" s="767" t="s">
        <v>28</v>
      </c>
      <c r="J5" s="768" t="s">
        <v>28</v>
      </c>
      <c r="K5" s="769" t="s">
        <v>28</v>
      </c>
      <c r="L5" s="767" t="s">
        <v>228</v>
      </c>
      <c r="M5" s="768" t="s">
        <v>228</v>
      </c>
      <c r="N5" s="769" t="s">
        <v>228</v>
      </c>
      <c r="O5" s="579" t="s">
        <v>178</v>
      </c>
      <c r="P5" s="449" t="s">
        <v>276</v>
      </c>
      <c r="Q5" s="17" t="s">
        <v>276</v>
      </c>
      <c r="R5" s="7" t="s">
        <v>11</v>
      </c>
      <c r="S5" s="119" t="s">
        <v>21</v>
      </c>
      <c r="T5" s="8" t="s">
        <v>19</v>
      </c>
      <c r="U5" s="770" t="s">
        <v>11</v>
      </c>
      <c r="V5" s="770"/>
      <c r="W5" s="770"/>
      <c r="X5" s="65"/>
      <c r="Y5" s="38"/>
    </row>
    <row r="6" spans="1:25" ht="35" thickBot="1">
      <c r="B6" s="28"/>
      <c r="C6" s="622" t="s">
        <v>404</v>
      </c>
      <c r="D6" s="623" t="s">
        <v>404</v>
      </c>
      <c r="E6" s="634" t="s">
        <v>404</v>
      </c>
      <c r="F6" s="632" t="s">
        <v>404</v>
      </c>
      <c r="G6" s="623" t="s">
        <v>404</v>
      </c>
      <c r="H6" s="622" t="s">
        <v>404</v>
      </c>
      <c r="I6" s="417"/>
      <c r="J6" s="91"/>
      <c r="K6" s="287"/>
      <c r="L6" s="417"/>
      <c r="M6" s="91"/>
      <c r="N6" s="287"/>
      <c r="O6" s="580"/>
      <c r="P6" s="587" t="s">
        <v>358</v>
      </c>
      <c r="Q6" s="30"/>
      <c r="R6" s="30"/>
      <c r="S6" s="89"/>
      <c r="T6" s="30"/>
      <c r="U6" s="55" t="s">
        <v>6</v>
      </c>
      <c r="V6" s="55" t="s">
        <v>189</v>
      </c>
      <c r="W6" s="55" t="s">
        <v>7</v>
      </c>
      <c r="X6" s="285"/>
      <c r="Y6" s="291"/>
    </row>
    <row r="7" spans="1:25">
      <c r="A7" s="53" t="s">
        <v>361</v>
      </c>
      <c r="B7" s="128">
        <v>2015</v>
      </c>
      <c r="C7" s="570">
        <v>406.85</v>
      </c>
      <c r="D7" s="490">
        <v>1105.2850000000001</v>
      </c>
      <c r="E7" s="571">
        <v>1803.72</v>
      </c>
      <c r="F7" s="570"/>
      <c r="G7" s="490"/>
      <c r="H7" s="571"/>
      <c r="I7" s="420">
        <v>390</v>
      </c>
      <c r="J7" s="62"/>
      <c r="K7" s="255">
        <v>1729</v>
      </c>
      <c r="L7" s="420"/>
      <c r="M7" s="62"/>
      <c r="N7" s="255"/>
      <c r="O7" s="581">
        <v>1.4E-2</v>
      </c>
      <c r="P7" s="594"/>
      <c r="Q7" s="595"/>
      <c r="R7" s="64">
        <v>2.6</v>
      </c>
      <c r="S7" s="292">
        <v>7.0000000000000007E-2</v>
      </c>
      <c r="T7" s="64">
        <v>10</v>
      </c>
      <c r="U7" s="370"/>
      <c r="V7" s="371"/>
      <c r="W7" s="372"/>
      <c r="X7" s="131" t="s">
        <v>292</v>
      </c>
      <c r="Y7" s="172" t="s">
        <v>291</v>
      </c>
    </row>
    <row r="8" spans="1:25" ht="17" thickBot="1">
      <c r="A8" s="54" t="s">
        <v>361</v>
      </c>
      <c r="B8" s="136">
        <v>2030</v>
      </c>
      <c r="C8" s="574">
        <v>114.75</v>
      </c>
      <c r="D8" s="493">
        <v>146.05000000000001</v>
      </c>
      <c r="E8" s="575">
        <v>177.35</v>
      </c>
      <c r="F8" s="574"/>
      <c r="G8" s="493"/>
      <c r="H8" s="575"/>
      <c r="I8" s="422">
        <v>110</v>
      </c>
      <c r="J8" s="246"/>
      <c r="K8" s="250">
        <v>170</v>
      </c>
      <c r="L8" s="39"/>
      <c r="M8" s="54"/>
      <c r="N8" s="166"/>
      <c r="O8" s="583">
        <v>1.4E-2</v>
      </c>
      <c r="P8" s="596"/>
      <c r="Q8" s="469"/>
      <c r="R8" s="135">
        <v>2.6</v>
      </c>
      <c r="S8" s="294">
        <v>7.0000000000000007E-2</v>
      </c>
      <c r="T8" s="135">
        <v>20</v>
      </c>
      <c r="U8" s="112"/>
      <c r="V8" s="113"/>
      <c r="W8" s="114"/>
      <c r="X8" s="139" t="s">
        <v>292</v>
      </c>
      <c r="Y8" s="171" t="s">
        <v>291</v>
      </c>
    </row>
    <row r="9" spans="1:25">
      <c r="A9" s="394" t="s">
        <v>342</v>
      </c>
      <c r="B9" s="128">
        <v>2017</v>
      </c>
      <c r="C9" s="570"/>
      <c r="D9" s="490"/>
      <c r="E9" s="571"/>
      <c r="F9" s="570"/>
      <c r="G9" s="490">
        <v>935.71679999999992</v>
      </c>
      <c r="H9" s="571"/>
      <c r="I9" s="36"/>
      <c r="J9" s="53"/>
      <c r="K9" s="163"/>
      <c r="L9" s="36"/>
      <c r="M9" s="53">
        <v>906</v>
      </c>
      <c r="N9" s="163"/>
      <c r="O9" s="581"/>
      <c r="P9" s="588"/>
      <c r="Q9" s="64"/>
      <c r="R9" s="204"/>
      <c r="S9" s="292"/>
      <c r="T9" s="130"/>
      <c r="U9" s="132">
        <v>260</v>
      </c>
      <c r="V9" s="133"/>
      <c r="W9" s="134">
        <v>314</v>
      </c>
      <c r="X9" s="53"/>
      <c r="Y9" s="172"/>
    </row>
    <row r="10" spans="1:25">
      <c r="A10" s="340" t="s">
        <v>342</v>
      </c>
      <c r="B10" s="125">
        <v>2030</v>
      </c>
      <c r="C10" s="572"/>
      <c r="D10" s="496"/>
      <c r="E10" s="573"/>
      <c r="F10" s="572"/>
      <c r="G10" s="496">
        <v>445.13679999999999</v>
      </c>
      <c r="H10" s="573"/>
      <c r="I10" s="37"/>
      <c r="J10" s="3"/>
      <c r="K10" s="164"/>
      <c r="L10" s="37"/>
      <c r="M10" s="3">
        <v>431</v>
      </c>
      <c r="N10" s="164"/>
      <c r="O10" s="582"/>
      <c r="P10" s="589"/>
      <c r="Q10" s="23"/>
      <c r="R10" s="126"/>
      <c r="S10" s="293"/>
      <c r="T10" s="208"/>
      <c r="U10" s="378">
        <v>124</v>
      </c>
      <c r="V10" s="382"/>
      <c r="W10" s="383">
        <v>149</v>
      </c>
      <c r="X10" s="3"/>
      <c r="Y10" s="173"/>
    </row>
    <row r="11" spans="1:25" ht="17" thickBot="1">
      <c r="A11" s="341" t="s">
        <v>342</v>
      </c>
      <c r="B11" s="136">
        <v>2050</v>
      </c>
      <c r="C11" s="574"/>
      <c r="D11" s="493"/>
      <c r="E11" s="575"/>
      <c r="F11" s="574"/>
      <c r="G11" s="493">
        <v>245.8064</v>
      </c>
      <c r="H11" s="575"/>
      <c r="I11" s="39"/>
      <c r="J11" s="54"/>
      <c r="K11" s="166"/>
      <c r="L11" s="39"/>
      <c r="M11" s="54">
        <v>238</v>
      </c>
      <c r="N11" s="166"/>
      <c r="O11" s="583"/>
      <c r="P11" s="590"/>
      <c r="Q11" s="135"/>
      <c r="R11" s="206"/>
      <c r="S11" s="294"/>
      <c r="T11" s="210"/>
      <c r="U11" s="379">
        <v>68</v>
      </c>
      <c r="V11" s="392"/>
      <c r="W11" s="393">
        <v>83</v>
      </c>
      <c r="X11" s="54"/>
      <c r="Y11" s="171"/>
    </row>
    <row r="12" spans="1:25">
      <c r="A12" s="36" t="s">
        <v>365</v>
      </c>
      <c r="B12" s="128">
        <v>2018</v>
      </c>
      <c r="C12" s="570"/>
      <c r="D12" s="490"/>
      <c r="E12" s="571"/>
      <c r="F12" s="570">
        <v>569.88</v>
      </c>
      <c r="G12" s="490">
        <v>905.70499999999993</v>
      </c>
      <c r="H12" s="571">
        <v>1241.53</v>
      </c>
      <c r="I12" s="36"/>
      <c r="J12" s="53"/>
      <c r="K12" s="163"/>
      <c r="L12" s="36">
        <v>560</v>
      </c>
      <c r="M12" s="53"/>
      <c r="N12" s="163">
        <v>1220</v>
      </c>
      <c r="O12" s="581"/>
      <c r="P12" s="588"/>
      <c r="Q12" s="64"/>
      <c r="R12" s="204"/>
      <c r="S12" s="292"/>
      <c r="T12" s="130">
        <v>10</v>
      </c>
      <c r="U12" s="132"/>
      <c r="V12" s="133"/>
      <c r="W12" s="134"/>
      <c r="X12" s="131"/>
      <c r="Y12" s="172"/>
    </row>
    <row r="13" spans="1:25" ht="17" thickBot="1">
      <c r="A13" s="37" t="s">
        <v>365</v>
      </c>
      <c r="B13" s="136">
        <v>2030</v>
      </c>
      <c r="C13" s="574"/>
      <c r="D13" s="493"/>
      <c r="E13" s="575"/>
      <c r="F13" s="574">
        <v>203.53</v>
      </c>
      <c r="G13" s="493">
        <v>432.5</v>
      </c>
      <c r="H13" s="575">
        <v>661.47</v>
      </c>
      <c r="I13" s="39"/>
      <c r="J13" s="54"/>
      <c r="K13" s="166"/>
      <c r="L13" s="39">
        <v>200</v>
      </c>
      <c r="M13" s="54"/>
      <c r="N13" s="166">
        <v>650</v>
      </c>
      <c r="O13" s="583"/>
      <c r="P13" s="590"/>
      <c r="Q13" s="135"/>
      <c r="R13" s="206"/>
      <c r="S13" s="294"/>
      <c r="T13" s="210">
        <v>15</v>
      </c>
      <c r="U13" s="379"/>
      <c r="V13" s="392"/>
      <c r="W13" s="393"/>
      <c r="X13" s="139"/>
      <c r="Y13" s="171"/>
    </row>
    <row r="14" spans="1:25">
      <c r="A14" s="380" t="s">
        <v>368</v>
      </c>
      <c r="B14" s="128">
        <v>2015</v>
      </c>
      <c r="C14" s="570"/>
      <c r="D14" s="490"/>
      <c r="E14" s="571"/>
      <c r="F14" s="570"/>
      <c r="G14" s="490">
        <v>234.11099999999999</v>
      </c>
      <c r="H14" s="571"/>
      <c r="I14" s="36"/>
      <c r="J14" s="53"/>
      <c r="K14" s="163"/>
      <c r="L14" s="36"/>
      <c r="M14" s="53">
        <v>219</v>
      </c>
      <c r="N14" s="163"/>
      <c r="O14" s="581">
        <v>1.4999999999999999E-2</v>
      </c>
      <c r="P14" s="588"/>
      <c r="Q14" s="64"/>
      <c r="R14" s="64"/>
      <c r="S14" s="292">
        <v>7.0000000000000007E-2</v>
      </c>
      <c r="T14" s="64">
        <v>10</v>
      </c>
      <c r="U14" s="132"/>
      <c r="V14" s="133"/>
      <c r="W14" s="134"/>
      <c r="X14" s="131" t="s">
        <v>275</v>
      </c>
      <c r="Y14" s="172"/>
    </row>
    <row r="15" spans="1:25">
      <c r="A15" s="23" t="s">
        <v>368</v>
      </c>
      <c r="B15" s="125">
        <v>2020</v>
      </c>
      <c r="C15" s="572"/>
      <c r="D15" s="496"/>
      <c r="E15" s="573"/>
      <c r="F15" s="572"/>
      <c r="G15" s="496">
        <v>234.11099999999999</v>
      </c>
      <c r="H15" s="573"/>
      <c r="I15" s="37"/>
      <c r="J15" s="3"/>
      <c r="K15" s="164"/>
      <c r="L15" s="37"/>
      <c r="M15" s="3">
        <v>219</v>
      </c>
      <c r="N15" s="164"/>
      <c r="O15" s="582">
        <v>1.4999999999999999E-2</v>
      </c>
      <c r="P15" s="589"/>
      <c r="Q15" s="23"/>
      <c r="R15" s="23"/>
      <c r="S15" s="293">
        <v>7.0000000000000007E-2</v>
      </c>
      <c r="T15" s="23">
        <v>10</v>
      </c>
      <c r="U15" s="378"/>
      <c r="V15" s="382"/>
      <c r="W15" s="383"/>
      <c r="X15" s="2" t="s">
        <v>275</v>
      </c>
      <c r="Y15" s="173"/>
    </row>
    <row r="16" spans="1:25">
      <c r="A16" s="23" t="s">
        <v>368</v>
      </c>
      <c r="B16" s="125">
        <v>2025</v>
      </c>
      <c r="C16" s="572"/>
      <c r="D16" s="496"/>
      <c r="E16" s="573"/>
      <c r="F16" s="572"/>
      <c r="G16" s="496">
        <v>169.971</v>
      </c>
      <c r="H16" s="573"/>
      <c r="I16" s="37"/>
      <c r="J16" s="3"/>
      <c r="K16" s="164"/>
      <c r="L16" s="37"/>
      <c r="M16" s="3">
        <v>159</v>
      </c>
      <c r="N16" s="164"/>
      <c r="O16" s="582">
        <v>1.4999999999999999E-2</v>
      </c>
      <c r="P16" s="589"/>
      <c r="Q16" s="23"/>
      <c r="R16" s="23"/>
      <c r="S16" s="293">
        <v>7.0000000000000007E-2</v>
      </c>
      <c r="T16" s="23">
        <v>10</v>
      </c>
      <c r="U16" s="378"/>
      <c r="V16" s="382"/>
      <c r="W16" s="383"/>
      <c r="X16" s="2" t="s">
        <v>275</v>
      </c>
      <c r="Y16" s="173"/>
    </row>
    <row r="17" spans="1:25">
      <c r="A17" s="23" t="s">
        <v>368</v>
      </c>
      <c r="B17" s="125">
        <v>2030</v>
      </c>
      <c r="C17" s="572"/>
      <c r="D17" s="496"/>
      <c r="E17" s="573"/>
      <c r="F17" s="572"/>
      <c r="G17" s="496">
        <v>134.69399999999999</v>
      </c>
      <c r="H17" s="573"/>
      <c r="I17" s="37"/>
      <c r="J17" s="3"/>
      <c r="K17" s="164"/>
      <c r="L17" s="37"/>
      <c r="M17" s="3">
        <v>126</v>
      </c>
      <c r="N17" s="164"/>
      <c r="O17" s="582">
        <v>1.4999999999999999E-2</v>
      </c>
      <c r="P17" s="589"/>
      <c r="Q17" s="23"/>
      <c r="R17" s="23"/>
      <c r="S17" s="293">
        <v>7.0000000000000007E-2</v>
      </c>
      <c r="T17" s="23">
        <v>10</v>
      </c>
      <c r="U17" s="378"/>
      <c r="V17" s="382"/>
      <c r="W17" s="383"/>
      <c r="X17" s="2" t="s">
        <v>275</v>
      </c>
      <c r="Y17" s="173"/>
    </row>
    <row r="18" spans="1:25">
      <c r="A18" s="23" t="s">
        <v>368</v>
      </c>
      <c r="B18" s="125">
        <v>2035</v>
      </c>
      <c r="C18" s="572"/>
      <c r="D18" s="496"/>
      <c r="E18" s="573"/>
      <c r="F18" s="572"/>
      <c r="G18" s="496">
        <v>118.65899999999999</v>
      </c>
      <c r="H18" s="573"/>
      <c r="I18" s="37"/>
      <c r="J18" s="3"/>
      <c r="K18" s="164"/>
      <c r="L18" s="37"/>
      <c r="M18" s="3">
        <v>111</v>
      </c>
      <c r="N18" s="164"/>
      <c r="O18" s="582">
        <v>1.4999999999999999E-2</v>
      </c>
      <c r="P18" s="589"/>
      <c r="Q18" s="23"/>
      <c r="R18" s="23"/>
      <c r="S18" s="293">
        <v>7.0000000000000007E-2</v>
      </c>
      <c r="T18" s="23">
        <v>10</v>
      </c>
      <c r="U18" s="378"/>
      <c r="V18" s="382"/>
      <c r="W18" s="383"/>
      <c r="X18" s="2" t="s">
        <v>275</v>
      </c>
      <c r="Y18" s="173"/>
    </row>
    <row r="19" spans="1:25" ht="17" thickBot="1">
      <c r="A19" s="135" t="s">
        <v>368</v>
      </c>
      <c r="B19" s="136">
        <v>2040</v>
      </c>
      <c r="C19" s="574"/>
      <c r="D19" s="493"/>
      <c r="E19" s="575"/>
      <c r="F19" s="574"/>
      <c r="G19" s="493">
        <v>109.038</v>
      </c>
      <c r="H19" s="575"/>
      <c r="I19" s="39"/>
      <c r="J19" s="54"/>
      <c r="K19" s="166"/>
      <c r="L19" s="39"/>
      <c r="M19" s="54">
        <v>102</v>
      </c>
      <c r="N19" s="166"/>
      <c r="O19" s="583">
        <v>1.4999999999999999E-2</v>
      </c>
      <c r="P19" s="590"/>
      <c r="Q19" s="135"/>
      <c r="R19" s="135"/>
      <c r="S19" s="294">
        <v>7.0000000000000007E-2</v>
      </c>
      <c r="T19" s="135">
        <v>10</v>
      </c>
      <c r="U19" s="156"/>
      <c r="V19" s="160"/>
      <c r="W19" s="179"/>
      <c r="X19" s="139" t="s">
        <v>275</v>
      </c>
      <c r="Y19" s="171"/>
    </row>
    <row r="20" spans="1:25">
      <c r="A20" s="64" t="s">
        <v>363</v>
      </c>
      <c r="B20" s="128">
        <v>2013</v>
      </c>
      <c r="C20" s="570"/>
      <c r="D20" s="490"/>
      <c r="E20" s="571"/>
      <c r="F20" s="570"/>
      <c r="G20" s="490">
        <v>1346.9399999999998</v>
      </c>
      <c r="H20" s="571"/>
      <c r="I20" s="36"/>
      <c r="J20" s="53"/>
      <c r="K20" s="163"/>
      <c r="L20" s="36"/>
      <c r="M20" s="53">
        <v>1260</v>
      </c>
      <c r="N20" s="163"/>
      <c r="O20" s="581">
        <v>0.01</v>
      </c>
      <c r="P20" s="591"/>
      <c r="Q20" s="390"/>
      <c r="R20" s="64"/>
      <c r="S20" s="292">
        <v>0.04</v>
      </c>
      <c r="T20" s="64">
        <v>25</v>
      </c>
      <c r="U20" s="365"/>
      <c r="V20" s="366"/>
      <c r="W20" s="367"/>
      <c r="X20" s="131" t="s">
        <v>279</v>
      </c>
      <c r="Y20" s="172"/>
    </row>
    <row r="21" spans="1:25" ht="17" thickBot="1">
      <c r="A21" s="135" t="s">
        <v>363</v>
      </c>
      <c r="B21" s="136">
        <v>2050</v>
      </c>
      <c r="C21" s="574"/>
      <c r="D21" s="493"/>
      <c r="E21" s="575"/>
      <c r="F21" s="574"/>
      <c r="G21" s="493">
        <v>324.976</v>
      </c>
      <c r="H21" s="575"/>
      <c r="I21" s="39"/>
      <c r="J21" s="54"/>
      <c r="K21" s="166"/>
      <c r="L21" s="39"/>
      <c r="M21" s="54">
        <v>304</v>
      </c>
      <c r="N21" s="166"/>
      <c r="O21" s="583">
        <v>0.01</v>
      </c>
      <c r="P21" s="592"/>
      <c r="Q21" s="391"/>
      <c r="R21" s="135"/>
      <c r="S21" s="294">
        <v>0.04</v>
      </c>
      <c r="T21" s="135">
        <v>25</v>
      </c>
      <c r="U21" s="112"/>
      <c r="V21" s="113"/>
      <c r="W21" s="114"/>
      <c r="X21" s="139" t="s">
        <v>279</v>
      </c>
      <c r="Y21" s="171"/>
    </row>
    <row r="22" spans="1:25">
      <c r="A22" s="380" t="s">
        <v>372</v>
      </c>
      <c r="B22" s="128">
        <v>2010</v>
      </c>
      <c r="C22" s="570"/>
      <c r="D22" s="490"/>
      <c r="E22" s="571"/>
      <c r="F22" s="570">
        <v>1215.3419999999999</v>
      </c>
      <c r="G22" s="490">
        <v>2275.3777499999997</v>
      </c>
      <c r="H22" s="571">
        <v>3335.4134999999997</v>
      </c>
      <c r="I22" s="36"/>
      <c r="J22" s="53"/>
      <c r="K22" s="163"/>
      <c r="L22" s="419">
        <v>1076</v>
      </c>
      <c r="M22" s="404"/>
      <c r="N22" s="360">
        <v>2953</v>
      </c>
      <c r="O22" s="581"/>
      <c r="P22" s="588"/>
      <c r="Q22" s="64"/>
      <c r="R22" s="64"/>
      <c r="T22" s="64"/>
      <c r="U22" s="132"/>
      <c r="V22" s="133"/>
      <c r="W22" s="134"/>
      <c r="X22" s="131"/>
      <c r="Y22" s="172"/>
    </row>
    <row r="23" spans="1:25">
      <c r="A23" s="219" t="s">
        <v>372</v>
      </c>
      <c r="B23" s="125">
        <v>2020</v>
      </c>
      <c r="C23" s="572"/>
      <c r="D23" s="496"/>
      <c r="E23" s="573"/>
      <c r="F23" s="572">
        <v>318.51900000000001</v>
      </c>
      <c r="G23" s="496">
        <v>596.37599999999998</v>
      </c>
      <c r="H23" s="573">
        <v>874.23299999999995</v>
      </c>
      <c r="I23" s="37"/>
      <c r="J23" s="3"/>
      <c r="K23" s="164"/>
      <c r="L23" s="37">
        <v>282</v>
      </c>
      <c r="M23" s="3"/>
      <c r="N23" s="361">
        <v>774</v>
      </c>
      <c r="O23" s="582"/>
      <c r="P23" s="589"/>
      <c r="Q23" s="23"/>
      <c r="R23" s="23"/>
      <c r="T23" s="23"/>
      <c r="U23" s="378"/>
      <c r="V23" s="382"/>
      <c r="W23" s="383"/>
      <c r="X23" s="2"/>
      <c r="Y23" s="173"/>
    </row>
    <row r="24" spans="1:25">
      <c r="A24" s="219" t="s">
        <v>372</v>
      </c>
      <c r="B24" s="125">
        <v>2030</v>
      </c>
      <c r="C24" s="572"/>
      <c r="D24" s="496"/>
      <c r="E24" s="573"/>
      <c r="F24" s="572">
        <v>253.00799999999998</v>
      </c>
      <c r="G24" s="496">
        <v>473.26049999999998</v>
      </c>
      <c r="H24" s="573">
        <v>693.51299999999992</v>
      </c>
      <c r="I24" s="37"/>
      <c r="J24" s="3"/>
      <c r="K24" s="164"/>
      <c r="L24" s="37">
        <v>224</v>
      </c>
      <c r="M24" s="3"/>
      <c r="N24" s="361">
        <v>614</v>
      </c>
      <c r="O24" s="582"/>
      <c r="P24" s="589"/>
      <c r="Q24" s="23"/>
      <c r="R24" s="23"/>
      <c r="T24" s="23"/>
      <c r="U24" s="378"/>
      <c r="V24" s="382"/>
      <c r="W24" s="383"/>
      <c r="X24" s="2"/>
      <c r="Y24" s="173"/>
    </row>
    <row r="25" spans="1:25">
      <c r="A25" s="219" t="s">
        <v>372</v>
      </c>
      <c r="B25" s="125">
        <v>2040</v>
      </c>
      <c r="C25" s="572"/>
      <c r="D25" s="496"/>
      <c r="E25" s="573"/>
      <c r="F25" s="572">
        <v>221.38199999999998</v>
      </c>
      <c r="G25" s="496">
        <v>414.52649999999994</v>
      </c>
      <c r="H25" s="573">
        <v>607.67099999999994</v>
      </c>
      <c r="I25" s="37"/>
      <c r="J25" s="3"/>
      <c r="K25" s="164"/>
      <c r="L25" s="37">
        <v>196</v>
      </c>
      <c r="M25" s="3"/>
      <c r="N25" s="361">
        <v>538</v>
      </c>
      <c r="O25" s="582"/>
      <c r="P25" s="589"/>
      <c r="Q25" s="23"/>
      <c r="R25" s="23"/>
      <c r="T25" s="23"/>
      <c r="U25" s="378"/>
      <c r="V25" s="382"/>
      <c r="W25" s="383"/>
      <c r="X25" s="2"/>
      <c r="Y25" s="173"/>
    </row>
    <row r="26" spans="1:25" ht="17" thickBot="1">
      <c r="A26" s="381" t="s">
        <v>372</v>
      </c>
      <c r="B26" s="136">
        <v>2050</v>
      </c>
      <c r="C26" s="574"/>
      <c r="D26" s="493"/>
      <c r="E26" s="575"/>
      <c r="F26" s="574">
        <v>221.38199999999998</v>
      </c>
      <c r="G26" s="493">
        <v>414.52649999999994</v>
      </c>
      <c r="H26" s="575">
        <v>607.67099999999994</v>
      </c>
      <c r="I26" s="39"/>
      <c r="J26" s="54"/>
      <c r="K26" s="166"/>
      <c r="L26" s="39">
        <v>196</v>
      </c>
      <c r="M26" s="54"/>
      <c r="N26" s="362">
        <v>538</v>
      </c>
      <c r="O26" s="583"/>
      <c r="P26" s="590"/>
      <c r="Q26" s="135"/>
      <c r="R26" s="135"/>
      <c r="T26" s="135"/>
      <c r="U26" s="379"/>
      <c r="V26" s="392"/>
      <c r="W26" s="393"/>
      <c r="X26" s="139"/>
      <c r="Y26" s="171"/>
    </row>
    <row r="27" spans="1:25">
      <c r="A27" s="394" t="s">
        <v>370</v>
      </c>
      <c r="B27" s="128">
        <v>2014</v>
      </c>
      <c r="C27" s="570"/>
      <c r="D27" s="490"/>
      <c r="E27" s="571"/>
      <c r="F27" s="570">
        <v>421.52000000000004</v>
      </c>
      <c r="G27" s="490">
        <v>605.93500000000006</v>
      </c>
      <c r="H27" s="571">
        <v>790.35</v>
      </c>
      <c r="I27" s="36"/>
      <c r="J27" s="53"/>
      <c r="K27" s="163"/>
      <c r="L27" s="36">
        <v>400</v>
      </c>
      <c r="M27" s="53"/>
      <c r="N27" s="163">
        <v>750</v>
      </c>
      <c r="O27" s="581">
        <v>0.02</v>
      </c>
      <c r="P27" s="588"/>
      <c r="Q27" s="64"/>
      <c r="R27" s="64"/>
      <c r="S27" s="292">
        <v>0.08</v>
      </c>
      <c r="T27" s="64">
        <v>12</v>
      </c>
      <c r="U27" s="132"/>
      <c r="V27" s="133"/>
      <c r="W27" s="134"/>
      <c r="X27" s="131" t="s">
        <v>288</v>
      </c>
      <c r="Y27" s="172"/>
    </row>
    <row r="28" spans="1:25">
      <c r="A28" s="395" t="s">
        <v>370</v>
      </c>
      <c r="B28" s="125">
        <v>2023</v>
      </c>
      <c r="C28" s="572"/>
      <c r="D28" s="496"/>
      <c r="E28" s="573"/>
      <c r="F28" s="572">
        <v>263.45000000000005</v>
      </c>
      <c r="G28" s="496">
        <v>368.83000000000004</v>
      </c>
      <c r="H28" s="573">
        <v>474.21000000000004</v>
      </c>
      <c r="I28" s="37"/>
      <c r="J28" s="3"/>
      <c r="K28" s="164"/>
      <c r="L28" s="37">
        <v>250</v>
      </c>
      <c r="M28" s="3"/>
      <c r="N28" s="164">
        <v>450</v>
      </c>
      <c r="O28" s="582">
        <v>0.02</v>
      </c>
      <c r="P28" s="589"/>
      <c r="Q28" s="23"/>
      <c r="R28" s="23"/>
      <c r="S28" s="293">
        <v>0.08</v>
      </c>
      <c r="T28" s="23">
        <v>15</v>
      </c>
      <c r="U28" s="378"/>
      <c r="V28" s="382"/>
      <c r="W28" s="383"/>
      <c r="X28" s="2" t="s">
        <v>288</v>
      </c>
      <c r="Y28" s="173" t="s">
        <v>285</v>
      </c>
    </row>
    <row r="29" spans="1:25">
      <c r="A29" s="395" t="s">
        <v>370</v>
      </c>
      <c r="B29" s="125">
        <v>2033</v>
      </c>
      <c r="C29" s="572"/>
      <c r="D29" s="496"/>
      <c r="E29" s="573"/>
      <c r="F29" s="572">
        <v>210.76000000000002</v>
      </c>
      <c r="G29" s="496">
        <v>289.79500000000002</v>
      </c>
      <c r="H29" s="573">
        <v>368.83000000000004</v>
      </c>
      <c r="I29" s="37"/>
      <c r="J29" s="3"/>
      <c r="K29" s="164"/>
      <c r="L29" s="37">
        <v>200</v>
      </c>
      <c r="M29" s="3"/>
      <c r="N29" s="164">
        <v>350</v>
      </c>
      <c r="O29" s="582">
        <v>0.02</v>
      </c>
      <c r="P29" s="589"/>
      <c r="Q29" s="23"/>
      <c r="R29" s="23"/>
      <c r="S29" s="293">
        <v>0.08</v>
      </c>
      <c r="T29" s="23">
        <v>20</v>
      </c>
      <c r="U29" s="378"/>
      <c r="V29" s="382"/>
      <c r="W29" s="383"/>
      <c r="X29" s="2" t="s">
        <v>288</v>
      </c>
      <c r="Y29" s="173" t="s">
        <v>284</v>
      </c>
    </row>
    <row r="30" spans="1:25" ht="17" thickBot="1">
      <c r="A30" s="396" t="s">
        <v>370</v>
      </c>
      <c r="B30" s="136">
        <v>2050</v>
      </c>
      <c r="C30" s="574"/>
      <c r="D30" s="493"/>
      <c r="E30" s="575"/>
      <c r="F30" s="574">
        <v>158.07000000000002</v>
      </c>
      <c r="G30" s="493">
        <v>194.95300000000003</v>
      </c>
      <c r="H30" s="575">
        <v>231.83600000000001</v>
      </c>
      <c r="I30" s="39"/>
      <c r="J30" s="54"/>
      <c r="K30" s="166"/>
      <c r="L30" s="39">
        <v>150</v>
      </c>
      <c r="M30" s="54"/>
      <c r="N30" s="166">
        <v>220</v>
      </c>
      <c r="O30" s="583">
        <v>0.02</v>
      </c>
      <c r="P30" s="590"/>
      <c r="Q30" s="135"/>
      <c r="R30" s="135"/>
      <c r="S30" s="294">
        <v>0.08</v>
      </c>
      <c r="T30" s="135">
        <v>20</v>
      </c>
      <c r="U30" s="379"/>
      <c r="V30" s="392"/>
      <c r="W30" s="393"/>
      <c r="X30" s="139" t="s">
        <v>288</v>
      </c>
      <c r="Y30" s="171" t="s">
        <v>286</v>
      </c>
    </row>
    <row r="31" spans="1:25" ht="17" thickBot="1">
      <c r="A31" s="115" t="s">
        <v>520</v>
      </c>
      <c r="B31" s="116">
        <v>2050</v>
      </c>
      <c r="C31" s="576"/>
      <c r="D31" s="563">
        <v>46.94</v>
      </c>
      <c r="E31" s="577"/>
      <c r="F31" s="576"/>
      <c r="G31" s="563">
        <v>156.47999999999999</v>
      </c>
      <c r="H31" s="577"/>
      <c r="I31" s="418"/>
      <c r="J31" s="96">
        <v>45</v>
      </c>
      <c r="K31" s="214"/>
      <c r="L31" s="418"/>
      <c r="M31" s="96">
        <v>150</v>
      </c>
      <c r="N31" s="214"/>
      <c r="O31" s="584">
        <v>2.5000000000000001E-2</v>
      </c>
      <c r="P31" s="593"/>
      <c r="Q31" s="66"/>
      <c r="R31" s="66"/>
      <c r="S31" s="66"/>
      <c r="T31" s="66">
        <v>25</v>
      </c>
      <c r="U31" s="378">
        <v>30</v>
      </c>
      <c r="V31" s="289"/>
      <c r="W31" s="290">
        <v>50</v>
      </c>
      <c r="X31" s="66" t="s">
        <v>337</v>
      </c>
      <c r="Y31" s="117"/>
    </row>
    <row r="32" spans="1:25">
      <c r="A32" s="394" t="s">
        <v>371</v>
      </c>
      <c r="B32" s="128">
        <v>2012</v>
      </c>
      <c r="C32" s="570"/>
      <c r="D32" s="490">
        <v>197.66249999999999</v>
      </c>
      <c r="E32" s="571"/>
      <c r="F32" s="570"/>
      <c r="G32" s="490">
        <v>621.22500000000002</v>
      </c>
      <c r="H32" s="571"/>
      <c r="I32" s="36"/>
      <c r="J32" s="53">
        <v>175</v>
      </c>
      <c r="K32" s="163"/>
      <c r="L32" s="36"/>
      <c r="M32" s="404">
        <v>550</v>
      </c>
      <c r="N32" s="360"/>
      <c r="O32" s="581"/>
      <c r="P32" s="588"/>
      <c r="Q32" s="64"/>
      <c r="R32" s="64"/>
      <c r="S32" s="292"/>
      <c r="T32" s="380">
        <v>6</v>
      </c>
      <c r="U32" s="132"/>
      <c r="V32" s="133"/>
      <c r="W32" s="134"/>
      <c r="X32" s="380" t="s">
        <v>310</v>
      </c>
      <c r="Y32" s="172"/>
    </row>
    <row r="33" spans="1:25">
      <c r="A33" s="340" t="s">
        <v>371</v>
      </c>
      <c r="B33" s="125">
        <v>2020</v>
      </c>
      <c r="C33" s="572"/>
      <c r="D33" s="496">
        <v>147.96449999999999</v>
      </c>
      <c r="E33" s="573"/>
      <c r="F33" s="572"/>
      <c r="G33" s="496">
        <v>508.27499999999998</v>
      </c>
      <c r="H33" s="573"/>
      <c r="I33" s="37"/>
      <c r="J33" s="3">
        <v>131</v>
      </c>
      <c r="K33" s="164"/>
      <c r="L33" s="37"/>
      <c r="M33" s="123">
        <v>450</v>
      </c>
      <c r="N33" s="361"/>
      <c r="O33" s="582"/>
      <c r="P33" s="589"/>
      <c r="Q33" s="23"/>
      <c r="R33" s="23"/>
      <c r="S33" s="293"/>
      <c r="T33" s="219">
        <v>10</v>
      </c>
      <c r="U33" s="378"/>
      <c r="V33" s="382"/>
      <c r="W33" s="383"/>
      <c r="X33" s="219" t="s">
        <v>311</v>
      </c>
      <c r="Y33" s="173"/>
    </row>
    <row r="34" spans="1:25">
      <c r="A34" s="340" t="s">
        <v>371</v>
      </c>
      <c r="B34" s="125">
        <v>2030</v>
      </c>
      <c r="C34" s="572"/>
      <c r="D34" s="496">
        <v>73.41749999999999</v>
      </c>
      <c r="E34" s="573"/>
      <c r="F34" s="572"/>
      <c r="G34" s="496">
        <v>338.84999999999997</v>
      </c>
      <c r="H34" s="573"/>
      <c r="I34" s="37"/>
      <c r="J34" s="3">
        <v>65</v>
      </c>
      <c r="K34" s="164"/>
      <c r="L34" s="37"/>
      <c r="M34" s="123">
        <v>300</v>
      </c>
      <c r="N34" s="361"/>
      <c r="O34" s="582"/>
      <c r="P34" s="589"/>
      <c r="Q34" s="23"/>
      <c r="R34" s="23"/>
      <c r="S34" s="293"/>
      <c r="T34" s="219">
        <v>12</v>
      </c>
      <c r="U34" s="378"/>
      <c r="V34" s="382"/>
      <c r="W34" s="383"/>
      <c r="X34" s="219" t="s">
        <v>312</v>
      </c>
      <c r="Y34" s="173"/>
    </row>
    <row r="35" spans="1:25" ht="17" thickBot="1">
      <c r="A35" s="341" t="s">
        <v>371</v>
      </c>
      <c r="B35" s="136">
        <v>2050</v>
      </c>
      <c r="C35" s="574"/>
      <c r="D35" s="493">
        <v>39.532499999999999</v>
      </c>
      <c r="E35" s="575"/>
      <c r="F35" s="574"/>
      <c r="G35" s="493">
        <v>169.42499999999998</v>
      </c>
      <c r="H35" s="575"/>
      <c r="I35" s="39"/>
      <c r="J35" s="54">
        <v>35</v>
      </c>
      <c r="K35" s="166"/>
      <c r="L35" s="39"/>
      <c r="M35" s="218">
        <v>150</v>
      </c>
      <c r="N35" s="362"/>
      <c r="O35" s="583"/>
      <c r="P35" s="590"/>
      <c r="Q35" s="135"/>
      <c r="R35" s="135"/>
      <c r="S35" s="294"/>
      <c r="T35" s="381">
        <v>13</v>
      </c>
      <c r="U35" s="379"/>
      <c r="V35" s="392"/>
      <c r="W35" s="393"/>
      <c r="X35" s="381" t="s">
        <v>312</v>
      </c>
      <c r="Y35" s="171"/>
    </row>
  </sheetData>
  <mergeCells count="1">
    <mergeCell ref="U5:W5"/>
  </mergeCells>
  <phoneticPr fontId="13" type="noConversion"/>
  <hyperlinks>
    <hyperlink ref="E2" location="Inhalt!A1" display="Zurück zur Inhaltsübersicht" xr:uid="{1EADA74A-21D0-4355-8087-B0C34C509F09}"/>
  </hyperlinks>
  <pageMargins left="0.7" right="0.7" top="0.78740157499999996" bottom="0.78740157499999996"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6A626-A2CF-49F7-86E3-756D0266DBF5}">
  <sheetPr codeName="Tabelle19"/>
  <dimension ref="A1:Y103"/>
  <sheetViews>
    <sheetView zoomScaleNormal="100" workbookViewId="0">
      <selection activeCell="R14" sqref="R14"/>
    </sheetView>
  </sheetViews>
  <sheetFormatPr baseColWidth="10" defaultRowHeight="16"/>
  <sheetData>
    <row r="1" spans="1:25">
      <c r="A1" s="612" t="s">
        <v>428</v>
      </c>
      <c r="F1" s="648" t="s">
        <v>492</v>
      </c>
    </row>
    <row r="2" spans="1:25">
      <c r="A2" s="616"/>
      <c r="B2" s="636" t="s">
        <v>523</v>
      </c>
      <c r="C2" s="637" t="s">
        <v>520</v>
      </c>
      <c r="D2" s="616" t="s">
        <v>370</v>
      </c>
      <c r="E2" s="616" t="s">
        <v>342</v>
      </c>
      <c r="F2" s="616" t="s">
        <v>363</v>
      </c>
      <c r="G2" s="616" t="s">
        <v>365</v>
      </c>
      <c r="H2" s="636" t="s">
        <v>429</v>
      </c>
      <c r="I2" s="637" t="s">
        <v>371</v>
      </c>
      <c r="J2" s="616" t="s">
        <v>372</v>
      </c>
      <c r="K2" s="616" t="s">
        <v>430</v>
      </c>
      <c r="L2" s="616" t="s">
        <v>368</v>
      </c>
      <c r="M2" s="660" t="s">
        <v>397</v>
      </c>
      <c r="N2" s="660" t="s">
        <v>396</v>
      </c>
      <c r="O2" s="660" t="s">
        <v>396</v>
      </c>
    </row>
    <row r="3" spans="1:25">
      <c r="A3" s="616"/>
      <c r="B3" s="647" t="s">
        <v>431</v>
      </c>
      <c r="C3" s="637" t="s">
        <v>432</v>
      </c>
      <c r="D3" s="616" t="s">
        <v>432</v>
      </c>
      <c r="E3" s="616" t="s">
        <v>432</v>
      </c>
      <c r="F3" s="616" t="s">
        <v>432</v>
      </c>
      <c r="G3" s="616" t="s">
        <v>432</v>
      </c>
      <c r="H3" s="647" t="s">
        <v>431</v>
      </c>
      <c r="I3" s="616" t="s">
        <v>432</v>
      </c>
      <c r="J3" s="616" t="s">
        <v>432</v>
      </c>
      <c r="K3" s="647" t="s">
        <v>431</v>
      </c>
      <c r="L3" s="616" t="s">
        <v>432</v>
      </c>
      <c r="M3" s="660" t="s">
        <v>432</v>
      </c>
      <c r="N3" s="660"/>
      <c r="O3" s="660" t="s">
        <v>431</v>
      </c>
    </row>
    <row r="4" spans="1:25">
      <c r="A4" s="617" t="s">
        <v>341</v>
      </c>
      <c r="B4" s="639"/>
      <c r="C4" s="638"/>
      <c r="D4" s="618">
        <v>605.93500000000006</v>
      </c>
      <c r="E4" s="618">
        <v>935.71679999999992</v>
      </c>
      <c r="F4" s="618">
        <v>1346.9399999999998</v>
      </c>
      <c r="G4" s="618">
        <v>905.70499999999993</v>
      </c>
      <c r="H4" s="639">
        <v>197.66249999999999</v>
      </c>
      <c r="I4" s="638">
        <v>621.22500000000002</v>
      </c>
      <c r="J4" s="618">
        <v>2275.3777499999997</v>
      </c>
      <c r="K4" s="635">
        <v>1105.2850000000001</v>
      </c>
      <c r="L4" s="618">
        <v>234.11099999999999</v>
      </c>
      <c r="M4" s="618">
        <f t="shared" ref="M4:M11" si="0">AVERAGE(C4:G4,I4:J4,L4:L4)</f>
        <v>989.28722142857146</v>
      </c>
      <c r="N4" s="618">
        <v>863.03340000000003</v>
      </c>
      <c r="O4" s="618">
        <f>MEDIAN(B4,H4,K4)</f>
        <v>651.47375</v>
      </c>
    </row>
    <row r="5" spans="1:25">
      <c r="A5" s="617">
        <v>2020</v>
      </c>
      <c r="B5" s="639"/>
      <c r="C5" s="638"/>
      <c r="D5" s="618"/>
      <c r="E5" s="618"/>
      <c r="F5" s="618"/>
      <c r="G5" s="618"/>
      <c r="H5" s="639">
        <v>147.96449999999999</v>
      </c>
      <c r="I5" s="638">
        <v>508.27499999999998</v>
      </c>
      <c r="J5" s="618">
        <v>596.37599999999998</v>
      </c>
      <c r="K5" s="635"/>
      <c r="L5" s="618">
        <v>234.11099999999999</v>
      </c>
      <c r="M5" s="618">
        <f t="shared" si="0"/>
        <v>446.25399999999991</v>
      </c>
      <c r="N5" s="618">
        <v>491.24250000000001</v>
      </c>
      <c r="O5" s="618">
        <f t="shared" ref="O5:O13" si="1">MEDIAN(B5,H5,K5)</f>
        <v>147.96449999999999</v>
      </c>
    </row>
    <row r="6" spans="1:25">
      <c r="A6" s="617">
        <v>2023</v>
      </c>
      <c r="B6" s="639"/>
      <c r="C6" s="638"/>
      <c r="D6" s="618">
        <v>368.83000000000004</v>
      </c>
      <c r="E6" s="618"/>
      <c r="F6" s="618"/>
      <c r="G6" s="618"/>
      <c r="H6" s="639"/>
      <c r="I6" s="638"/>
      <c r="J6" s="618"/>
      <c r="K6" s="635"/>
      <c r="L6" s="618"/>
      <c r="M6" s="618">
        <f t="shared" si="0"/>
        <v>368.83000000000004</v>
      </c>
      <c r="N6" s="618"/>
      <c r="O6" s="618"/>
    </row>
    <row r="7" spans="1:25">
      <c r="A7" s="617">
        <v>2025</v>
      </c>
      <c r="B7" s="639"/>
      <c r="C7" s="638"/>
      <c r="D7" s="618"/>
      <c r="E7" s="618"/>
      <c r="F7" s="618"/>
      <c r="G7" s="618"/>
      <c r="H7" s="639"/>
      <c r="I7" s="638"/>
      <c r="J7" s="618"/>
      <c r="K7" s="635"/>
      <c r="L7" s="618">
        <v>169.971</v>
      </c>
      <c r="M7" s="618">
        <f t="shared" si="0"/>
        <v>169.971</v>
      </c>
      <c r="N7" s="618"/>
      <c r="O7" s="618"/>
    </row>
    <row r="8" spans="1:25">
      <c r="A8" s="617">
        <v>2030</v>
      </c>
      <c r="B8" s="639"/>
      <c r="C8" s="638"/>
      <c r="D8" s="618"/>
      <c r="E8" s="618">
        <v>445.13679999999999</v>
      </c>
      <c r="F8" s="618"/>
      <c r="G8" s="618">
        <v>432.5</v>
      </c>
      <c r="H8" s="639">
        <v>73.41749999999999</v>
      </c>
      <c r="I8" s="638">
        <v>338.84999999999997</v>
      </c>
      <c r="J8" s="618">
        <v>473.26049999999998</v>
      </c>
      <c r="K8" s="635">
        <v>146.05000000000001</v>
      </c>
      <c r="L8" s="618">
        <v>134.69399999999999</v>
      </c>
      <c r="M8" s="618">
        <f t="shared" si="0"/>
        <v>364.88826</v>
      </c>
      <c r="N8" s="618">
        <v>353.84000000000003</v>
      </c>
      <c r="O8" s="618">
        <f t="shared" si="1"/>
        <v>109.73375</v>
      </c>
    </row>
    <row r="9" spans="1:25">
      <c r="A9" s="617">
        <v>2033</v>
      </c>
      <c r="B9" s="639"/>
      <c r="C9" s="638"/>
      <c r="D9" s="618">
        <v>289.79500000000002</v>
      </c>
      <c r="E9" s="618"/>
      <c r="F9" s="618"/>
      <c r="G9" s="618"/>
      <c r="H9" s="639"/>
      <c r="I9" s="638"/>
      <c r="J9" s="618"/>
      <c r="K9" s="635"/>
      <c r="L9" s="618"/>
      <c r="M9" s="618">
        <f t="shared" si="0"/>
        <v>289.79500000000002</v>
      </c>
      <c r="N9" s="618"/>
      <c r="O9" s="618"/>
    </row>
    <row r="10" spans="1:25">
      <c r="A10" s="617">
        <v>2035</v>
      </c>
      <c r="B10" s="639"/>
      <c r="C10" s="638"/>
      <c r="D10" s="618"/>
      <c r="E10" s="618"/>
      <c r="F10" s="618"/>
      <c r="G10" s="618"/>
      <c r="H10" s="639"/>
      <c r="I10" s="638"/>
      <c r="J10" s="618"/>
      <c r="K10" s="635"/>
      <c r="L10" s="618">
        <v>118.65899999999999</v>
      </c>
      <c r="M10" s="618">
        <f t="shared" si="0"/>
        <v>118.65899999999999</v>
      </c>
      <c r="N10" s="618"/>
      <c r="O10" s="618"/>
    </row>
    <row r="11" spans="1:25">
      <c r="A11" s="617">
        <v>2040</v>
      </c>
      <c r="B11" s="639"/>
      <c r="C11" s="638"/>
      <c r="D11" s="618"/>
      <c r="E11" s="618"/>
      <c r="F11" s="618"/>
      <c r="G11" s="618"/>
      <c r="H11" s="639"/>
      <c r="I11" s="638"/>
      <c r="J11" s="618">
        <v>414.52649999999994</v>
      </c>
      <c r="K11" s="635"/>
      <c r="L11" s="618">
        <v>109.038</v>
      </c>
      <c r="M11" s="618">
        <f t="shared" si="0"/>
        <v>261.78224999999998</v>
      </c>
      <c r="N11" s="618">
        <v>268.97027428007266</v>
      </c>
      <c r="O11" s="618"/>
    </row>
    <row r="12" spans="1:25">
      <c r="A12" s="617">
        <v>2045</v>
      </c>
      <c r="B12" s="639"/>
      <c r="C12" s="638"/>
      <c r="D12" s="618"/>
      <c r="E12" s="618"/>
      <c r="F12" s="618"/>
      <c r="G12" s="618"/>
      <c r="H12" s="639"/>
      <c r="I12" s="638"/>
      <c r="J12" s="618"/>
      <c r="K12" s="635"/>
      <c r="L12" s="618"/>
      <c r="M12" s="618"/>
      <c r="N12" s="618"/>
      <c r="O12" s="618"/>
    </row>
    <row r="13" spans="1:25" ht="17" thickBot="1">
      <c r="A13" s="617">
        <v>2050</v>
      </c>
      <c r="B13" s="639">
        <v>46.94</v>
      </c>
      <c r="C13" s="638">
        <v>156.47999999999999</v>
      </c>
      <c r="D13" s="618">
        <v>194.95300000000003</v>
      </c>
      <c r="E13" s="618">
        <v>245.8064</v>
      </c>
      <c r="F13" s="618">
        <v>324.976</v>
      </c>
      <c r="G13" s="618"/>
      <c r="H13" s="639">
        <v>39.532499999999999</v>
      </c>
      <c r="I13" s="638">
        <v>169.42499999999998</v>
      </c>
      <c r="J13" s="618">
        <v>414.52649999999994</v>
      </c>
      <c r="K13" s="635"/>
      <c r="L13" s="618"/>
      <c r="M13" s="618">
        <f>AVERAGE(C13:G13,I13:J13,L13:L13)</f>
        <v>251.02781666666667</v>
      </c>
      <c r="N13" s="618">
        <v>226.60899999999998</v>
      </c>
      <c r="O13" s="618">
        <f t="shared" si="1"/>
        <v>43.236249999999998</v>
      </c>
    </row>
    <row r="14" spans="1:25">
      <c r="A14" s="643" t="s">
        <v>441</v>
      </c>
      <c r="B14" s="646"/>
      <c r="C14" s="645"/>
      <c r="D14" s="645">
        <f>(D4-D13)/D4</f>
        <v>0.67826086956521736</v>
      </c>
      <c r="E14" s="645">
        <f t="shared" ref="E14:J14" si="2">(E4-E13)/E4</f>
        <v>0.73730684326710816</v>
      </c>
      <c r="F14" s="645">
        <f t="shared" si="2"/>
        <v>0.7587301587301587</v>
      </c>
      <c r="G14" s="645">
        <f>(G4-G8)/G4</f>
        <v>0.52247144489651709</v>
      </c>
      <c r="H14" s="646">
        <f t="shared" si="2"/>
        <v>0.8</v>
      </c>
      <c r="I14" s="645">
        <f t="shared" si="2"/>
        <v>0.7272727272727274</v>
      </c>
      <c r="J14" s="645">
        <f t="shared" si="2"/>
        <v>0.81782079920575823</v>
      </c>
      <c r="K14" s="646">
        <f>(K4-K8)/K4</f>
        <v>0.86786213510542531</v>
      </c>
      <c r="L14" s="645">
        <f>(L4-L11)/L4</f>
        <v>0.53424657534246578</v>
      </c>
      <c r="M14" s="645">
        <f>(M4-M13)/M4</f>
        <v>0.74625385709099512</v>
      </c>
      <c r="N14" s="645">
        <f>(N4-N13)/N4</f>
        <v>0.73742731161968944</v>
      </c>
      <c r="O14" s="645">
        <f>(O4-O13)/O4</f>
        <v>0.93363316634016325</v>
      </c>
    </row>
    <row r="16" spans="1:25">
      <c r="L16" s="693"/>
      <c r="Y16" s="298"/>
    </row>
    <row r="45" spans="1:13">
      <c r="A45" s="612" t="s">
        <v>487</v>
      </c>
    </row>
    <row r="46" spans="1:13">
      <c r="A46" s="616"/>
      <c r="B46" s="616" t="s">
        <v>520</v>
      </c>
      <c r="C46" s="616" t="s">
        <v>370</v>
      </c>
      <c r="D46" s="616"/>
      <c r="E46" s="616" t="s">
        <v>342</v>
      </c>
      <c r="F46" s="616" t="s">
        <v>363</v>
      </c>
      <c r="G46" s="616" t="s">
        <v>365</v>
      </c>
      <c r="H46" s="616"/>
      <c r="I46" s="616" t="s">
        <v>371</v>
      </c>
      <c r="J46" s="616" t="s">
        <v>372</v>
      </c>
      <c r="K46" s="616"/>
      <c r="L46" s="616" t="s">
        <v>368</v>
      </c>
      <c r="M46" s="660" t="s">
        <v>396</v>
      </c>
    </row>
    <row r="47" spans="1:13">
      <c r="A47" s="616"/>
      <c r="B47" s="616" t="s">
        <v>427</v>
      </c>
      <c r="C47" s="616" t="s">
        <v>433</v>
      </c>
      <c r="D47" s="616" t="s">
        <v>434</v>
      </c>
      <c r="E47" s="616" t="s">
        <v>427</v>
      </c>
      <c r="F47" s="616" t="s">
        <v>427</v>
      </c>
      <c r="G47" s="616" t="s">
        <v>433</v>
      </c>
      <c r="H47" s="616" t="s">
        <v>434</v>
      </c>
      <c r="I47" s="616" t="s">
        <v>427</v>
      </c>
      <c r="J47" s="616" t="s">
        <v>433</v>
      </c>
      <c r="K47" s="616" t="s">
        <v>434</v>
      </c>
      <c r="L47" s="616" t="s">
        <v>427</v>
      </c>
      <c r="M47" s="660"/>
    </row>
    <row r="48" spans="1:13">
      <c r="A48" s="617" t="s">
        <v>341</v>
      </c>
      <c r="B48" s="618"/>
      <c r="C48" s="618">
        <v>421.52000000000004</v>
      </c>
      <c r="D48" s="618">
        <v>790.35</v>
      </c>
      <c r="E48" s="618">
        <v>935.71679999999992</v>
      </c>
      <c r="F48" s="618">
        <v>1346.9399999999998</v>
      </c>
      <c r="G48" s="618">
        <v>569.88</v>
      </c>
      <c r="H48" s="618">
        <v>1241.53</v>
      </c>
      <c r="I48" s="618">
        <v>621.22500000000002</v>
      </c>
      <c r="J48" s="618">
        <v>1215.3419999999999</v>
      </c>
      <c r="K48" s="618">
        <v>3335.4134999999997</v>
      </c>
      <c r="L48" s="618">
        <v>234.11099999999999</v>
      </c>
      <c r="M48" s="618">
        <f>MEDIAN(B48:L48)</f>
        <v>863.03340000000003</v>
      </c>
    </row>
    <row r="49" spans="1:13">
      <c r="A49" s="617">
        <v>2020</v>
      </c>
      <c r="B49" s="618"/>
      <c r="C49" s="618">
        <v>263.45000000000005</v>
      </c>
      <c r="D49" s="618">
        <v>474.21000000000004</v>
      </c>
      <c r="E49" s="16">
        <v>725.82927224173648</v>
      </c>
      <c r="F49" s="618">
        <v>1039.2812812674963</v>
      </c>
      <c r="G49" s="618"/>
      <c r="H49" s="618"/>
      <c r="I49" s="618">
        <v>508.27499999999998</v>
      </c>
      <c r="J49" s="618">
        <v>318.51900000000001</v>
      </c>
      <c r="K49" s="618">
        <v>874.23299999999995</v>
      </c>
      <c r="L49" s="618">
        <v>234.11099999999999</v>
      </c>
      <c r="M49" s="618">
        <f>MEDIAN(B49:L49)</f>
        <v>491.24250000000001</v>
      </c>
    </row>
    <row r="50" spans="1:13">
      <c r="A50" s="617">
        <v>2030</v>
      </c>
      <c r="B50" s="618"/>
      <c r="C50" s="618">
        <v>210.76000000000002</v>
      </c>
      <c r="D50" s="618">
        <v>368.83000000000004</v>
      </c>
      <c r="E50" s="618">
        <v>445.13679999999999</v>
      </c>
      <c r="F50" s="618">
        <v>632.63145446174633</v>
      </c>
      <c r="G50" s="618">
        <v>203.53</v>
      </c>
      <c r="H50" s="618">
        <v>661.47</v>
      </c>
      <c r="I50" s="618">
        <v>338.84999999999997</v>
      </c>
      <c r="J50" s="618">
        <v>253.00799999999998</v>
      </c>
      <c r="K50" s="618">
        <v>693.51299999999992</v>
      </c>
      <c r="L50" s="618">
        <v>134.69399999999999</v>
      </c>
      <c r="M50" s="618">
        <f>MEDIAN(B50:L50)</f>
        <v>353.84000000000003</v>
      </c>
    </row>
    <row r="51" spans="1:13">
      <c r="A51" s="617">
        <v>2040</v>
      </c>
      <c r="B51" s="618"/>
      <c r="C51" s="618"/>
      <c r="D51" s="618"/>
      <c r="E51" s="618">
        <v>309.24781672520942</v>
      </c>
      <c r="F51" s="618">
        <v>424.04384380248894</v>
      </c>
      <c r="G51" s="618"/>
      <c r="H51" s="618"/>
      <c r="I51" s="618">
        <v>228.69273183493596</v>
      </c>
      <c r="J51" s="618">
        <v>221.38199999999998</v>
      </c>
      <c r="K51" s="618">
        <v>607.67099999999994</v>
      </c>
      <c r="L51" s="618">
        <v>109.038</v>
      </c>
      <c r="M51" s="618">
        <f>MEDIAN(B51:L51)</f>
        <v>268.97027428007266</v>
      </c>
    </row>
    <row r="52" spans="1:13">
      <c r="A52" s="617">
        <v>2050</v>
      </c>
      <c r="B52" s="618">
        <v>156.47999999999999</v>
      </c>
      <c r="C52" s="618">
        <v>158.07000000000002</v>
      </c>
      <c r="D52" s="618">
        <v>231.83600000000001</v>
      </c>
      <c r="E52" s="618">
        <v>245.8064</v>
      </c>
      <c r="F52" s="618">
        <v>324.976</v>
      </c>
      <c r="G52" s="618"/>
      <c r="H52" s="618"/>
      <c r="I52" s="618">
        <v>169.42499999999998</v>
      </c>
      <c r="J52" s="618">
        <v>221.38199999999998</v>
      </c>
      <c r="K52" s="618">
        <v>607.67099999999994</v>
      </c>
      <c r="L52" s="618"/>
      <c r="M52" s="618">
        <f>MEDIAN(B52:L52)</f>
        <v>226.60899999999998</v>
      </c>
    </row>
    <row r="54" spans="1:13" ht="19">
      <c r="K54" s="695"/>
    </row>
    <row r="55" spans="1:13" ht="19">
      <c r="K55" s="695"/>
    </row>
    <row r="82" spans="1:15">
      <c r="A82" s="612" t="s">
        <v>399</v>
      </c>
      <c r="H82" s="612" t="s">
        <v>400</v>
      </c>
      <c r="M82" s="612" t="s">
        <v>403</v>
      </c>
    </row>
    <row r="83" spans="1:15">
      <c r="A83" s="612"/>
    </row>
    <row r="84" spans="1:15">
      <c r="A84" s="5"/>
      <c r="B84" s="5"/>
      <c r="C84" s="5" t="s">
        <v>39</v>
      </c>
      <c r="H84" s="5"/>
      <c r="I84" s="5"/>
      <c r="J84" s="5" t="s">
        <v>39</v>
      </c>
      <c r="K84" s="85"/>
      <c r="M84" s="5"/>
      <c r="N84" s="5"/>
      <c r="O84" s="5" t="s">
        <v>39</v>
      </c>
    </row>
    <row r="85" spans="1:15">
      <c r="A85" s="5" t="s">
        <v>394</v>
      </c>
      <c r="B85" s="11">
        <v>0.01</v>
      </c>
      <c r="C85" s="5" t="s">
        <v>363</v>
      </c>
      <c r="H85" s="5" t="s">
        <v>394</v>
      </c>
      <c r="I85" s="11">
        <v>0.04</v>
      </c>
      <c r="J85" s="5" t="s">
        <v>363</v>
      </c>
      <c r="K85" s="85"/>
      <c r="M85" s="5" t="s">
        <v>394</v>
      </c>
      <c r="N85" s="620">
        <v>6</v>
      </c>
      <c r="O85" s="340" t="s">
        <v>371</v>
      </c>
    </row>
    <row r="86" spans="1:15">
      <c r="A86" s="5" t="s">
        <v>395</v>
      </c>
      <c r="B86" s="11">
        <v>2.5000000000000001E-2</v>
      </c>
      <c r="C86" s="5" t="s">
        <v>520</v>
      </c>
      <c r="H86" s="5" t="s">
        <v>395</v>
      </c>
      <c r="I86" s="11">
        <v>0.08</v>
      </c>
      <c r="J86" s="3" t="s">
        <v>370</v>
      </c>
      <c r="K86" s="85"/>
      <c r="M86" s="5" t="s">
        <v>395</v>
      </c>
      <c r="N86" s="620">
        <v>25</v>
      </c>
      <c r="O86" s="5" t="s">
        <v>363</v>
      </c>
    </row>
    <row r="87" spans="1:15">
      <c r="A87" s="5" t="s">
        <v>396</v>
      </c>
      <c r="B87" s="11">
        <v>1.4999999999999999E-2</v>
      </c>
      <c r="C87" s="5"/>
      <c r="H87" s="5" t="s">
        <v>396</v>
      </c>
      <c r="I87" s="11"/>
      <c r="J87" s="5"/>
      <c r="K87" s="85"/>
      <c r="M87" s="5" t="s">
        <v>396</v>
      </c>
      <c r="N87" s="620">
        <v>13</v>
      </c>
      <c r="O87" s="5"/>
    </row>
    <row r="88" spans="1:15">
      <c r="A88" s="5" t="s">
        <v>397</v>
      </c>
      <c r="B88" s="11">
        <v>1.6E-2</v>
      </c>
      <c r="C88" s="5"/>
      <c r="H88" s="5" t="s">
        <v>397</v>
      </c>
      <c r="I88" s="11">
        <v>6.5000000000000002E-2</v>
      </c>
      <c r="J88" s="5"/>
      <c r="K88" s="85"/>
      <c r="M88" s="5" t="s">
        <v>397</v>
      </c>
      <c r="N88" s="620">
        <v>15</v>
      </c>
      <c r="O88" s="5"/>
    </row>
    <row r="89" spans="1:15">
      <c r="K89" s="85"/>
    </row>
    <row r="97" spans="8:11">
      <c r="J97" s="85"/>
    </row>
    <row r="98" spans="8:11">
      <c r="H98" s="16"/>
      <c r="K98" s="85"/>
    </row>
    <row r="99" spans="8:11">
      <c r="K99" s="85"/>
    </row>
    <row r="100" spans="8:11">
      <c r="J100" s="85"/>
    </row>
    <row r="101" spans="8:11">
      <c r="I101" s="85"/>
    </row>
    <row r="102" spans="8:11">
      <c r="I102" s="85"/>
    </row>
    <row r="103" spans="8:11">
      <c r="I103" s="85"/>
    </row>
  </sheetData>
  <hyperlinks>
    <hyperlink ref="F1" location="Inhalt!A1" display="Zurück zur Inhaltsübersicht" xr:uid="{8C0DC268-F1D8-41B4-854B-A51686368ED8}"/>
  </hyperlinks>
  <pageMargins left="0.7" right="0.7" top="0.78740157499999996" bottom="0.78740157499999996" header="0.3" footer="0.3"/>
  <pageSetup paperSize="9" orientation="portrait" r:id="rId1"/>
  <ignoredErrors>
    <ignoredError sqref="K14 G14 L14" formula="1"/>
    <ignoredError sqref="M49:M52 M7:M10 M13" formulaRange="1"/>
  </ignoredErrors>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2EFC9-5C07-8B41-B8FB-266BD1867409}">
  <sheetPr codeName="Tabelle20"/>
  <dimension ref="A1:Y32"/>
  <sheetViews>
    <sheetView zoomScale="80" zoomScaleNormal="80" workbookViewId="0">
      <pane xSplit="2" ySplit="6" topLeftCell="C7" activePane="bottomRight" state="frozen"/>
      <selection pane="topRight" activeCell="C1" sqref="C1"/>
      <selection pane="bottomLeft" activeCell="A7" sqref="A7"/>
      <selection pane="bottomRight" activeCell="V25" sqref="V25"/>
    </sheetView>
  </sheetViews>
  <sheetFormatPr baseColWidth="10" defaultRowHeight="16"/>
  <cols>
    <col min="1" max="1" width="40.6640625" customWidth="1"/>
    <col min="2" max="2" width="9.6640625" customWidth="1"/>
    <col min="3" max="14" width="18.1640625" customWidth="1"/>
    <col min="15" max="15" width="16.5" style="76" bestFit="1" customWidth="1"/>
    <col min="16" max="16" width="16.5" style="316" customWidth="1"/>
    <col min="17" max="17" width="16.5" style="316" bestFit="1" customWidth="1"/>
    <col min="18" max="18" width="16.5" bestFit="1" customWidth="1"/>
    <col min="20" max="20" width="16.83203125" customWidth="1"/>
    <col min="21" max="21" width="11.1640625" customWidth="1"/>
    <col min="22" max="22" width="9.1640625" customWidth="1"/>
    <col min="23" max="23" width="9.6640625" customWidth="1"/>
    <col min="24" max="24" width="96.33203125" bestFit="1" customWidth="1"/>
    <col min="25" max="25" width="51.33203125" customWidth="1"/>
  </cols>
  <sheetData>
    <row r="1" spans="1:25">
      <c r="A1" s="198"/>
      <c r="B1" s="198"/>
      <c r="C1" s="198"/>
      <c r="D1" s="198"/>
      <c r="E1" s="198"/>
      <c r="F1" s="198"/>
      <c r="G1" s="198"/>
      <c r="H1" s="198"/>
      <c r="I1" s="198"/>
      <c r="J1" s="198"/>
      <c r="K1" s="198"/>
    </row>
    <row r="2" spans="1:25" ht="19">
      <c r="A2" s="211" t="s">
        <v>273</v>
      </c>
      <c r="E2" s="648" t="s">
        <v>492</v>
      </c>
    </row>
    <row r="3" spans="1:25">
      <c r="C3" s="3"/>
      <c r="D3" s="3"/>
      <c r="E3" s="3"/>
      <c r="F3" s="3"/>
      <c r="G3" s="3"/>
      <c r="H3" s="3"/>
      <c r="I3" s="3"/>
      <c r="J3" s="3"/>
      <c r="K3" s="3"/>
      <c r="L3" s="3"/>
      <c r="M3" s="3"/>
      <c r="N3" s="3"/>
    </row>
    <row r="4" spans="1:25" ht="51">
      <c r="A4" t="s">
        <v>10</v>
      </c>
      <c r="B4" s="15" t="s">
        <v>29</v>
      </c>
      <c r="C4" s="483" t="s">
        <v>541</v>
      </c>
      <c r="D4" s="484" t="s">
        <v>542</v>
      </c>
      <c r="E4" s="633" t="s">
        <v>543</v>
      </c>
      <c r="F4" s="630" t="s">
        <v>544</v>
      </c>
      <c r="G4" s="484" t="s">
        <v>545</v>
      </c>
      <c r="H4" s="485" t="s">
        <v>546</v>
      </c>
      <c r="I4" s="415" t="s">
        <v>426</v>
      </c>
      <c r="J4" s="567" t="s">
        <v>425</v>
      </c>
      <c r="K4" s="416" t="s">
        <v>424</v>
      </c>
      <c r="L4" s="415" t="s">
        <v>423</v>
      </c>
      <c r="M4" s="567" t="s">
        <v>422</v>
      </c>
      <c r="N4" s="416" t="s">
        <v>421</v>
      </c>
      <c r="O4" s="597" t="s">
        <v>17</v>
      </c>
      <c r="P4" s="600" t="s">
        <v>17</v>
      </c>
      <c r="Q4" s="384" t="s">
        <v>17</v>
      </c>
      <c r="R4" s="4" t="s">
        <v>18</v>
      </c>
      <c r="S4" s="5" t="s">
        <v>2</v>
      </c>
      <c r="T4" s="4" t="s">
        <v>3</v>
      </c>
      <c r="U4" s="27" t="s">
        <v>117</v>
      </c>
      <c r="V4" s="27" t="s">
        <v>117</v>
      </c>
      <c r="W4" s="27" t="s">
        <v>117</v>
      </c>
      <c r="X4" s="38" t="s">
        <v>15</v>
      </c>
      <c r="Y4" s="106" t="s">
        <v>56</v>
      </c>
    </row>
    <row r="5" spans="1:25" ht="17">
      <c r="A5" t="s">
        <v>9</v>
      </c>
      <c r="B5" s="12"/>
      <c r="C5" s="568" t="s">
        <v>28</v>
      </c>
      <c r="D5" s="565" t="s">
        <v>28</v>
      </c>
      <c r="E5" s="569" t="s">
        <v>28</v>
      </c>
      <c r="F5" s="631" t="s">
        <v>228</v>
      </c>
      <c r="G5" s="565" t="s">
        <v>228</v>
      </c>
      <c r="H5" s="569" t="s">
        <v>228</v>
      </c>
      <c r="I5" s="767" t="s">
        <v>28</v>
      </c>
      <c r="J5" s="768" t="s">
        <v>28</v>
      </c>
      <c r="K5" s="769" t="s">
        <v>28</v>
      </c>
      <c r="L5" s="767" t="s">
        <v>228</v>
      </c>
      <c r="M5" s="768" t="s">
        <v>228</v>
      </c>
      <c r="N5" s="769" t="s">
        <v>228</v>
      </c>
      <c r="O5" s="598" t="s">
        <v>178</v>
      </c>
      <c r="P5" s="601" t="s">
        <v>276</v>
      </c>
      <c r="Q5" s="385" t="s">
        <v>276</v>
      </c>
      <c r="R5" s="60" t="s">
        <v>11</v>
      </c>
      <c r="S5" s="60" t="s">
        <v>21</v>
      </c>
      <c r="T5" s="358" t="s">
        <v>19</v>
      </c>
      <c r="U5" s="771" t="s">
        <v>11</v>
      </c>
      <c r="V5" s="772"/>
      <c r="W5" s="773"/>
      <c r="X5" s="38"/>
      <c r="Y5" s="106"/>
    </row>
    <row r="6" spans="1:25" ht="35" thickBot="1">
      <c r="B6" s="28"/>
      <c r="C6" s="622" t="s">
        <v>404</v>
      </c>
      <c r="D6" s="623" t="s">
        <v>404</v>
      </c>
      <c r="E6" s="634" t="s">
        <v>404</v>
      </c>
      <c r="F6" s="632" t="s">
        <v>404</v>
      </c>
      <c r="G6" s="623" t="s">
        <v>404</v>
      </c>
      <c r="H6" s="622" t="s">
        <v>404</v>
      </c>
      <c r="I6" s="417" t="s">
        <v>6</v>
      </c>
      <c r="J6" s="91" t="s">
        <v>189</v>
      </c>
      <c r="K6" s="287" t="s">
        <v>7</v>
      </c>
      <c r="L6" s="417" t="s">
        <v>6</v>
      </c>
      <c r="M6" s="286" t="s">
        <v>189</v>
      </c>
      <c r="N6" s="287" t="s">
        <v>7</v>
      </c>
      <c r="O6" s="599"/>
      <c r="P6" s="602" t="s">
        <v>358</v>
      </c>
      <c r="Q6" s="386"/>
      <c r="R6" s="30"/>
      <c r="S6" s="30"/>
      <c r="T6" s="30"/>
      <c r="U6" s="55" t="s">
        <v>6</v>
      </c>
      <c r="V6" s="55" t="s">
        <v>189</v>
      </c>
      <c r="W6" s="55" t="s">
        <v>7</v>
      </c>
      <c r="X6" s="291"/>
      <c r="Y6" s="397"/>
    </row>
    <row r="7" spans="1:25">
      <c r="A7" s="67" t="s">
        <v>368</v>
      </c>
      <c r="B7" s="128">
        <v>2015</v>
      </c>
      <c r="C7" s="570"/>
      <c r="D7" s="490"/>
      <c r="E7" s="571"/>
      <c r="F7" s="570"/>
      <c r="G7" s="490">
        <v>74.83</v>
      </c>
      <c r="H7" s="571"/>
      <c r="I7" s="420"/>
      <c r="J7" s="62"/>
      <c r="K7" s="255"/>
      <c r="L7" s="420"/>
      <c r="M7" s="62">
        <v>70</v>
      </c>
      <c r="N7" s="255"/>
      <c r="O7" s="581">
        <v>1.4E-2</v>
      </c>
      <c r="P7" s="603"/>
      <c r="Q7" s="387">
        <v>1</v>
      </c>
      <c r="R7" s="64"/>
      <c r="S7" s="129">
        <v>7.0000000000000007E-2</v>
      </c>
      <c r="T7" s="64">
        <v>50</v>
      </c>
      <c r="U7" s="370"/>
      <c r="V7" s="371"/>
      <c r="W7" s="372"/>
      <c r="X7" s="172" t="s">
        <v>334</v>
      </c>
      <c r="Y7" s="177"/>
    </row>
    <row r="8" spans="1:25">
      <c r="A8" s="68" t="s">
        <v>368</v>
      </c>
      <c r="B8" s="125">
        <v>2020</v>
      </c>
      <c r="C8" s="572"/>
      <c r="D8" s="496"/>
      <c r="E8" s="573"/>
      <c r="F8" s="572"/>
      <c r="G8" s="496">
        <v>74.83</v>
      </c>
      <c r="H8" s="573"/>
      <c r="I8" s="421"/>
      <c r="J8" s="258"/>
      <c r="K8" s="262"/>
      <c r="L8" s="421"/>
      <c r="M8" s="258">
        <v>70</v>
      </c>
      <c r="N8" s="262"/>
      <c r="O8" s="582">
        <v>1.4E-2</v>
      </c>
      <c r="P8" s="604"/>
      <c r="Q8" s="388">
        <v>1</v>
      </c>
      <c r="R8" s="23"/>
      <c r="S8" s="207">
        <v>7.0000000000000007E-2</v>
      </c>
      <c r="T8" s="23">
        <v>50</v>
      </c>
      <c r="U8" s="365"/>
      <c r="V8" s="366"/>
      <c r="W8" s="367"/>
      <c r="X8" s="173" t="s">
        <v>334</v>
      </c>
      <c r="Y8" s="143"/>
    </row>
    <row r="9" spans="1:25">
      <c r="A9" s="68" t="s">
        <v>368</v>
      </c>
      <c r="B9" s="125">
        <v>2025</v>
      </c>
      <c r="C9" s="572"/>
      <c r="D9" s="496"/>
      <c r="E9" s="573"/>
      <c r="F9" s="572"/>
      <c r="G9" s="496">
        <v>74.83</v>
      </c>
      <c r="H9" s="573"/>
      <c r="I9" s="421"/>
      <c r="J9" s="258"/>
      <c r="K9" s="262"/>
      <c r="L9" s="421"/>
      <c r="M9" s="258">
        <v>70</v>
      </c>
      <c r="N9" s="262"/>
      <c r="O9" s="582">
        <v>1.4E-2</v>
      </c>
      <c r="P9" s="604"/>
      <c r="Q9" s="388">
        <v>1</v>
      </c>
      <c r="R9" s="23"/>
      <c r="S9" s="207">
        <v>7.0000000000000007E-2</v>
      </c>
      <c r="T9" s="23">
        <v>50</v>
      </c>
      <c r="U9" s="365"/>
      <c r="V9" s="366"/>
      <c r="W9" s="367"/>
      <c r="X9" s="173" t="s">
        <v>334</v>
      </c>
      <c r="Y9" s="143"/>
    </row>
    <row r="10" spans="1:25">
      <c r="A10" s="68" t="s">
        <v>368</v>
      </c>
      <c r="B10" s="125">
        <v>2030</v>
      </c>
      <c r="C10" s="572"/>
      <c r="D10" s="496"/>
      <c r="E10" s="573"/>
      <c r="F10" s="572"/>
      <c r="G10" s="496">
        <v>74.83</v>
      </c>
      <c r="H10" s="573"/>
      <c r="I10" s="421"/>
      <c r="J10" s="258"/>
      <c r="K10" s="262"/>
      <c r="L10" s="421"/>
      <c r="M10" s="258">
        <v>70</v>
      </c>
      <c r="N10" s="262"/>
      <c r="O10" s="582">
        <v>1.4E-2</v>
      </c>
      <c r="P10" s="604"/>
      <c r="Q10" s="388">
        <v>1</v>
      </c>
      <c r="R10" s="23"/>
      <c r="S10" s="207">
        <v>7.0000000000000007E-2</v>
      </c>
      <c r="T10" s="23">
        <v>50</v>
      </c>
      <c r="U10" s="365"/>
      <c r="V10" s="366"/>
      <c r="W10" s="367"/>
      <c r="X10" s="173" t="s">
        <v>334</v>
      </c>
      <c r="Y10" s="143"/>
    </row>
    <row r="11" spans="1:25">
      <c r="A11" s="68" t="s">
        <v>368</v>
      </c>
      <c r="B11" s="125">
        <v>2035</v>
      </c>
      <c r="C11" s="572"/>
      <c r="D11" s="496"/>
      <c r="E11" s="573"/>
      <c r="F11" s="572"/>
      <c r="G11" s="496">
        <v>74.83</v>
      </c>
      <c r="H11" s="573"/>
      <c r="I11" s="421"/>
      <c r="J11" s="258"/>
      <c r="K11" s="262"/>
      <c r="L11" s="421"/>
      <c r="M11" s="258">
        <v>70</v>
      </c>
      <c r="N11" s="262"/>
      <c r="O11" s="582">
        <v>1.4E-2</v>
      </c>
      <c r="P11" s="604"/>
      <c r="Q11" s="388">
        <v>1</v>
      </c>
      <c r="R11" s="23"/>
      <c r="S11" s="207">
        <v>7.0000000000000007E-2</v>
      </c>
      <c r="T11" s="23">
        <v>50</v>
      </c>
      <c r="U11" s="365"/>
      <c r="V11" s="366"/>
      <c r="W11" s="367"/>
      <c r="X11" s="173" t="s">
        <v>334</v>
      </c>
      <c r="Y11" s="143"/>
    </row>
    <row r="12" spans="1:25" ht="17" thickBot="1">
      <c r="A12" s="69" t="s">
        <v>368</v>
      </c>
      <c r="B12" s="136">
        <v>2040</v>
      </c>
      <c r="C12" s="574"/>
      <c r="D12" s="493"/>
      <c r="E12" s="575"/>
      <c r="F12" s="574"/>
      <c r="G12" s="493">
        <v>74.83</v>
      </c>
      <c r="H12" s="575"/>
      <c r="I12" s="422"/>
      <c r="J12" s="246"/>
      <c r="K12" s="250"/>
      <c r="L12" s="422"/>
      <c r="M12" s="246">
        <v>70</v>
      </c>
      <c r="N12" s="250"/>
      <c r="O12" s="583">
        <v>1.4E-2</v>
      </c>
      <c r="P12" s="605"/>
      <c r="Q12" s="389">
        <v>1</v>
      </c>
      <c r="R12" s="135"/>
      <c r="S12" s="209">
        <v>7.0000000000000007E-2</v>
      </c>
      <c r="T12" s="135">
        <v>50</v>
      </c>
      <c r="U12" s="112"/>
      <c r="V12" s="113"/>
      <c r="W12" s="114"/>
      <c r="X12" s="171" t="s">
        <v>334</v>
      </c>
      <c r="Y12" s="142"/>
    </row>
    <row r="13" spans="1:25">
      <c r="A13" s="64" t="s">
        <v>363</v>
      </c>
      <c r="B13" s="128">
        <v>2013</v>
      </c>
      <c r="C13" s="570"/>
      <c r="D13" s="490">
        <v>908.65</v>
      </c>
      <c r="E13" s="571"/>
      <c r="F13" s="570"/>
      <c r="G13" s="490"/>
      <c r="H13" s="571"/>
      <c r="I13" s="36"/>
      <c r="J13" s="53">
        <v>850</v>
      </c>
      <c r="K13" s="163"/>
      <c r="L13" s="36"/>
      <c r="M13" s="53"/>
      <c r="N13" s="163"/>
      <c r="O13" s="585">
        <v>0.01</v>
      </c>
      <c r="P13" s="591"/>
      <c r="Q13" s="390"/>
      <c r="R13" s="64"/>
      <c r="S13" s="64"/>
      <c r="T13" s="64">
        <v>80</v>
      </c>
      <c r="U13" s="365"/>
      <c r="V13" s="366"/>
      <c r="W13" s="367"/>
      <c r="X13" s="172" t="s">
        <v>278</v>
      </c>
      <c r="Y13" s="177"/>
    </row>
    <row r="14" spans="1:25" ht="17" thickBot="1">
      <c r="A14" s="135" t="s">
        <v>363</v>
      </c>
      <c r="B14" s="136">
        <v>2050</v>
      </c>
      <c r="C14" s="574"/>
      <c r="D14" s="493">
        <v>908.65</v>
      </c>
      <c r="E14" s="575"/>
      <c r="F14" s="574"/>
      <c r="G14" s="493"/>
      <c r="H14" s="575"/>
      <c r="I14" s="39"/>
      <c r="J14" s="54">
        <v>850</v>
      </c>
      <c r="K14" s="166"/>
      <c r="L14" s="39"/>
      <c r="M14" s="54"/>
      <c r="N14" s="166"/>
      <c r="O14" s="586">
        <v>0.01</v>
      </c>
      <c r="P14" s="592"/>
      <c r="Q14" s="391"/>
      <c r="R14" s="135"/>
      <c r="S14" s="135"/>
      <c r="T14" s="135">
        <v>80</v>
      </c>
      <c r="U14" s="112"/>
      <c r="V14" s="113"/>
      <c r="W14" s="114"/>
      <c r="X14" s="171" t="s">
        <v>278</v>
      </c>
      <c r="Y14" s="142"/>
    </row>
    <row r="15" spans="1:25">
      <c r="A15" s="394" t="s">
        <v>370</v>
      </c>
      <c r="B15" s="128">
        <v>2014</v>
      </c>
      <c r="C15" s="570">
        <v>1001.12</v>
      </c>
      <c r="D15" s="490">
        <v>1080.155</v>
      </c>
      <c r="E15" s="571">
        <v>1159.19</v>
      </c>
      <c r="F15" s="570">
        <v>10.54</v>
      </c>
      <c r="G15" s="490">
        <v>31.614999999999998</v>
      </c>
      <c r="H15" s="571">
        <v>52.69</v>
      </c>
      <c r="I15" s="36">
        <v>950</v>
      </c>
      <c r="J15" s="53"/>
      <c r="K15" s="163">
        <v>1100</v>
      </c>
      <c r="L15" s="36">
        <v>10</v>
      </c>
      <c r="M15" s="53"/>
      <c r="N15" s="163">
        <v>50</v>
      </c>
      <c r="O15" s="581">
        <v>0.02</v>
      </c>
      <c r="P15" s="588"/>
      <c r="Q15" s="64"/>
      <c r="R15" s="64"/>
      <c r="S15" s="292" t="s">
        <v>287</v>
      </c>
      <c r="T15" s="64" t="s">
        <v>290</v>
      </c>
      <c r="U15" s="132"/>
      <c r="V15" s="133"/>
      <c r="W15" s="134"/>
      <c r="X15" s="131" t="s">
        <v>288</v>
      </c>
      <c r="Y15" s="172"/>
    </row>
    <row r="16" spans="1:25">
      <c r="A16" s="395" t="s">
        <v>370</v>
      </c>
      <c r="B16" s="125">
        <v>2023</v>
      </c>
      <c r="C16" s="572">
        <v>1001.12</v>
      </c>
      <c r="D16" s="496">
        <v>1080.155</v>
      </c>
      <c r="E16" s="573">
        <v>1159.19</v>
      </c>
      <c r="F16" s="572">
        <v>10.54</v>
      </c>
      <c r="G16" s="496">
        <v>31.614999999999998</v>
      </c>
      <c r="H16" s="573">
        <v>52.69</v>
      </c>
      <c r="I16" s="37">
        <v>950</v>
      </c>
      <c r="J16" s="3"/>
      <c r="K16" s="164">
        <v>1100</v>
      </c>
      <c r="L16" s="37">
        <v>10</v>
      </c>
      <c r="M16" s="3"/>
      <c r="N16" s="164">
        <v>50</v>
      </c>
      <c r="O16" s="582">
        <v>0.02</v>
      </c>
      <c r="P16" s="589"/>
      <c r="Q16" s="23"/>
      <c r="R16" s="23"/>
      <c r="S16" s="293" t="s">
        <v>287</v>
      </c>
      <c r="T16" s="23" t="s">
        <v>290</v>
      </c>
      <c r="U16" s="378"/>
      <c r="V16" s="382"/>
      <c r="W16" s="383"/>
      <c r="X16" s="2" t="s">
        <v>288</v>
      </c>
      <c r="Y16" s="173" t="s">
        <v>285</v>
      </c>
    </row>
    <row r="17" spans="1:25">
      <c r="A17" s="395" t="s">
        <v>370</v>
      </c>
      <c r="B17" s="125">
        <v>2033</v>
      </c>
      <c r="C17" s="572">
        <v>1001.12</v>
      </c>
      <c r="D17" s="496">
        <v>1080.155</v>
      </c>
      <c r="E17" s="573">
        <v>1159.19</v>
      </c>
      <c r="F17" s="572">
        <v>10.54</v>
      </c>
      <c r="G17" s="496">
        <v>31.614999999999998</v>
      </c>
      <c r="H17" s="573">
        <v>52.69</v>
      </c>
      <c r="I17" s="37">
        <v>950</v>
      </c>
      <c r="J17" s="3"/>
      <c r="K17" s="164">
        <v>1100</v>
      </c>
      <c r="L17" s="37">
        <v>10</v>
      </c>
      <c r="M17" s="3"/>
      <c r="N17" s="164">
        <v>50</v>
      </c>
      <c r="O17" s="582">
        <v>0.02</v>
      </c>
      <c r="P17" s="589"/>
      <c r="Q17" s="23"/>
      <c r="R17" s="23"/>
      <c r="S17" s="293" t="s">
        <v>287</v>
      </c>
      <c r="T17" s="23" t="s">
        <v>290</v>
      </c>
      <c r="U17" s="378"/>
      <c r="V17" s="382"/>
      <c r="W17" s="383"/>
      <c r="X17" s="2" t="s">
        <v>288</v>
      </c>
      <c r="Y17" s="173" t="s">
        <v>284</v>
      </c>
    </row>
    <row r="18" spans="1:25" ht="17" thickBot="1">
      <c r="A18" s="396" t="s">
        <v>370</v>
      </c>
      <c r="B18" s="136">
        <v>2050</v>
      </c>
      <c r="C18" s="574">
        <v>1001.12</v>
      </c>
      <c r="D18" s="493">
        <v>1080.155</v>
      </c>
      <c r="E18" s="575">
        <v>1159.19</v>
      </c>
      <c r="F18" s="574">
        <v>10.54</v>
      </c>
      <c r="G18" s="493">
        <v>31.614999999999998</v>
      </c>
      <c r="H18" s="575">
        <v>52.69</v>
      </c>
      <c r="I18" s="39">
        <v>950</v>
      </c>
      <c r="J18" s="54"/>
      <c r="K18" s="166">
        <v>1100</v>
      </c>
      <c r="L18" s="39">
        <v>10</v>
      </c>
      <c r="M18" s="54"/>
      <c r="N18" s="166">
        <v>50</v>
      </c>
      <c r="O18" s="583">
        <v>0.02</v>
      </c>
      <c r="P18" s="590"/>
      <c r="Q18" s="135"/>
      <c r="R18" s="135"/>
      <c r="S18" s="135" t="s">
        <v>287</v>
      </c>
      <c r="T18" s="135" t="s">
        <v>290</v>
      </c>
      <c r="U18" s="379"/>
      <c r="V18" s="392"/>
      <c r="W18" s="393"/>
      <c r="X18" s="139" t="s">
        <v>288</v>
      </c>
      <c r="Y18" s="171" t="s">
        <v>286</v>
      </c>
    </row>
    <row r="19" spans="1:25">
      <c r="A19" s="394" t="s">
        <v>371</v>
      </c>
      <c r="B19" s="128">
        <v>2012</v>
      </c>
      <c r="C19" s="570">
        <v>1242.44</v>
      </c>
      <c r="D19" s="490">
        <v>1377.9749999999999</v>
      </c>
      <c r="E19" s="571">
        <v>1513.51</v>
      </c>
      <c r="F19" s="570"/>
      <c r="G19" s="490">
        <v>11.29</v>
      </c>
      <c r="H19" s="571"/>
      <c r="I19" s="37">
        <v>1100</v>
      </c>
      <c r="J19" s="3"/>
      <c r="K19" s="163">
        <v>1340</v>
      </c>
      <c r="L19" s="36"/>
      <c r="M19" s="404">
        <v>10</v>
      </c>
      <c r="N19" s="360"/>
      <c r="O19" s="581"/>
      <c r="P19" s="588"/>
      <c r="Q19" s="64"/>
      <c r="R19" s="64"/>
      <c r="S19" s="292"/>
      <c r="T19" s="380">
        <v>80</v>
      </c>
      <c r="U19" s="132"/>
      <c r="V19" s="133"/>
      <c r="W19" s="134"/>
      <c r="X19" s="380" t="s">
        <v>313</v>
      </c>
      <c r="Y19" s="172"/>
    </row>
    <row r="20" spans="1:25">
      <c r="A20" s="340" t="s">
        <v>371</v>
      </c>
      <c r="B20" s="125">
        <v>2020</v>
      </c>
      <c r="C20" s="572">
        <v>1242.44</v>
      </c>
      <c r="D20" s="496">
        <v>1377.9749999999999</v>
      </c>
      <c r="E20" s="573">
        <v>1513.51</v>
      </c>
      <c r="F20" s="572"/>
      <c r="G20" s="496">
        <v>11.29</v>
      </c>
      <c r="H20" s="573"/>
      <c r="I20" s="37">
        <v>1100</v>
      </c>
      <c r="J20" s="3"/>
      <c r="K20" s="164">
        <v>1340</v>
      </c>
      <c r="L20" s="37"/>
      <c r="M20" s="123">
        <v>10</v>
      </c>
      <c r="N20" s="361"/>
      <c r="O20" s="582"/>
      <c r="P20" s="589"/>
      <c r="Q20" s="23"/>
      <c r="R20" s="23"/>
      <c r="S20" s="293"/>
      <c r="T20" s="219">
        <v>80</v>
      </c>
      <c r="U20" s="378"/>
      <c r="V20" s="382"/>
      <c r="W20" s="383"/>
      <c r="X20" s="219" t="s">
        <v>313</v>
      </c>
      <c r="Y20" s="173"/>
    </row>
    <row r="21" spans="1:25">
      <c r="A21" s="340" t="s">
        <v>371</v>
      </c>
      <c r="B21" s="125">
        <v>2030</v>
      </c>
      <c r="C21" s="572">
        <v>1242.44</v>
      </c>
      <c r="D21" s="496">
        <v>1377.9749999999999</v>
      </c>
      <c r="E21" s="573">
        <v>1513.51</v>
      </c>
      <c r="F21" s="572"/>
      <c r="G21" s="496">
        <v>11.29</v>
      </c>
      <c r="H21" s="573"/>
      <c r="I21" s="37">
        <v>1100</v>
      </c>
      <c r="J21" s="3"/>
      <c r="K21" s="164">
        <v>1340</v>
      </c>
      <c r="L21" s="37"/>
      <c r="M21" s="123">
        <v>10</v>
      </c>
      <c r="N21" s="361"/>
      <c r="O21" s="582"/>
      <c r="P21" s="589"/>
      <c r="Q21" s="23"/>
      <c r="R21" s="23"/>
      <c r="S21" s="293"/>
      <c r="T21" s="219">
        <v>80</v>
      </c>
      <c r="U21" s="378"/>
      <c r="V21" s="382"/>
      <c r="W21" s="383"/>
      <c r="X21" s="219" t="s">
        <v>313</v>
      </c>
      <c r="Y21" s="173"/>
    </row>
    <row r="22" spans="1:25" ht="17" thickBot="1">
      <c r="A22" s="341" t="s">
        <v>371</v>
      </c>
      <c r="B22" s="136">
        <v>2050</v>
      </c>
      <c r="C22" s="574">
        <v>1242.44</v>
      </c>
      <c r="D22" s="493">
        <v>1377.9749999999999</v>
      </c>
      <c r="E22" s="575">
        <v>1513.51</v>
      </c>
      <c r="F22" s="574"/>
      <c r="G22" s="493">
        <v>11.29</v>
      </c>
      <c r="H22" s="575"/>
      <c r="I22" s="39">
        <v>1100</v>
      </c>
      <c r="J22" s="54"/>
      <c r="K22" s="166">
        <v>1340</v>
      </c>
      <c r="L22" s="39"/>
      <c r="M22" s="218">
        <v>10</v>
      </c>
      <c r="N22" s="362"/>
      <c r="O22" s="583"/>
      <c r="P22" s="590"/>
      <c r="Q22" s="135"/>
      <c r="R22" s="135"/>
      <c r="S22" s="294"/>
      <c r="T22" s="381">
        <v>80</v>
      </c>
      <c r="U22" s="379"/>
      <c r="V22" s="392"/>
      <c r="W22" s="393"/>
      <c r="X22" s="381" t="s">
        <v>313</v>
      </c>
      <c r="Y22" s="171"/>
    </row>
    <row r="23" spans="1:25">
      <c r="A23" s="64" t="s">
        <v>530</v>
      </c>
      <c r="B23" s="128">
        <v>2010</v>
      </c>
      <c r="C23" s="570"/>
      <c r="D23" s="490">
        <v>2251.63</v>
      </c>
      <c r="E23" s="571"/>
      <c r="F23" s="570"/>
      <c r="G23" s="490"/>
      <c r="H23" s="571"/>
      <c r="I23" s="36"/>
      <c r="J23" s="53">
        <v>2000</v>
      </c>
      <c r="K23" s="163"/>
      <c r="L23" s="36"/>
      <c r="M23" s="53"/>
      <c r="N23" s="163"/>
      <c r="O23" s="581">
        <v>0.01</v>
      </c>
      <c r="P23" s="588"/>
      <c r="Q23" s="64"/>
      <c r="R23" s="64"/>
      <c r="S23" s="292">
        <v>0.09</v>
      </c>
      <c r="T23" s="64" t="s">
        <v>324</v>
      </c>
      <c r="U23" s="132"/>
      <c r="V23" s="133"/>
      <c r="W23" s="134"/>
      <c r="X23" s="64" t="s">
        <v>325</v>
      </c>
      <c r="Y23" s="64"/>
    </row>
    <row r="24" spans="1:25">
      <c r="A24" s="23" t="s">
        <v>530</v>
      </c>
      <c r="B24" s="125">
        <v>2015</v>
      </c>
      <c r="C24" s="572"/>
      <c r="D24" s="496">
        <v>2251.63</v>
      </c>
      <c r="E24" s="573"/>
      <c r="F24" s="572"/>
      <c r="G24" s="496"/>
      <c r="H24" s="573"/>
      <c r="I24" s="37"/>
      <c r="J24" s="3">
        <v>2000</v>
      </c>
      <c r="K24" s="164"/>
      <c r="L24" s="37"/>
      <c r="M24" s="3"/>
      <c r="N24" s="164"/>
      <c r="O24" s="582">
        <v>0.01</v>
      </c>
      <c r="P24" s="589"/>
      <c r="Q24" s="23"/>
      <c r="R24" s="23"/>
      <c r="S24" s="293">
        <v>0.09</v>
      </c>
      <c r="T24" s="23" t="s">
        <v>324</v>
      </c>
      <c r="U24" s="378"/>
      <c r="V24" s="382"/>
      <c r="W24" s="383"/>
      <c r="X24" s="23" t="s">
        <v>325</v>
      </c>
      <c r="Y24" s="23"/>
    </row>
    <row r="25" spans="1:25">
      <c r="A25" s="23" t="s">
        <v>530</v>
      </c>
      <c r="B25" s="125">
        <v>2020</v>
      </c>
      <c r="C25" s="572"/>
      <c r="D25" s="496">
        <v>2251.63</v>
      </c>
      <c r="E25" s="573"/>
      <c r="F25" s="572"/>
      <c r="G25" s="496"/>
      <c r="H25" s="573"/>
      <c r="I25" s="37"/>
      <c r="J25" s="3">
        <v>2000</v>
      </c>
      <c r="K25" s="164"/>
      <c r="L25" s="37"/>
      <c r="M25" s="3"/>
      <c r="N25" s="164"/>
      <c r="O25" s="582">
        <v>0.01</v>
      </c>
      <c r="P25" s="589"/>
      <c r="Q25" s="23"/>
      <c r="R25" s="23"/>
      <c r="S25" s="293">
        <v>0.09</v>
      </c>
      <c r="T25" s="23" t="s">
        <v>324</v>
      </c>
      <c r="U25" s="378"/>
      <c r="V25" s="382"/>
      <c r="W25" s="383"/>
      <c r="X25" s="23" t="s">
        <v>325</v>
      </c>
      <c r="Y25" s="23"/>
    </row>
    <row r="26" spans="1:25">
      <c r="A26" s="23" t="s">
        <v>530</v>
      </c>
      <c r="B26" s="125">
        <v>2025</v>
      </c>
      <c r="C26" s="572"/>
      <c r="D26" s="496">
        <v>2251.63</v>
      </c>
      <c r="E26" s="573"/>
      <c r="F26" s="572"/>
      <c r="G26" s="496"/>
      <c r="H26" s="573"/>
      <c r="I26" s="37"/>
      <c r="J26" s="3">
        <v>2000</v>
      </c>
      <c r="K26" s="164"/>
      <c r="L26" s="37"/>
      <c r="M26" s="3"/>
      <c r="N26" s="164"/>
      <c r="O26" s="582">
        <v>0.01</v>
      </c>
      <c r="P26" s="589"/>
      <c r="Q26" s="23"/>
      <c r="R26" s="23"/>
      <c r="S26" s="293">
        <v>0.09</v>
      </c>
      <c r="T26" s="23" t="s">
        <v>324</v>
      </c>
      <c r="U26" s="378"/>
      <c r="V26" s="382"/>
      <c r="W26" s="383"/>
      <c r="X26" s="23" t="s">
        <v>325</v>
      </c>
      <c r="Y26" s="23"/>
    </row>
    <row r="27" spans="1:25">
      <c r="A27" s="23" t="s">
        <v>530</v>
      </c>
      <c r="B27" s="125">
        <v>2030</v>
      </c>
      <c r="C27" s="572"/>
      <c r="D27" s="496">
        <v>2251.63</v>
      </c>
      <c r="E27" s="573"/>
      <c r="F27" s="572"/>
      <c r="G27" s="496"/>
      <c r="H27" s="573"/>
      <c r="I27" s="37"/>
      <c r="J27" s="3">
        <v>2000</v>
      </c>
      <c r="K27" s="164"/>
      <c r="L27" s="37"/>
      <c r="M27" s="3"/>
      <c r="N27" s="164"/>
      <c r="O27" s="582">
        <v>0.01</v>
      </c>
      <c r="P27" s="589"/>
      <c r="Q27" s="23"/>
      <c r="R27" s="23"/>
      <c r="S27" s="293">
        <v>0.09</v>
      </c>
      <c r="T27" s="23" t="s">
        <v>324</v>
      </c>
      <c r="U27" s="378"/>
      <c r="V27" s="382"/>
      <c r="W27" s="383"/>
      <c r="X27" s="23" t="s">
        <v>325</v>
      </c>
      <c r="Y27" s="23"/>
    </row>
    <row r="28" spans="1:25">
      <c r="A28" s="23" t="s">
        <v>530</v>
      </c>
      <c r="B28" s="125">
        <v>2035</v>
      </c>
      <c r="C28" s="572"/>
      <c r="D28" s="496">
        <v>2251.63</v>
      </c>
      <c r="E28" s="573"/>
      <c r="F28" s="572"/>
      <c r="G28" s="496"/>
      <c r="H28" s="573"/>
      <c r="I28" s="37"/>
      <c r="J28" s="3">
        <v>2000</v>
      </c>
      <c r="K28" s="164"/>
      <c r="L28" s="37"/>
      <c r="M28" s="3"/>
      <c r="N28" s="164"/>
      <c r="O28" s="582">
        <v>0.01</v>
      </c>
      <c r="P28" s="589"/>
      <c r="Q28" s="23"/>
      <c r="R28" s="23"/>
      <c r="S28" s="293">
        <v>0.09</v>
      </c>
      <c r="T28" s="23" t="s">
        <v>324</v>
      </c>
      <c r="U28" s="378"/>
      <c r="V28" s="382"/>
      <c r="W28" s="383"/>
      <c r="X28" s="23" t="s">
        <v>325</v>
      </c>
      <c r="Y28" s="23"/>
    </row>
    <row r="29" spans="1:25">
      <c r="A29" s="23" t="s">
        <v>530</v>
      </c>
      <c r="B29" s="125">
        <v>2040</v>
      </c>
      <c r="C29" s="572"/>
      <c r="D29" s="496">
        <v>2251.63</v>
      </c>
      <c r="E29" s="573"/>
      <c r="F29" s="572"/>
      <c r="G29" s="496"/>
      <c r="H29" s="573"/>
      <c r="I29" s="37"/>
      <c r="J29" s="3">
        <v>2000</v>
      </c>
      <c r="K29" s="164"/>
      <c r="L29" s="37"/>
      <c r="M29" s="3"/>
      <c r="N29" s="164"/>
      <c r="O29" s="582">
        <v>0.01</v>
      </c>
      <c r="P29" s="589"/>
      <c r="Q29" s="23"/>
      <c r="R29" s="23"/>
      <c r="S29" s="293">
        <v>0.09</v>
      </c>
      <c r="T29" s="23" t="s">
        <v>324</v>
      </c>
      <c r="U29" s="378"/>
      <c r="V29" s="382"/>
      <c r="W29" s="383"/>
      <c r="X29" s="23" t="s">
        <v>325</v>
      </c>
      <c r="Y29" s="23"/>
    </row>
    <row r="30" spans="1:25">
      <c r="A30" s="23" t="s">
        <v>530</v>
      </c>
      <c r="B30" s="125">
        <v>2045</v>
      </c>
      <c r="C30" s="572"/>
      <c r="D30" s="496">
        <v>2251.63</v>
      </c>
      <c r="E30" s="573"/>
      <c r="F30" s="572"/>
      <c r="G30" s="496"/>
      <c r="H30" s="573"/>
      <c r="I30" s="37"/>
      <c r="J30" s="3">
        <v>2000</v>
      </c>
      <c r="K30" s="164"/>
      <c r="L30" s="37"/>
      <c r="M30" s="3"/>
      <c r="N30" s="164"/>
      <c r="O30" s="582">
        <v>0.01</v>
      </c>
      <c r="P30" s="589"/>
      <c r="Q30" s="23"/>
      <c r="R30" s="23"/>
      <c r="S30" s="293">
        <v>0.09</v>
      </c>
      <c r="T30" s="23" t="s">
        <v>324</v>
      </c>
      <c r="U30" s="378"/>
      <c r="V30" s="382"/>
      <c r="W30" s="383"/>
      <c r="X30" s="23" t="s">
        <v>325</v>
      </c>
      <c r="Y30" s="23"/>
    </row>
    <row r="31" spans="1:25" ht="17" thickBot="1">
      <c r="A31" s="135" t="s">
        <v>530</v>
      </c>
      <c r="B31" s="136">
        <v>2050</v>
      </c>
      <c r="C31" s="574"/>
      <c r="D31" s="493">
        <v>2251.63</v>
      </c>
      <c r="E31" s="575"/>
      <c r="F31" s="574"/>
      <c r="G31" s="493"/>
      <c r="H31" s="575"/>
      <c r="I31" s="39"/>
      <c r="J31" s="54">
        <v>2000</v>
      </c>
      <c r="K31" s="166"/>
      <c r="L31" s="39"/>
      <c r="M31" s="54"/>
      <c r="N31" s="166"/>
      <c r="O31" s="583">
        <v>0.01</v>
      </c>
      <c r="P31" s="590"/>
      <c r="Q31" s="135"/>
      <c r="R31" s="135"/>
      <c r="S31" s="294">
        <v>0.09</v>
      </c>
      <c r="T31" s="135" t="s">
        <v>324</v>
      </c>
      <c r="U31" s="379"/>
      <c r="V31" s="392"/>
      <c r="W31" s="393"/>
      <c r="X31" s="135" t="s">
        <v>325</v>
      </c>
      <c r="Y31" s="135"/>
    </row>
    <row r="32" spans="1:25" ht="17" thickBot="1">
      <c r="A32" s="115" t="s">
        <v>520</v>
      </c>
      <c r="B32" s="116">
        <v>2050</v>
      </c>
      <c r="C32" s="576"/>
      <c r="D32" s="563">
        <v>886.73</v>
      </c>
      <c r="E32" s="577"/>
      <c r="F32" s="576"/>
      <c r="G32" s="563">
        <v>9.39</v>
      </c>
      <c r="H32" s="577"/>
      <c r="I32" s="418"/>
      <c r="J32" s="96">
        <v>850</v>
      </c>
      <c r="K32" s="214"/>
      <c r="L32" s="418"/>
      <c r="M32" s="96">
        <v>9</v>
      </c>
      <c r="N32" s="214"/>
      <c r="O32" s="584">
        <v>1.2E-2</v>
      </c>
      <c r="P32" s="593"/>
      <c r="Q32" s="66"/>
      <c r="R32" s="66"/>
      <c r="S32" s="66"/>
      <c r="T32" s="66">
        <v>40</v>
      </c>
      <c r="U32" s="288">
        <v>30</v>
      </c>
      <c r="V32" s="289"/>
      <c r="W32" s="290">
        <v>60</v>
      </c>
      <c r="X32" s="66" t="s">
        <v>338</v>
      </c>
      <c r="Y32" s="117"/>
    </row>
  </sheetData>
  <mergeCells count="1">
    <mergeCell ref="U5:W5"/>
  </mergeCells>
  <phoneticPr fontId="13" type="noConversion"/>
  <hyperlinks>
    <hyperlink ref="E2" location="Inhalt!A1" display="Zurück zur Inhaltsübersicht" xr:uid="{5B819655-DEA7-475D-9855-519B56C85DA3}"/>
  </hyperlinks>
  <pageMargins left="0.7" right="0.7" top="0.78740157499999996" bottom="0.78740157499999996"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867AA-9A54-428D-B7D2-BC303D00B752}">
  <sheetPr codeName="Tabelle21">
    <pageSetUpPr autoPageBreaks="0"/>
  </sheetPr>
  <dimension ref="A1:S85"/>
  <sheetViews>
    <sheetView zoomScaleNormal="100" workbookViewId="0">
      <selection activeCell="W14" sqref="W14"/>
    </sheetView>
  </sheetViews>
  <sheetFormatPr baseColWidth="10" defaultRowHeight="16"/>
  <sheetData>
    <row r="1" spans="1:19">
      <c r="A1" s="612" t="s">
        <v>463</v>
      </c>
      <c r="F1" s="648" t="s">
        <v>492</v>
      </c>
    </row>
    <row r="2" spans="1:19">
      <c r="A2" t="s">
        <v>431</v>
      </c>
      <c r="L2" t="s">
        <v>432</v>
      </c>
    </row>
    <row r="3" spans="1:19">
      <c r="A3" s="637"/>
      <c r="B3" s="640" t="s">
        <v>520</v>
      </c>
      <c r="C3" s="640" t="s">
        <v>370</v>
      </c>
      <c r="D3" s="640" t="s">
        <v>530</v>
      </c>
      <c r="E3" s="640" t="s">
        <v>363</v>
      </c>
      <c r="F3" s="640" t="s">
        <v>371</v>
      </c>
      <c r="G3" s="640" t="s">
        <v>336</v>
      </c>
      <c r="H3" s="667" t="s">
        <v>397</v>
      </c>
      <c r="I3" s="667" t="s">
        <v>486</v>
      </c>
      <c r="L3" s="616"/>
      <c r="M3" s="616" t="s">
        <v>520</v>
      </c>
      <c r="N3" s="616" t="s">
        <v>370</v>
      </c>
      <c r="O3" s="616" t="s">
        <v>371</v>
      </c>
      <c r="P3" s="616" t="s">
        <v>336</v>
      </c>
      <c r="Q3" s="616" t="s">
        <v>368</v>
      </c>
      <c r="R3" s="660" t="s">
        <v>397</v>
      </c>
      <c r="S3" s="660" t="s">
        <v>396</v>
      </c>
    </row>
    <row r="4" spans="1:19">
      <c r="A4" s="5" t="s">
        <v>418</v>
      </c>
      <c r="B4" s="6"/>
      <c r="C4" s="6">
        <v>1080</v>
      </c>
      <c r="D4" s="6">
        <v>2251.63</v>
      </c>
      <c r="E4" s="6">
        <v>908.65</v>
      </c>
      <c r="F4" s="6">
        <v>1377.9749999999999</v>
      </c>
      <c r="G4" s="6">
        <v>678.09</v>
      </c>
      <c r="H4" s="6">
        <f>AVERAGE(B4:G4)</f>
        <v>1259.2689999999998</v>
      </c>
      <c r="I4" s="6">
        <v>1159.19</v>
      </c>
      <c r="L4" s="617" t="s">
        <v>418</v>
      </c>
      <c r="M4" s="618"/>
      <c r="N4" s="618">
        <v>32</v>
      </c>
      <c r="O4" s="618">
        <v>11</v>
      </c>
      <c r="P4" s="618">
        <v>8.35</v>
      </c>
      <c r="Q4" s="618">
        <v>74.83</v>
      </c>
      <c r="R4" s="618">
        <f>AVERAGE(M4:Q4)</f>
        <v>31.545000000000002</v>
      </c>
      <c r="S4" s="618">
        <f>MEDIAN(M4:Q4)</f>
        <v>21.5</v>
      </c>
    </row>
    <row r="5" spans="1:19">
      <c r="A5" s="5">
        <v>2020</v>
      </c>
      <c r="B5" s="6"/>
      <c r="C5" s="6">
        <v>1080</v>
      </c>
      <c r="D5" s="6">
        <v>2251.63</v>
      </c>
      <c r="E5" s="6">
        <v>908.65</v>
      </c>
      <c r="F5" s="6">
        <v>1377.9749999999999</v>
      </c>
      <c r="G5" s="6">
        <v>678.09</v>
      </c>
      <c r="H5" s="6">
        <f t="shared" ref="H5:H8" si="0">AVERAGE(B5:G5)</f>
        <v>1259.2689999999998</v>
      </c>
      <c r="I5" s="6">
        <v>1159.19</v>
      </c>
      <c r="L5" s="617">
        <v>2020</v>
      </c>
      <c r="M5" s="618"/>
      <c r="N5" s="618">
        <v>32</v>
      </c>
      <c r="O5" s="618">
        <v>11</v>
      </c>
      <c r="P5" s="618">
        <v>8.35</v>
      </c>
      <c r="Q5" s="618">
        <v>74.83</v>
      </c>
      <c r="R5" s="618">
        <f t="shared" ref="R5:R8" si="1">AVERAGE(M5:Q5)</f>
        <v>31.545000000000002</v>
      </c>
      <c r="S5" s="618">
        <f t="shared" ref="S5:S8" si="2">MEDIAN(M5:Q5)</f>
        <v>21.5</v>
      </c>
    </row>
    <row r="6" spans="1:19">
      <c r="A6" s="5">
        <v>2030</v>
      </c>
      <c r="B6" s="6"/>
      <c r="C6" s="6">
        <v>1080</v>
      </c>
      <c r="D6" s="6">
        <v>2251.63</v>
      </c>
      <c r="E6" s="6">
        <v>908.65</v>
      </c>
      <c r="F6" s="6">
        <v>1377.9749999999999</v>
      </c>
      <c r="G6" s="6">
        <v>678.09</v>
      </c>
      <c r="H6" s="6">
        <f t="shared" si="0"/>
        <v>1259.2689999999998</v>
      </c>
      <c r="I6" s="6">
        <v>1159.19</v>
      </c>
      <c r="L6" s="617">
        <v>2030</v>
      </c>
      <c r="M6" s="618"/>
      <c r="N6" s="618">
        <v>32</v>
      </c>
      <c r="O6" s="618">
        <v>11</v>
      </c>
      <c r="P6" s="618">
        <v>8.35</v>
      </c>
      <c r="Q6" s="618">
        <v>74.83</v>
      </c>
      <c r="R6" s="618">
        <f t="shared" si="1"/>
        <v>31.545000000000002</v>
      </c>
      <c r="S6" s="618">
        <f t="shared" si="2"/>
        <v>21.5</v>
      </c>
    </row>
    <row r="7" spans="1:19">
      <c r="A7" s="5">
        <v>2040</v>
      </c>
      <c r="B7" s="6"/>
      <c r="C7" s="6">
        <v>1080</v>
      </c>
      <c r="D7" s="6">
        <v>2251.63</v>
      </c>
      <c r="E7" s="6">
        <v>908.65</v>
      </c>
      <c r="F7" s="6">
        <v>1377.9749999999999</v>
      </c>
      <c r="G7" s="6">
        <v>678.09</v>
      </c>
      <c r="H7" s="6">
        <f t="shared" si="0"/>
        <v>1259.2689999999998</v>
      </c>
      <c r="I7" s="6">
        <v>1159.19</v>
      </c>
      <c r="L7" s="617">
        <v>2040</v>
      </c>
      <c r="M7" s="618"/>
      <c r="N7" s="618">
        <v>32</v>
      </c>
      <c r="O7" s="618">
        <v>11</v>
      </c>
      <c r="P7" s="618">
        <v>8.35</v>
      </c>
      <c r="Q7" s="618">
        <v>74.83</v>
      </c>
      <c r="R7" s="618">
        <f t="shared" si="1"/>
        <v>31.545000000000002</v>
      </c>
      <c r="S7" s="618">
        <f t="shared" si="2"/>
        <v>21.5</v>
      </c>
    </row>
    <row r="8" spans="1:19">
      <c r="A8" s="5">
        <v>2050</v>
      </c>
      <c r="B8" s="6">
        <v>886.73</v>
      </c>
      <c r="C8" s="6">
        <v>1080</v>
      </c>
      <c r="D8" s="6">
        <v>2251.63</v>
      </c>
      <c r="E8" s="6">
        <v>908.65</v>
      </c>
      <c r="F8" s="6">
        <v>1377.9749999999999</v>
      </c>
      <c r="G8" s="6">
        <v>678.09</v>
      </c>
      <c r="H8" s="6">
        <f t="shared" si="0"/>
        <v>1197.1791666666668</v>
      </c>
      <c r="I8" s="6">
        <v>1159.19</v>
      </c>
      <c r="L8" s="617">
        <v>2050</v>
      </c>
      <c r="M8" s="618">
        <v>9.39</v>
      </c>
      <c r="N8" s="618">
        <v>32</v>
      </c>
      <c r="O8" s="618">
        <v>11</v>
      </c>
      <c r="P8" s="618">
        <v>8.35</v>
      </c>
      <c r="Q8" s="618">
        <v>74.83</v>
      </c>
      <c r="R8" s="618">
        <f t="shared" si="1"/>
        <v>27.113999999999997</v>
      </c>
      <c r="S8" s="618">
        <f t="shared" si="2"/>
        <v>11</v>
      </c>
    </row>
    <row r="10" spans="1:19">
      <c r="K10" s="693"/>
    </row>
    <row r="39" spans="1:9">
      <c r="A39" s="612" t="s">
        <v>437</v>
      </c>
    </row>
    <row r="40" spans="1:9">
      <c r="A40" s="637"/>
      <c r="B40" s="640" t="s">
        <v>520</v>
      </c>
      <c r="C40" s="640" t="s">
        <v>435</v>
      </c>
      <c r="D40" s="640" t="s">
        <v>436</v>
      </c>
      <c r="E40" s="640" t="s">
        <v>530</v>
      </c>
      <c r="F40" s="640" t="s">
        <v>363</v>
      </c>
      <c r="G40" s="640" t="s">
        <v>439</v>
      </c>
      <c r="H40" s="640" t="s">
        <v>438</v>
      </c>
      <c r="I40" s="667" t="s">
        <v>396</v>
      </c>
    </row>
    <row r="41" spans="1:9">
      <c r="A41" s="5" t="s">
        <v>440</v>
      </c>
      <c r="B41" s="6">
        <v>886.73</v>
      </c>
      <c r="C41" s="6">
        <v>1001.12</v>
      </c>
      <c r="D41" s="6">
        <v>1159.19</v>
      </c>
      <c r="E41" s="6">
        <v>2251.63</v>
      </c>
      <c r="F41" s="6">
        <v>908.65</v>
      </c>
      <c r="G41" s="6">
        <v>1242.44</v>
      </c>
      <c r="H41" s="6">
        <v>1513.51</v>
      </c>
      <c r="I41" s="6">
        <f>MEDIAN(B41:H41)</f>
        <v>1159.19</v>
      </c>
    </row>
    <row r="44" spans="1:9" ht="19">
      <c r="I44" s="695"/>
    </row>
    <row r="45" spans="1:9" ht="19">
      <c r="I45" s="695"/>
    </row>
    <row r="64" spans="1:13">
      <c r="A64" s="612" t="s">
        <v>399</v>
      </c>
      <c r="H64" s="612" t="s">
        <v>400</v>
      </c>
      <c r="M64" s="612" t="s">
        <v>403</v>
      </c>
    </row>
    <row r="65" spans="1:15">
      <c r="A65" s="612"/>
    </row>
    <row r="66" spans="1:15">
      <c r="A66" s="5"/>
      <c r="B66" s="5"/>
      <c r="C66" s="5" t="s">
        <v>39</v>
      </c>
      <c r="H66" s="5"/>
      <c r="I66" s="5"/>
      <c r="J66" s="5" t="s">
        <v>39</v>
      </c>
      <c r="K66" s="85"/>
      <c r="M66" s="5"/>
      <c r="N66" s="5"/>
      <c r="O66" s="5" t="s">
        <v>39</v>
      </c>
    </row>
    <row r="67" spans="1:15">
      <c r="A67" s="5" t="s">
        <v>394</v>
      </c>
      <c r="B67" s="11">
        <v>0.01</v>
      </c>
      <c r="C67" s="5" t="s">
        <v>363</v>
      </c>
      <c r="H67" s="5" t="s">
        <v>394</v>
      </c>
      <c r="I67" s="11">
        <v>0.06</v>
      </c>
      <c r="J67" s="5" t="s">
        <v>370</v>
      </c>
      <c r="K67" s="85"/>
      <c r="M67" s="5" t="s">
        <v>394</v>
      </c>
      <c r="N67" s="620">
        <v>40</v>
      </c>
      <c r="O67" s="340" t="s">
        <v>370</v>
      </c>
    </row>
    <row r="68" spans="1:15">
      <c r="A68" s="5" t="s">
        <v>395</v>
      </c>
      <c r="B68" s="11">
        <v>0.02</v>
      </c>
      <c r="C68" s="5" t="s">
        <v>272</v>
      </c>
      <c r="H68" s="5" t="s">
        <v>395</v>
      </c>
      <c r="I68" s="11">
        <v>0.1</v>
      </c>
      <c r="J68" s="5" t="s">
        <v>370</v>
      </c>
      <c r="K68" s="85"/>
      <c r="M68" s="5" t="s">
        <v>395</v>
      </c>
      <c r="N68" s="620">
        <v>80</v>
      </c>
      <c r="O68" s="5" t="s">
        <v>370</v>
      </c>
    </row>
    <row r="69" spans="1:15">
      <c r="A69" s="5" t="s">
        <v>396</v>
      </c>
      <c r="B69" s="11">
        <v>1.0999999999999999E-2</v>
      </c>
      <c r="C69" s="5"/>
      <c r="H69" s="5" t="s">
        <v>396</v>
      </c>
      <c r="I69" s="11"/>
      <c r="J69" s="5"/>
      <c r="K69" s="85"/>
      <c r="M69" s="5" t="s">
        <v>396</v>
      </c>
      <c r="N69" s="620">
        <v>50</v>
      </c>
      <c r="O69" s="5"/>
    </row>
    <row r="70" spans="1:15">
      <c r="A70" s="5" t="s">
        <v>397</v>
      </c>
      <c r="B70" s="11">
        <v>1.2999999999999999E-2</v>
      </c>
      <c r="C70" s="5"/>
      <c r="H70" s="5" t="s">
        <v>397</v>
      </c>
      <c r="I70" s="11">
        <v>0.08</v>
      </c>
      <c r="J70" s="5"/>
      <c r="K70" s="85"/>
      <c r="M70" s="5" t="s">
        <v>397</v>
      </c>
      <c r="N70" s="620">
        <v>60</v>
      </c>
      <c r="O70" s="5"/>
    </row>
    <row r="71" spans="1:15">
      <c r="K71" s="85"/>
    </row>
    <row r="79" spans="1:15">
      <c r="J79" s="85"/>
    </row>
    <row r="80" spans="1:15">
      <c r="H80" s="16"/>
      <c r="K80" s="85"/>
    </row>
    <row r="81" spans="9:11">
      <c r="K81" s="85"/>
    </row>
    <row r="82" spans="9:11">
      <c r="J82" s="85"/>
    </row>
    <row r="83" spans="9:11">
      <c r="I83" s="85"/>
    </row>
    <row r="84" spans="9:11">
      <c r="I84" s="85"/>
    </row>
    <row r="85" spans="9:11">
      <c r="I85" s="85"/>
    </row>
  </sheetData>
  <hyperlinks>
    <hyperlink ref="F1" location="Inhalt!A1" display="Zurück zur Inhaltsübersicht" xr:uid="{887DC6EC-E126-42CB-9313-6211CE2C46A0}"/>
  </hyperlinks>
  <pageMargins left="0.7" right="0.7" top="0.78740157499999996" bottom="0.78740157499999996" header="0.3" footer="0.3"/>
  <pageSetup paperSize="9" orientation="portrait" r:id="rId1"/>
  <ignoredErrors>
    <ignoredError sqref="H5:H8 R5:R8 S5:S8" formulaRange="1"/>
  </ignoredErrors>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D7811-AB3F-A84D-99E4-7FE00FC22B70}">
  <sheetPr codeName="Tabelle22">
    <pageSetUpPr autoPageBreaks="0"/>
  </sheetPr>
  <dimension ref="A2:S64"/>
  <sheetViews>
    <sheetView zoomScale="80" zoomScaleNormal="80" workbookViewId="0"/>
  </sheetViews>
  <sheetFormatPr baseColWidth="10" defaultRowHeight="16"/>
  <cols>
    <col min="1" max="1" width="47" customWidth="1"/>
    <col min="2" max="2" width="45.83203125" customWidth="1"/>
    <col min="3" max="3" width="22.5" bestFit="1" customWidth="1"/>
    <col min="4" max="4" width="10.5" customWidth="1"/>
    <col min="12" max="12" width="22.5" bestFit="1" customWidth="1"/>
    <col min="13" max="13" width="22.5" customWidth="1"/>
    <col min="14" max="14" width="28.83203125" customWidth="1"/>
    <col min="15" max="15" width="20.83203125" customWidth="1"/>
    <col min="16" max="16" width="10.83203125" style="81"/>
    <col min="19" max="19" width="42.1640625" bestFit="1" customWidth="1"/>
    <col min="22" max="22" width="15.6640625" customWidth="1"/>
  </cols>
  <sheetData>
    <row r="2" spans="1:19" ht="19">
      <c r="A2" s="196" t="s">
        <v>146</v>
      </c>
      <c r="C2" s="648" t="s">
        <v>492</v>
      </c>
    </row>
    <row r="4" spans="1:19" ht="120">
      <c r="A4" s="197" t="s">
        <v>138</v>
      </c>
      <c r="B4" s="30"/>
      <c r="C4" s="127"/>
      <c r="D4" s="182" t="s">
        <v>127</v>
      </c>
      <c r="E4" s="159" t="s">
        <v>128</v>
      </c>
      <c r="F4" s="178" t="s">
        <v>129</v>
      </c>
      <c r="G4" s="182" t="s">
        <v>89</v>
      </c>
      <c r="H4" s="159" t="s">
        <v>130</v>
      </c>
      <c r="I4" s="178" t="s">
        <v>131</v>
      </c>
      <c r="J4" s="152" t="s">
        <v>41</v>
      </c>
      <c r="K4" s="153" t="s">
        <v>40</v>
      </c>
      <c r="L4" s="169" t="s">
        <v>132</v>
      </c>
      <c r="M4" s="359" t="s">
        <v>260</v>
      </c>
      <c r="N4" s="154" t="s">
        <v>123</v>
      </c>
      <c r="O4" s="154" t="s">
        <v>125</v>
      </c>
      <c r="P4" s="189" t="s">
        <v>126</v>
      </c>
      <c r="S4" s="284" t="s">
        <v>204</v>
      </c>
    </row>
    <row r="5" spans="1:19">
      <c r="A5" s="24" t="s">
        <v>9</v>
      </c>
      <c r="B5" s="24"/>
      <c r="C5" s="140"/>
      <c r="D5" s="183" t="s">
        <v>124</v>
      </c>
      <c r="E5" s="160" t="s">
        <v>124</v>
      </c>
      <c r="F5" s="179" t="s">
        <v>124</v>
      </c>
      <c r="G5" s="183" t="s">
        <v>124</v>
      </c>
      <c r="H5" s="160" t="s">
        <v>124</v>
      </c>
      <c r="I5" s="179" t="s">
        <v>124</v>
      </c>
      <c r="J5" s="155" t="s">
        <v>124</v>
      </c>
      <c r="K5" s="156" t="s">
        <v>124</v>
      </c>
      <c r="L5" s="170" t="s">
        <v>124</v>
      </c>
      <c r="M5" s="165" t="s">
        <v>124</v>
      </c>
      <c r="N5" s="165" t="s">
        <v>124</v>
      </c>
      <c r="O5" s="157" t="s">
        <v>124</v>
      </c>
      <c r="P5" s="190" t="s">
        <v>21</v>
      </c>
    </row>
    <row r="6" spans="1:19" ht="17" thickBot="1">
      <c r="A6" s="158" t="s">
        <v>39</v>
      </c>
      <c r="B6" s="158" t="s">
        <v>133</v>
      </c>
      <c r="C6" s="141" t="s">
        <v>49</v>
      </c>
      <c r="D6" s="184"/>
      <c r="E6" s="54"/>
      <c r="F6" s="69"/>
      <c r="G6" s="184"/>
      <c r="H6" s="54"/>
      <c r="I6" s="69"/>
      <c r="J6" s="135"/>
      <c r="K6" s="139"/>
      <c r="L6" s="171"/>
      <c r="M6" s="166"/>
      <c r="N6" s="166"/>
      <c r="O6" s="142"/>
      <c r="P6" s="191"/>
    </row>
    <row r="7" spans="1:19">
      <c r="A7" s="64" t="s">
        <v>42</v>
      </c>
      <c r="B7" s="64" t="s">
        <v>135</v>
      </c>
      <c r="C7" s="176">
        <v>2011</v>
      </c>
      <c r="D7" s="185">
        <v>49</v>
      </c>
      <c r="E7" s="53">
        <v>48</v>
      </c>
      <c r="F7" s="67">
        <v>1</v>
      </c>
      <c r="G7" s="185">
        <v>20</v>
      </c>
      <c r="H7" s="53"/>
      <c r="I7" s="67"/>
      <c r="J7" s="64">
        <v>33</v>
      </c>
      <c r="K7" s="131">
        <v>6</v>
      </c>
      <c r="L7" s="172">
        <v>18</v>
      </c>
      <c r="M7" s="163"/>
      <c r="N7" s="163">
        <v>603</v>
      </c>
      <c r="O7" s="177">
        <v>124</v>
      </c>
      <c r="P7" s="192">
        <f>O7/N7</f>
        <v>0.20563847429519072</v>
      </c>
    </row>
    <row r="8" spans="1:19">
      <c r="A8" s="23"/>
      <c r="B8" s="23"/>
      <c r="C8" s="138">
        <v>2020</v>
      </c>
      <c r="D8" s="186">
        <v>100</v>
      </c>
      <c r="E8" s="3">
        <v>83</v>
      </c>
      <c r="F8" s="68">
        <v>17</v>
      </c>
      <c r="G8" s="186">
        <v>56</v>
      </c>
      <c r="H8" s="3"/>
      <c r="I8" s="68"/>
      <c r="J8" s="23">
        <v>52</v>
      </c>
      <c r="K8" s="2">
        <v>5</v>
      </c>
      <c r="L8" s="173">
        <v>19</v>
      </c>
      <c r="M8" s="164">
        <v>0.7</v>
      </c>
      <c r="N8" s="164">
        <v>577</v>
      </c>
      <c r="O8" s="143">
        <v>234</v>
      </c>
      <c r="P8" s="193">
        <f>O8/N8</f>
        <v>0.40554592720970539</v>
      </c>
    </row>
    <row r="9" spans="1:19">
      <c r="A9" s="23"/>
      <c r="B9" s="23"/>
      <c r="C9" s="138">
        <v>2025</v>
      </c>
      <c r="D9" s="186">
        <v>124</v>
      </c>
      <c r="E9" s="3">
        <v>90</v>
      </c>
      <c r="F9" s="68">
        <v>35</v>
      </c>
      <c r="G9" s="186">
        <v>61</v>
      </c>
      <c r="H9" s="3"/>
      <c r="I9" s="68"/>
      <c r="J9" s="23">
        <v>53</v>
      </c>
      <c r="K9" s="2">
        <v>5</v>
      </c>
      <c r="L9" s="173">
        <v>19</v>
      </c>
      <c r="M9" s="164">
        <v>0.7</v>
      </c>
      <c r="N9" s="164">
        <v>564</v>
      </c>
      <c r="O9" s="143">
        <v>265</v>
      </c>
      <c r="P9" s="193">
        <f t="shared" ref="P9:P18" si="0">O9/N9</f>
        <v>0.46985815602836878</v>
      </c>
    </row>
    <row r="10" spans="1:19">
      <c r="A10" s="23"/>
      <c r="B10" s="23"/>
      <c r="C10" s="138">
        <v>2030</v>
      </c>
      <c r="D10" s="186">
        <v>143</v>
      </c>
      <c r="E10" s="3">
        <v>107</v>
      </c>
      <c r="F10" s="68">
        <v>36</v>
      </c>
      <c r="G10" s="186">
        <v>67</v>
      </c>
      <c r="H10" s="3"/>
      <c r="I10" s="68"/>
      <c r="J10" s="23">
        <v>52</v>
      </c>
      <c r="K10" s="2">
        <v>1</v>
      </c>
      <c r="L10" s="173">
        <v>19</v>
      </c>
      <c r="M10" s="164">
        <v>0.7</v>
      </c>
      <c r="N10" s="164">
        <v>559</v>
      </c>
      <c r="O10" s="143">
        <v>289</v>
      </c>
      <c r="P10" s="193">
        <f t="shared" si="0"/>
        <v>0.51699463327370299</v>
      </c>
    </row>
    <row r="11" spans="1:19" ht="15" customHeight="1">
      <c r="A11" s="23"/>
      <c r="B11" s="23"/>
      <c r="C11" s="138">
        <v>2040</v>
      </c>
      <c r="D11" s="186">
        <v>150</v>
      </c>
      <c r="E11" s="3">
        <v>112</v>
      </c>
      <c r="F11" s="68">
        <v>39</v>
      </c>
      <c r="G11" s="186">
        <v>72</v>
      </c>
      <c r="H11" s="3"/>
      <c r="I11" s="68"/>
      <c r="J11" s="23">
        <v>50</v>
      </c>
      <c r="K11" s="2">
        <v>0</v>
      </c>
      <c r="L11" s="173">
        <v>19</v>
      </c>
      <c r="M11" s="164">
        <v>0.7</v>
      </c>
      <c r="N11" s="164">
        <v>546</v>
      </c>
      <c r="O11" s="143">
        <v>299</v>
      </c>
      <c r="P11" s="193">
        <f t="shared" si="0"/>
        <v>0.54761904761904767</v>
      </c>
    </row>
    <row r="12" spans="1:19">
      <c r="A12" s="23"/>
      <c r="B12" s="23"/>
      <c r="C12" s="138">
        <v>2050</v>
      </c>
      <c r="D12" s="186">
        <v>209</v>
      </c>
      <c r="E12" s="3">
        <v>136</v>
      </c>
      <c r="F12" s="68">
        <v>73</v>
      </c>
      <c r="G12" s="186">
        <v>73</v>
      </c>
      <c r="H12" s="3"/>
      <c r="I12" s="68"/>
      <c r="J12" s="23">
        <v>48</v>
      </c>
      <c r="K12" s="2">
        <v>7</v>
      </c>
      <c r="L12" s="173">
        <v>19</v>
      </c>
      <c r="M12" s="164">
        <v>0.7</v>
      </c>
      <c r="N12" s="164">
        <v>554</v>
      </c>
      <c r="O12" s="143">
        <v>356</v>
      </c>
      <c r="P12" s="193">
        <f t="shared" si="0"/>
        <v>0.64259927797833938</v>
      </c>
    </row>
    <row r="13" spans="1:19">
      <c r="A13" s="146" t="s">
        <v>42</v>
      </c>
      <c r="B13" s="146" t="s">
        <v>134</v>
      </c>
      <c r="C13" s="144">
        <v>2011</v>
      </c>
      <c r="D13" s="187">
        <v>49</v>
      </c>
      <c r="E13" s="161">
        <v>48</v>
      </c>
      <c r="F13" s="180">
        <v>1</v>
      </c>
      <c r="G13" s="187">
        <v>20</v>
      </c>
      <c r="H13" s="161"/>
      <c r="I13" s="180"/>
      <c r="J13" s="146">
        <v>33</v>
      </c>
      <c r="K13" s="147">
        <v>6</v>
      </c>
      <c r="L13" s="174">
        <v>18</v>
      </c>
      <c r="M13" s="167"/>
      <c r="N13" s="167">
        <v>603</v>
      </c>
      <c r="O13" s="148">
        <v>124</v>
      </c>
      <c r="P13" s="194">
        <f t="shared" si="0"/>
        <v>0.20563847429519072</v>
      </c>
    </row>
    <row r="14" spans="1:19">
      <c r="A14" s="146"/>
      <c r="B14" s="146"/>
      <c r="C14" s="144">
        <v>2020</v>
      </c>
      <c r="D14" s="187">
        <v>116</v>
      </c>
      <c r="E14" s="161">
        <v>92</v>
      </c>
      <c r="F14" s="180">
        <v>94</v>
      </c>
      <c r="G14" s="187">
        <v>57</v>
      </c>
      <c r="H14" s="161"/>
      <c r="I14" s="180"/>
      <c r="J14" s="146">
        <v>54</v>
      </c>
      <c r="K14" s="147">
        <v>6</v>
      </c>
      <c r="L14" s="174">
        <v>19</v>
      </c>
      <c r="M14" s="167">
        <v>0.7</v>
      </c>
      <c r="N14" s="167">
        <v>553</v>
      </c>
      <c r="O14" s="148">
        <v>254</v>
      </c>
      <c r="P14" s="194">
        <f t="shared" si="0"/>
        <v>0.45931283905967452</v>
      </c>
    </row>
    <row r="15" spans="1:19">
      <c r="A15" s="146"/>
      <c r="B15" s="146"/>
      <c r="C15" s="144">
        <v>2025</v>
      </c>
      <c r="D15" s="187">
        <v>141</v>
      </c>
      <c r="E15" s="161">
        <v>99</v>
      </c>
      <c r="F15" s="180">
        <v>42</v>
      </c>
      <c r="G15" s="187">
        <v>63</v>
      </c>
      <c r="H15" s="161"/>
      <c r="I15" s="180"/>
      <c r="J15" s="146">
        <v>53</v>
      </c>
      <c r="K15" s="147">
        <v>4</v>
      </c>
      <c r="L15" s="174">
        <v>19</v>
      </c>
      <c r="M15" s="167">
        <v>0.7</v>
      </c>
      <c r="N15" s="167">
        <v>527</v>
      </c>
      <c r="O15" s="148">
        <v>282</v>
      </c>
      <c r="P15" s="194">
        <f t="shared" si="0"/>
        <v>0.53510436432637576</v>
      </c>
    </row>
    <row r="16" spans="1:19">
      <c r="A16" s="146"/>
      <c r="B16" s="146"/>
      <c r="C16" s="144">
        <v>2030</v>
      </c>
      <c r="D16" s="187">
        <v>155</v>
      </c>
      <c r="E16" s="161">
        <v>111</v>
      </c>
      <c r="F16" s="180">
        <v>44</v>
      </c>
      <c r="G16" s="187">
        <v>70</v>
      </c>
      <c r="H16" s="161"/>
      <c r="I16" s="180"/>
      <c r="J16" s="146">
        <v>63</v>
      </c>
      <c r="K16" s="147">
        <v>1</v>
      </c>
      <c r="L16" s="174">
        <v>19</v>
      </c>
      <c r="M16" s="167">
        <v>0.7</v>
      </c>
      <c r="N16" s="167">
        <v>509</v>
      </c>
      <c r="O16" s="148">
        <v>314</v>
      </c>
      <c r="P16" s="194">
        <f t="shared" si="0"/>
        <v>0.61689587426326131</v>
      </c>
    </row>
    <row r="17" spans="1:16">
      <c r="A17" s="146"/>
      <c r="B17" s="146"/>
      <c r="C17" s="144">
        <v>2040</v>
      </c>
      <c r="D17" s="187">
        <v>163</v>
      </c>
      <c r="E17" s="161">
        <v>116</v>
      </c>
      <c r="F17" s="180">
        <v>46</v>
      </c>
      <c r="G17" s="187">
        <v>74</v>
      </c>
      <c r="H17" s="161"/>
      <c r="I17" s="180"/>
      <c r="J17" s="146">
        <v>59</v>
      </c>
      <c r="K17" s="147">
        <v>1</v>
      </c>
      <c r="L17" s="174">
        <v>19</v>
      </c>
      <c r="M17" s="167">
        <v>0.7</v>
      </c>
      <c r="N17" s="167">
        <v>483</v>
      </c>
      <c r="O17" s="148">
        <v>323</v>
      </c>
      <c r="P17" s="194">
        <f t="shared" si="0"/>
        <v>0.66873706004140787</v>
      </c>
    </row>
    <row r="18" spans="1:16" ht="17" thickBot="1">
      <c r="A18" s="149"/>
      <c r="B18" s="149"/>
      <c r="C18" s="145">
        <v>2050</v>
      </c>
      <c r="D18" s="188">
        <v>214</v>
      </c>
      <c r="E18" s="162">
        <v>150</v>
      </c>
      <c r="F18" s="181">
        <v>64</v>
      </c>
      <c r="G18" s="188">
        <v>75</v>
      </c>
      <c r="H18" s="162"/>
      <c r="I18" s="181"/>
      <c r="J18" s="149">
        <v>60</v>
      </c>
      <c r="K18" s="150">
        <v>5</v>
      </c>
      <c r="L18" s="175">
        <v>19</v>
      </c>
      <c r="M18" s="167">
        <v>0.7</v>
      </c>
      <c r="N18" s="168">
        <v>475</v>
      </c>
      <c r="O18" s="151">
        <v>375</v>
      </c>
      <c r="P18" s="195">
        <f t="shared" si="0"/>
        <v>0.78947368421052633</v>
      </c>
    </row>
    <row r="19" spans="1:16" ht="17" thickBot="1">
      <c r="A19" s="66" t="s">
        <v>520</v>
      </c>
      <c r="B19" s="66" t="s">
        <v>162</v>
      </c>
      <c r="C19" s="212">
        <v>2050</v>
      </c>
      <c r="D19" s="213" t="s">
        <v>152</v>
      </c>
      <c r="E19" s="96"/>
      <c r="F19" s="118"/>
      <c r="G19" s="213" t="s">
        <v>137</v>
      </c>
      <c r="H19" s="96"/>
      <c r="I19" s="118"/>
      <c r="J19" s="66"/>
      <c r="K19" s="97"/>
      <c r="L19" s="117"/>
      <c r="M19" s="214"/>
      <c r="N19" s="214" t="s">
        <v>136</v>
      </c>
      <c r="O19" s="215"/>
      <c r="P19" s="216" t="s">
        <v>59</v>
      </c>
    </row>
    <row r="20" spans="1:16">
      <c r="A20" s="53" t="s">
        <v>373</v>
      </c>
      <c r="B20" s="64" t="s">
        <v>161</v>
      </c>
      <c r="C20" s="176">
        <v>2012</v>
      </c>
      <c r="D20" s="185">
        <v>50.7</v>
      </c>
      <c r="E20" s="53">
        <v>49.9</v>
      </c>
      <c r="F20" s="67">
        <v>0.7</v>
      </c>
      <c r="G20" s="185">
        <v>26.4</v>
      </c>
      <c r="H20" s="53"/>
      <c r="I20" s="67"/>
      <c r="J20" s="64">
        <v>43.6</v>
      </c>
      <c r="K20" s="131"/>
      <c r="L20" s="172">
        <v>21.8</v>
      </c>
      <c r="M20" s="163"/>
      <c r="N20" s="163"/>
      <c r="O20" s="177">
        <v>142.4</v>
      </c>
      <c r="P20" s="192"/>
    </row>
    <row r="21" spans="1:16">
      <c r="A21" s="23"/>
      <c r="B21" s="23"/>
      <c r="C21" s="138">
        <v>2020</v>
      </c>
      <c r="D21" s="186">
        <v>102.7</v>
      </c>
      <c r="E21" s="3">
        <v>80.8</v>
      </c>
      <c r="F21" s="68">
        <v>21.8</v>
      </c>
      <c r="G21" s="186">
        <v>45.5</v>
      </c>
      <c r="H21" s="3"/>
      <c r="I21" s="68"/>
      <c r="J21" s="23">
        <v>52.1</v>
      </c>
      <c r="K21" s="2"/>
      <c r="L21" s="173">
        <v>22.3</v>
      </c>
      <c r="M21" s="164"/>
      <c r="N21" s="164"/>
      <c r="O21" s="143">
        <v>223.1</v>
      </c>
      <c r="P21" s="193"/>
    </row>
    <row r="22" spans="1:16">
      <c r="A22" s="23"/>
      <c r="B22" s="23"/>
      <c r="C22" s="138">
        <v>2025</v>
      </c>
      <c r="D22" s="186">
        <v>137.30000000000001</v>
      </c>
      <c r="E22" s="3">
        <v>91.4</v>
      </c>
      <c r="F22" s="68">
        <v>45.8</v>
      </c>
      <c r="G22" s="186">
        <v>50.3</v>
      </c>
      <c r="H22" s="3"/>
      <c r="I22" s="68"/>
      <c r="J22" s="23">
        <v>55.3</v>
      </c>
      <c r="K22" s="2"/>
      <c r="L22" s="173">
        <v>22.9</v>
      </c>
      <c r="M22" s="164"/>
      <c r="N22" s="164"/>
      <c r="O22" s="143">
        <v>268.3</v>
      </c>
      <c r="P22" s="193"/>
    </row>
    <row r="23" spans="1:16">
      <c r="A23" s="23"/>
      <c r="B23" s="23"/>
      <c r="C23" s="138">
        <v>2030</v>
      </c>
      <c r="D23" s="186">
        <v>171.8</v>
      </c>
      <c r="E23" s="123">
        <v>102</v>
      </c>
      <c r="F23" s="68">
        <v>69.8</v>
      </c>
      <c r="G23" s="186">
        <v>55.1</v>
      </c>
      <c r="H23" s="3"/>
      <c r="I23" s="68"/>
      <c r="J23" s="23">
        <v>58.5</v>
      </c>
      <c r="K23" s="2"/>
      <c r="L23" s="173">
        <v>23.4</v>
      </c>
      <c r="M23" s="164"/>
      <c r="N23" s="164"/>
      <c r="O23" s="143">
        <v>313.5</v>
      </c>
      <c r="P23" s="193"/>
    </row>
    <row r="24" spans="1:16">
      <c r="A24" s="23"/>
      <c r="B24" s="23"/>
      <c r="C24" s="138">
        <v>2040</v>
      </c>
      <c r="D24" s="186">
        <v>224.7</v>
      </c>
      <c r="E24" s="123">
        <v>119.4</v>
      </c>
      <c r="F24" s="68">
        <v>105.3</v>
      </c>
      <c r="G24" s="186">
        <v>58.9</v>
      </c>
      <c r="H24" s="3"/>
      <c r="I24" s="68"/>
      <c r="J24" s="23">
        <v>59.2</v>
      </c>
      <c r="K24" s="2"/>
      <c r="L24" s="173">
        <v>24.4</v>
      </c>
      <c r="M24" s="164"/>
      <c r="N24" s="164"/>
      <c r="O24" s="143">
        <v>379</v>
      </c>
      <c r="P24" s="193"/>
    </row>
    <row r="25" spans="1:16" ht="17" thickBot="1">
      <c r="A25" s="135"/>
      <c r="B25" s="135"/>
      <c r="C25" s="137">
        <v>2050</v>
      </c>
      <c r="D25" s="184">
        <v>261.2</v>
      </c>
      <c r="E25" s="218">
        <v>133.19999999999999</v>
      </c>
      <c r="F25" s="69">
        <v>128</v>
      </c>
      <c r="G25" s="184">
        <v>63.8</v>
      </c>
      <c r="H25" s="54"/>
      <c r="I25" s="69"/>
      <c r="J25" s="135">
        <v>59.2</v>
      </c>
      <c r="K25" s="139"/>
      <c r="L25" s="171">
        <v>25</v>
      </c>
      <c r="M25" s="166"/>
      <c r="N25" s="166"/>
      <c r="O25" s="142">
        <v>428.8</v>
      </c>
      <c r="P25" s="191">
        <v>0.86</v>
      </c>
    </row>
    <row r="26" spans="1:16">
      <c r="A26" s="67" t="s">
        <v>343</v>
      </c>
      <c r="B26" s="64" t="s">
        <v>170</v>
      </c>
      <c r="C26" s="176">
        <v>2015</v>
      </c>
      <c r="D26" s="222">
        <v>70.7</v>
      </c>
      <c r="E26" s="53"/>
      <c r="F26" s="53"/>
      <c r="G26" s="222">
        <v>30.4</v>
      </c>
      <c r="H26" s="53"/>
      <c r="I26" s="53"/>
      <c r="J26" s="64">
        <v>43.2</v>
      </c>
      <c r="K26" s="53"/>
      <c r="L26" s="223">
        <v>21.3</v>
      </c>
      <c r="M26" s="360">
        <v>0.4</v>
      </c>
      <c r="N26" s="177">
        <v>615</v>
      </c>
      <c r="O26" s="177">
        <v>166</v>
      </c>
      <c r="P26" s="192">
        <v>0.16900000000000001</v>
      </c>
    </row>
    <row r="27" spans="1:16">
      <c r="A27" s="68"/>
      <c r="B27" s="23"/>
      <c r="C27" s="138">
        <v>2020</v>
      </c>
      <c r="D27" s="220">
        <v>114.8</v>
      </c>
      <c r="E27" s="3"/>
      <c r="F27" s="3"/>
      <c r="G27" s="220">
        <v>45.1</v>
      </c>
      <c r="H27" s="3"/>
      <c r="I27" s="3"/>
      <c r="J27" s="23">
        <v>49.6</v>
      </c>
      <c r="K27" s="3"/>
      <c r="L27" s="221">
        <v>22.3</v>
      </c>
      <c r="M27" s="361">
        <v>1.7</v>
      </c>
      <c r="N27" s="143">
        <v>573</v>
      </c>
      <c r="O27" s="143">
        <v>234.5</v>
      </c>
      <c r="P27" s="193">
        <v>0.41</v>
      </c>
    </row>
    <row r="28" spans="1:16">
      <c r="A28" s="68"/>
      <c r="B28" s="23"/>
      <c r="C28" s="138">
        <v>2025</v>
      </c>
      <c r="D28" s="220">
        <v>152.30000000000001</v>
      </c>
      <c r="E28" s="3"/>
      <c r="F28" s="3"/>
      <c r="G28" s="220">
        <v>50.1</v>
      </c>
      <c r="H28" s="3"/>
      <c r="I28" s="3"/>
      <c r="J28" s="23">
        <v>53.3</v>
      </c>
      <c r="K28" s="3"/>
      <c r="L28" s="221">
        <v>22.9</v>
      </c>
      <c r="M28" s="361">
        <v>4.0999999999999996</v>
      </c>
      <c r="N28" s="143"/>
      <c r="O28" s="143">
        <v>282.7</v>
      </c>
      <c r="P28" s="193">
        <v>0.51</v>
      </c>
    </row>
    <row r="29" spans="1:16">
      <c r="A29" s="68"/>
      <c r="B29" s="23"/>
      <c r="C29" s="138">
        <v>2030</v>
      </c>
      <c r="D29" s="220">
        <v>189.9</v>
      </c>
      <c r="E29" s="3"/>
      <c r="F29" s="3"/>
      <c r="G29" s="220">
        <v>55.2</v>
      </c>
      <c r="H29" s="3"/>
      <c r="I29" s="3"/>
      <c r="J29" s="23">
        <v>56.9</v>
      </c>
      <c r="K29" s="123"/>
      <c r="L29" s="221">
        <v>23.4</v>
      </c>
      <c r="M29" s="361">
        <v>6.5</v>
      </c>
      <c r="N29" s="143">
        <v>558</v>
      </c>
      <c r="O29" s="143">
        <v>331.9</v>
      </c>
      <c r="P29" s="193">
        <v>0.63</v>
      </c>
    </row>
    <row r="30" spans="1:16">
      <c r="A30" s="68"/>
      <c r="B30" s="23"/>
      <c r="C30" s="138">
        <v>2040</v>
      </c>
      <c r="D30" s="220">
        <v>232.6</v>
      </c>
      <c r="E30" s="3"/>
      <c r="F30" s="3"/>
      <c r="G30" s="220">
        <v>59</v>
      </c>
      <c r="H30" s="3"/>
      <c r="I30" s="3"/>
      <c r="J30" s="23">
        <v>59.3</v>
      </c>
      <c r="K30" s="123"/>
      <c r="L30" s="221">
        <v>24.4</v>
      </c>
      <c r="M30" s="361">
        <v>12.6</v>
      </c>
      <c r="N30" s="143">
        <v>572</v>
      </c>
      <c r="O30" s="143">
        <v>387.8</v>
      </c>
      <c r="P30" s="193">
        <v>0.75800000000000001</v>
      </c>
    </row>
    <row r="31" spans="1:16" ht="17" thickBot="1">
      <c r="A31" s="69"/>
      <c r="B31" s="135"/>
      <c r="C31" s="137">
        <v>2050</v>
      </c>
      <c r="D31" s="224">
        <v>260</v>
      </c>
      <c r="E31" s="54"/>
      <c r="F31" s="54"/>
      <c r="G31" s="224">
        <v>63.8</v>
      </c>
      <c r="H31" s="54"/>
      <c r="I31" s="54"/>
      <c r="J31" s="135">
        <v>59.3</v>
      </c>
      <c r="K31" s="54"/>
      <c r="L31" s="225">
        <v>25</v>
      </c>
      <c r="M31" s="362">
        <v>19.2</v>
      </c>
      <c r="N31" s="142">
        <v>584</v>
      </c>
      <c r="O31" s="142">
        <v>427.4</v>
      </c>
      <c r="P31" s="191">
        <v>0.84899999999999998</v>
      </c>
    </row>
    <row r="32" spans="1:16">
      <c r="A32" s="3"/>
      <c r="B32" s="3"/>
      <c r="C32" s="226"/>
      <c r="D32" s="123"/>
      <c r="E32" s="3"/>
      <c r="F32" s="3"/>
      <c r="G32" s="123"/>
      <c r="H32" s="3"/>
      <c r="I32" s="3"/>
      <c r="J32" s="3"/>
      <c r="K32" s="3"/>
      <c r="L32" s="123"/>
      <c r="M32" s="123"/>
      <c r="N32" s="3"/>
      <c r="O32" s="3"/>
      <c r="P32" s="217"/>
    </row>
    <row r="33" spans="1:16">
      <c r="A33" s="3"/>
      <c r="B33" s="3"/>
      <c r="C33" s="226"/>
      <c r="D33" s="123"/>
      <c r="E33" s="3"/>
      <c r="F33" s="3"/>
      <c r="G33" s="123"/>
      <c r="H33" s="3"/>
      <c r="I33" s="3"/>
      <c r="J33" s="3"/>
      <c r="K33" s="3"/>
      <c r="L33" s="123"/>
      <c r="M33" s="123"/>
      <c r="N33" s="3"/>
      <c r="O33" s="3"/>
      <c r="P33" s="217"/>
    </row>
    <row r="34" spans="1:16">
      <c r="A34" s="3"/>
      <c r="B34" s="3"/>
      <c r="C34" s="226"/>
      <c r="D34" s="123"/>
      <c r="E34" s="3"/>
      <c r="F34" s="3"/>
      <c r="G34" s="123"/>
      <c r="H34" s="3"/>
      <c r="I34" s="3"/>
      <c r="J34" s="3"/>
      <c r="K34" s="3"/>
      <c r="L34" s="123"/>
      <c r="M34" s="123"/>
      <c r="N34" s="3"/>
      <c r="O34" s="3"/>
      <c r="P34" s="217"/>
    </row>
    <row r="35" spans="1:16">
      <c r="A35" s="3"/>
      <c r="B35" s="3"/>
      <c r="C35" s="226"/>
      <c r="D35" s="123"/>
      <c r="E35" s="3"/>
      <c r="F35" s="3"/>
      <c r="G35" s="123"/>
      <c r="H35" s="3"/>
      <c r="I35" s="3"/>
      <c r="J35" s="3"/>
      <c r="K35" s="3"/>
      <c r="L35" s="123"/>
      <c r="M35" s="123"/>
      <c r="N35" s="3"/>
      <c r="O35" s="3"/>
      <c r="P35" s="217"/>
    </row>
    <row r="36" spans="1:16">
      <c r="A36" s="3"/>
      <c r="B36" s="3"/>
      <c r="C36" s="226"/>
      <c r="D36" s="123"/>
      <c r="E36" s="3"/>
      <c r="F36" s="3"/>
      <c r="G36" s="123"/>
      <c r="H36" s="3"/>
      <c r="I36" s="3"/>
      <c r="J36" s="3"/>
      <c r="K36" s="3"/>
      <c r="L36" s="123"/>
      <c r="M36" s="123"/>
      <c r="N36" s="3"/>
      <c r="O36" s="3"/>
      <c r="P36" s="217"/>
    </row>
    <row r="37" spans="1:16">
      <c r="A37" s="3"/>
      <c r="B37" s="3"/>
      <c r="C37" s="226"/>
      <c r="D37" s="123"/>
      <c r="E37" s="3"/>
      <c r="F37" s="3"/>
      <c r="G37" s="123"/>
      <c r="H37" s="3"/>
      <c r="I37" s="3"/>
      <c r="J37" s="3"/>
      <c r="K37" s="3"/>
      <c r="L37" s="123"/>
      <c r="M37" s="123"/>
      <c r="N37" s="3"/>
      <c r="O37" s="3"/>
      <c r="P37" s="217"/>
    </row>
    <row r="38" spans="1:16">
      <c r="A38" s="3"/>
      <c r="B38" s="3"/>
      <c r="C38" s="226"/>
      <c r="D38" s="123"/>
      <c r="E38" s="3"/>
      <c r="F38" s="3"/>
      <c r="G38" s="123"/>
      <c r="H38" s="3"/>
      <c r="I38" s="3"/>
      <c r="J38" s="3"/>
      <c r="K38" s="3"/>
      <c r="L38" s="123"/>
      <c r="M38" s="123"/>
      <c r="N38" s="3"/>
      <c r="O38" s="3"/>
      <c r="P38" s="217"/>
    </row>
    <row r="39" spans="1:16">
      <c r="A39" s="3"/>
      <c r="B39" s="3"/>
      <c r="C39" s="226"/>
      <c r="D39" s="123"/>
      <c r="E39" s="3"/>
      <c r="F39" s="3"/>
      <c r="G39" s="123"/>
      <c r="H39" s="3"/>
      <c r="I39" s="3"/>
      <c r="J39" s="3"/>
      <c r="K39" s="3"/>
      <c r="L39" s="123"/>
      <c r="M39" s="123"/>
      <c r="N39" s="3"/>
      <c r="O39" s="3"/>
      <c r="P39" s="217"/>
    </row>
    <row r="40" spans="1:16">
      <c r="A40" s="3"/>
      <c r="B40" s="3"/>
      <c r="C40" s="226"/>
      <c r="D40" s="123"/>
      <c r="E40" s="3"/>
      <c r="F40" s="3"/>
      <c r="G40" s="123"/>
      <c r="H40" s="3"/>
      <c r="I40" s="3"/>
      <c r="J40" s="3"/>
      <c r="K40" s="3"/>
      <c r="L40" s="123"/>
      <c r="M40" s="123"/>
      <c r="N40" s="3"/>
      <c r="O40" s="3"/>
      <c r="P40" s="217"/>
    </row>
    <row r="41" spans="1:16">
      <c r="A41" s="3"/>
      <c r="B41" s="3"/>
      <c r="C41" s="226"/>
      <c r="D41" s="123"/>
      <c r="E41" s="3"/>
      <c r="F41" s="3"/>
      <c r="G41" s="123"/>
      <c r="H41" s="3"/>
      <c r="I41" s="3"/>
      <c r="J41" s="3"/>
      <c r="K41" s="3"/>
      <c r="L41" s="123"/>
      <c r="M41" s="123"/>
      <c r="N41" s="3"/>
      <c r="O41" s="3"/>
      <c r="P41" s="217"/>
    </row>
    <row r="42" spans="1:16">
      <c r="A42" s="3"/>
      <c r="B42" s="3"/>
      <c r="C42" s="226"/>
      <c r="D42" s="123"/>
      <c r="E42" s="3"/>
      <c r="F42" s="3"/>
      <c r="G42" s="123"/>
      <c r="H42" s="3"/>
      <c r="I42" s="3"/>
      <c r="J42" s="3"/>
      <c r="K42" s="3"/>
      <c r="L42" s="123"/>
      <c r="M42" s="123"/>
      <c r="N42" s="3"/>
      <c r="O42" s="3"/>
      <c r="P42" s="217"/>
    </row>
    <row r="43" spans="1:16">
      <c r="A43" s="3"/>
      <c r="B43" s="3"/>
      <c r="C43" s="226"/>
      <c r="D43" s="123"/>
      <c r="E43" s="3"/>
      <c r="F43" s="3"/>
      <c r="G43" s="123"/>
      <c r="H43" s="3"/>
      <c r="I43" s="3"/>
      <c r="J43" s="3"/>
      <c r="K43" s="3"/>
      <c r="L43" s="123"/>
      <c r="M43" s="123"/>
      <c r="N43" s="3"/>
      <c r="O43" s="3"/>
      <c r="P43" s="217"/>
    </row>
    <row r="44" spans="1:16">
      <c r="A44" s="3"/>
      <c r="B44" s="3"/>
      <c r="C44" s="226"/>
      <c r="D44" s="123"/>
      <c r="E44" s="3"/>
      <c r="F44" s="3"/>
      <c r="G44" s="123"/>
      <c r="H44" s="3"/>
      <c r="I44" s="3"/>
      <c r="J44" s="3"/>
      <c r="K44" s="3"/>
      <c r="L44" s="123"/>
      <c r="M44" s="123"/>
      <c r="N44" s="3"/>
      <c r="O44" s="3"/>
      <c r="P44" s="217"/>
    </row>
    <row r="45" spans="1:16">
      <c r="A45" s="3"/>
      <c r="B45" s="3"/>
      <c r="C45" s="3"/>
      <c r="D45" s="3"/>
      <c r="E45" s="3"/>
      <c r="F45" s="3"/>
      <c r="G45" s="3"/>
      <c r="H45" s="3"/>
      <c r="I45" s="3"/>
      <c r="J45" s="3"/>
      <c r="K45" s="3"/>
      <c r="L45" s="3"/>
      <c r="M45" s="3"/>
      <c r="N45" s="3"/>
      <c r="O45" s="3"/>
      <c r="P45" s="217"/>
    </row>
    <row r="46" spans="1:16">
      <c r="A46" s="3"/>
      <c r="B46" s="3"/>
      <c r="C46" s="3"/>
      <c r="D46" s="3"/>
      <c r="E46" s="3"/>
      <c r="F46" s="3"/>
      <c r="G46" s="3"/>
      <c r="H46" s="3"/>
      <c r="I46" s="3"/>
      <c r="J46" s="3"/>
      <c r="K46" s="3"/>
      <c r="L46" s="3"/>
      <c r="M46" s="3"/>
      <c r="N46" s="3"/>
      <c r="O46" s="3"/>
      <c r="P46" s="217"/>
    </row>
    <row r="48" spans="1:16" ht="35">
      <c r="A48" s="197" t="s">
        <v>139</v>
      </c>
      <c r="B48" s="30"/>
      <c r="C48" s="127"/>
      <c r="D48" s="182" t="s">
        <v>127</v>
      </c>
      <c r="E48" s="159" t="s">
        <v>128</v>
      </c>
      <c r="F48" s="178" t="s">
        <v>129</v>
      </c>
      <c r="G48" s="182" t="s">
        <v>89</v>
      </c>
      <c r="H48" s="356" t="s">
        <v>259</v>
      </c>
      <c r="I48" s="178"/>
      <c r="J48" s="152" t="s">
        <v>41</v>
      </c>
      <c r="K48" s="153" t="s">
        <v>40</v>
      </c>
      <c r="L48" s="169" t="s">
        <v>132</v>
      </c>
      <c r="M48" s="359" t="s">
        <v>260</v>
      </c>
      <c r="N48" s="154" t="s">
        <v>266</v>
      </c>
      <c r="O48" s="154" t="s">
        <v>125</v>
      </c>
      <c r="P48" s="189" t="s">
        <v>126</v>
      </c>
    </row>
    <row r="49" spans="1:16">
      <c r="A49" s="24" t="s">
        <v>9</v>
      </c>
      <c r="B49" s="24"/>
      <c r="C49" s="140"/>
      <c r="D49" s="183" t="s">
        <v>124</v>
      </c>
      <c r="E49" s="160" t="s">
        <v>124</v>
      </c>
      <c r="F49" s="179" t="s">
        <v>124</v>
      </c>
      <c r="G49" s="183" t="s">
        <v>124</v>
      </c>
      <c r="H49" s="160" t="s">
        <v>124</v>
      </c>
      <c r="I49" s="179"/>
      <c r="J49" s="155" t="s">
        <v>124</v>
      </c>
      <c r="K49" s="156" t="s">
        <v>124</v>
      </c>
      <c r="L49" s="170" t="s">
        <v>124</v>
      </c>
      <c r="M49" s="165" t="s">
        <v>124</v>
      </c>
      <c r="N49" s="165" t="s">
        <v>124</v>
      </c>
      <c r="O49" s="157" t="s">
        <v>124</v>
      </c>
      <c r="P49" s="190" t="s">
        <v>21</v>
      </c>
    </row>
    <row r="50" spans="1:16" ht="17" thickBot="1">
      <c r="A50" s="158" t="s">
        <v>39</v>
      </c>
      <c r="B50" s="158" t="s">
        <v>133</v>
      </c>
      <c r="C50" s="141" t="s">
        <v>49</v>
      </c>
      <c r="D50" s="184"/>
      <c r="E50" s="54"/>
      <c r="F50" s="69"/>
      <c r="G50" s="184"/>
      <c r="H50" s="54"/>
      <c r="I50" s="69"/>
      <c r="J50" s="135"/>
      <c r="K50" s="139"/>
      <c r="L50" s="171"/>
      <c r="M50" s="166"/>
      <c r="N50" s="166"/>
      <c r="O50" s="142"/>
      <c r="P50" s="191"/>
    </row>
    <row r="51" spans="1:16">
      <c r="A51" t="s">
        <v>268</v>
      </c>
      <c r="B51" s="64" t="s">
        <v>267</v>
      </c>
      <c r="C51" s="176">
        <v>2012</v>
      </c>
      <c r="D51" s="185">
        <v>521</v>
      </c>
      <c r="E51" s="53"/>
      <c r="F51" s="67">
        <v>19</v>
      </c>
      <c r="G51" s="185">
        <v>97</v>
      </c>
      <c r="H51" s="53">
        <v>6</v>
      </c>
      <c r="I51" s="67"/>
      <c r="J51" s="64">
        <v>379</v>
      </c>
      <c r="K51" s="131"/>
      <c r="L51" s="172">
        <v>3672</v>
      </c>
      <c r="M51" s="163">
        <v>70</v>
      </c>
      <c r="N51" s="163">
        <v>22604</v>
      </c>
      <c r="O51" s="177">
        <f t="shared" ref="O51:O56" si="1">D51+G51+H51+J51+L51+M51</f>
        <v>4745</v>
      </c>
      <c r="P51" s="192">
        <f t="shared" ref="P51:P56" si="2">O51/N51</f>
        <v>0.20991859847814545</v>
      </c>
    </row>
    <row r="52" spans="1:16">
      <c r="A52" s="23"/>
      <c r="B52" s="23"/>
      <c r="C52" s="138">
        <v>2020</v>
      </c>
      <c r="D52" s="186">
        <v>1932</v>
      </c>
      <c r="E52" s="3"/>
      <c r="F52" s="68">
        <v>126</v>
      </c>
      <c r="G52" s="186">
        <v>942</v>
      </c>
      <c r="H52" s="123">
        <v>128</v>
      </c>
      <c r="I52" s="68"/>
      <c r="J52" s="23">
        <v>937</v>
      </c>
      <c r="K52" s="2"/>
      <c r="L52" s="173">
        <v>4349</v>
      </c>
      <c r="M52" s="164">
        <v>190</v>
      </c>
      <c r="N52" s="164">
        <v>27292</v>
      </c>
      <c r="O52" s="143">
        <f t="shared" si="1"/>
        <v>8478</v>
      </c>
      <c r="P52" s="193">
        <f t="shared" si="2"/>
        <v>0.31064048072695294</v>
      </c>
    </row>
    <row r="53" spans="1:16">
      <c r="A53" s="23"/>
      <c r="B53" s="23"/>
      <c r="C53" s="138">
        <v>2025</v>
      </c>
      <c r="D53" s="186">
        <v>3848</v>
      </c>
      <c r="E53" s="3"/>
      <c r="F53" s="68">
        <v>473</v>
      </c>
      <c r="G53" s="186">
        <v>2123</v>
      </c>
      <c r="H53" s="123">
        <v>529</v>
      </c>
      <c r="I53" s="68"/>
      <c r="J53" s="23">
        <v>1430</v>
      </c>
      <c r="K53" s="2"/>
      <c r="L53" s="173">
        <v>4513</v>
      </c>
      <c r="M53" s="164">
        <v>462</v>
      </c>
      <c r="N53" s="164">
        <v>30016</v>
      </c>
      <c r="O53" s="143">
        <f t="shared" si="1"/>
        <v>12905</v>
      </c>
      <c r="P53" s="193">
        <f t="shared" si="2"/>
        <v>0.42993736673773986</v>
      </c>
    </row>
    <row r="54" spans="1:16">
      <c r="A54" s="23"/>
      <c r="B54" s="23"/>
      <c r="C54" s="138">
        <v>2030</v>
      </c>
      <c r="D54" s="186">
        <v>6278</v>
      </c>
      <c r="E54" s="3"/>
      <c r="F54" s="68">
        <v>1098</v>
      </c>
      <c r="G54" s="186">
        <v>3844</v>
      </c>
      <c r="H54" s="123">
        <v>1852</v>
      </c>
      <c r="I54" s="68"/>
      <c r="J54" s="23">
        <v>1915</v>
      </c>
      <c r="K54" s="2"/>
      <c r="L54" s="173">
        <v>4613</v>
      </c>
      <c r="M54" s="164">
        <v>916</v>
      </c>
      <c r="N54" s="164">
        <v>33631</v>
      </c>
      <c r="O54" s="143">
        <f t="shared" si="1"/>
        <v>19418</v>
      </c>
      <c r="P54" s="193">
        <f t="shared" si="2"/>
        <v>0.57738396122624958</v>
      </c>
    </row>
    <row r="55" spans="1:16">
      <c r="A55" s="23"/>
      <c r="B55" s="23"/>
      <c r="C55" s="138">
        <v>2040</v>
      </c>
      <c r="D55" s="186">
        <v>11291</v>
      </c>
      <c r="E55" s="3"/>
      <c r="F55" s="68">
        <v>2831</v>
      </c>
      <c r="G55" s="186">
        <v>7054</v>
      </c>
      <c r="H55" s="123">
        <v>5675</v>
      </c>
      <c r="I55" s="68"/>
      <c r="J55" s="23">
        <v>2649</v>
      </c>
      <c r="K55" s="2"/>
      <c r="L55" s="173">
        <v>4773</v>
      </c>
      <c r="M55" s="164">
        <v>2198</v>
      </c>
      <c r="N55" s="164">
        <v>42837</v>
      </c>
      <c r="O55" s="143">
        <f t="shared" si="1"/>
        <v>33640</v>
      </c>
      <c r="P55" s="193">
        <f t="shared" si="2"/>
        <v>0.78530242547330575</v>
      </c>
    </row>
    <row r="56" spans="1:16" ht="17" thickBot="1">
      <c r="A56" s="23"/>
      <c r="B56" s="23"/>
      <c r="C56" s="138">
        <v>2050</v>
      </c>
      <c r="D56" s="186">
        <v>14938</v>
      </c>
      <c r="E56" s="3"/>
      <c r="F56" s="68">
        <v>4008</v>
      </c>
      <c r="G56" s="186">
        <v>9914</v>
      </c>
      <c r="H56" s="123">
        <v>9620</v>
      </c>
      <c r="I56" s="68"/>
      <c r="J56" s="23">
        <v>3039</v>
      </c>
      <c r="K56" s="2"/>
      <c r="L56" s="173">
        <v>4937</v>
      </c>
      <c r="M56" s="164">
        <v>3286</v>
      </c>
      <c r="N56" s="164">
        <v>49852</v>
      </c>
      <c r="O56" s="143">
        <f t="shared" si="1"/>
        <v>45734</v>
      </c>
      <c r="P56" s="193">
        <f t="shared" si="2"/>
        <v>0.91739549065233095</v>
      </c>
    </row>
    <row r="57" spans="1:16">
      <c r="A57" s="339" t="s">
        <v>255</v>
      </c>
      <c r="B57" s="64"/>
      <c r="C57" s="128">
        <v>2018</v>
      </c>
      <c r="D57" s="131">
        <v>1265</v>
      </c>
      <c r="E57" s="53">
        <f>D57-F57</f>
        <v>1198</v>
      </c>
      <c r="F57" s="67">
        <v>67</v>
      </c>
      <c r="G57" s="131">
        <v>592</v>
      </c>
      <c r="H57" s="53">
        <f>O57-D57-G57-J57-L57-M57</f>
        <v>13</v>
      </c>
      <c r="I57" s="67"/>
      <c r="J57" s="64">
        <v>636</v>
      </c>
      <c r="K57" s="64"/>
      <c r="L57" s="172">
        <v>4203</v>
      </c>
      <c r="M57" s="53">
        <v>90</v>
      </c>
      <c r="N57" s="177">
        <v>26603</v>
      </c>
      <c r="O57" s="177">
        <v>6799</v>
      </c>
      <c r="P57" s="192">
        <v>0.26</v>
      </c>
    </row>
    <row r="58" spans="1:16">
      <c r="A58" s="340"/>
      <c r="B58" s="342"/>
      <c r="C58" s="350">
        <v>2025</v>
      </c>
      <c r="D58" s="343">
        <v>2411</v>
      </c>
      <c r="E58" s="344"/>
      <c r="F58" s="345"/>
      <c r="G58" s="343">
        <v>1730</v>
      </c>
      <c r="H58" s="344">
        <f t="shared" ref="H58:H64" si="3">O58-D58-G58-J58-L58-M58</f>
        <v>31</v>
      </c>
      <c r="I58" s="345"/>
      <c r="J58" s="342">
        <v>916</v>
      </c>
      <c r="K58" s="342"/>
      <c r="L58" s="410">
        <v>4759</v>
      </c>
      <c r="M58" s="344">
        <v>125</v>
      </c>
      <c r="N58" s="352">
        <v>30803</v>
      </c>
      <c r="O58" s="352">
        <v>9972</v>
      </c>
      <c r="P58" s="353"/>
    </row>
    <row r="59" spans="1:16">
      <c r="A59" s="340"/>
      <c r="B59" s="342" t="s">
        <v>256</v>
      </c>
      <c r="C59" s="350">
        <v>2030</v>
      </c>
      <c r="D59" s="343">
        <v>3317</v>
      </c>
      <c r="E59" s="344">
        <f t="shared" ref="E59:E64" si="4">D59-F59</f>
        <v>2750</v>
      </c>
      <c r="F59" s="345">
        <v>567</v>
      </c>
      <c r="G59" s="343">
        <v>2562</v>
      </c>
      <c r="H59" s="344">
        <f t="shared" si="3"/>
        <v>78</v>
      </c>
      <c r="I59" s="345"/>
      <c r="J59" s="342">
        <v>1085</v>
      </c>
      <c r="K59" s="342"/>
      <c r="L59" s="410">
        <v>5255</v>
      </c>
      <c r="M59" s="344">
        <v>182</v>
      </c>
      <c r="N59" s="352">
        <v>34140</v>
      </c>
      <c r="O59" s="352">
        <v>12479</v>
      </c>
      <c r="P59" s="353">
        <v>0.37</v>
      </c>
    </row>
    <row r="60" spans="1:16">
      <c r="A60" s="340"/>
      <c r="B60" s="342"/>
      <c r="C60" s="350">
        <v>2040</v>
      </c>
      <c r="D60" s="343">
        <v>5226</v>
      </c>
      <c r="E60" s="344">
        <f t="shared" si="4"/>
        <v>3945</v>
      </c>
      <c r="F60" s="345">
        <v>1281</v>
      </c>
      <c r="G60" s="343">
        <v>4705</v>
      </c>
      <c r="H60" s="344">
        <f t="shared" si="3"/>
        <v>245</v>
      </c>
      <c r="I60" s="345"/>
      <c r="J60" s="342">
        <v>1459</v>
      </c>
      <c r="K60" s="342"/>
      <c r="L60" s="410">
        <v>6098</v>
      </c>
      <c r="M60" s="344">
        <v>316</v>
      </c>
      <c r="N60" s="352">
        <v>41373</v>
      </c>
      <c r="O60" s="352">
        <v>18049</v>
      </c>
      <c r="P60" s="353">
        <v>0.44</v>
      </c>
    </row>
    <row r="61" spans="1:16">
      <c r="A61" s="340"/>
      <c r="B61" s="23" t="s">
        <v>257</v>
      </c>
      <c r="C61" s="125">
        <v>2030</v>
      </c>
      <c r="D61" s="2">
        <v>4453</v>
      </c>
      <c r="E61" s="3">
        <f t="shared" si="4"/>
        <v>3689</v>
      </c>
      <c r="F61" s="68">
        <v>764</v>
      </c>
      <c r="G61" s="2">
        <v>3513</v>
      </c>
      <c r="H61" s="3">
        <f t="shared" si="3"/>
        <v>166</v>
      </c>
      <c r="I61" s="68"/>
      <c r="J61" s="23">
        <v>1335</v>
      </c>
      <c r="K61" s="23"/>
      <c r="L61" s="173">
        <v>5685</v>
      </c>
      <c r="M61" s="123">
        <v>282</v>
      </c>
      <c r="N61" s="143">
        <v>31800</v>
      </c>
      <c r="O61" s="143">
        <v>15434</v>
      </c>
      <c r="P61" s="193">
        <v>0.49</v>
      </c>
    </row>
    <row r="62" spans="1:16">
      <c r="A62" s="340"/>
      <c r="B62" s="23"/>
      <c r="C62" s="125">
        <v>2040</v>
      </c>
      <c r="D62" s="2">
        <v>8295</v>
      </c>
      <c r="E62" s="3">
        <f t="shared" si="4"/>
        <v>6223</v>
      </c>
      <c r="F62" s="68">
        <v>2072</v>
      </c>
      <c r="G62" s="2">
        <v>7208</v>
      </c>
      <c r="H62" s="3">
        <f t="shared" si="3"/>
        <v>880</v>
      </c>
      <c r="I62" s="68"/>
      <c r="J62" s="23">
        <v>2196</v>
      </c>
      <c r="K62" s="23"/>
      <c r="L62" s="173">
        <v>6934</v>
      </c>
      <c r="M62" s="123">
        <v>552</v>
      </c>
      <c r="N62" s="143">
        <v>38713</v>
      </c>
      <c r="O62" s="143">
        <v>26065</v>
      </c>
      <c r="P62" s="193">
        <v>0.67</v>
      </c>
    </row>
    <row r="63" spans="1:16">
      <c r="A63" s="340"/>
      <c r="B63" s="342" t="s">
        <v>258</v>
      </c>
      <c r="C63" s="350">
        <v>2030</v>
      </c>
      <c r="D63" s="343">
        <v>2955</v>
      </c>
      <c r="E63" s="344">
        <f t="shared" si="4"/>
        <v>2539</v>
      </c>
      <c r="F63" s="345">
        <v>416</v>
      </c>
      <c r="G63" s="343">
        <v>2265</v>
      </c>
      <c r="H63" s="344">
        <f t="shared" si="3"/>
        <v>190</v>
      </c>
      <c r="I63" s="345"/>
      <c r="J63" s="342">
        <v>1022</v>
      </c>
      <c r="K63" s="342"/>
      <c r="L63" s="410">
        <v>5171</v>
      </c>
      <c r="M63" s="344">
        <v>24</v>
      </c>
      <c r="N63" s="352">
        <v>35233</v>
      </c>
      <c r="O63" s="352">
        <v>11627</v>
      </c>
      <c r="P63" s="353">
        <v>0.33</v>
      </c>
    </row>
    <row r="64" spans="1:16" ht="17" thickBot="1">
      <c r="A64" s="341"/>
      <c r="B64" s="346"/>
      <c r="C64" s="351">
        <v>2040</v>
      </c>
      <c r="D64" s="347">
        <v>4258</v>
      </c>
      <c r="E64" s="348">
        <f t="shared" si="4"/>
        <v>3398</v>
      </c>
      <c r="F64" s="349">
        <v>860</v>
      </c>
      <c r="G64" s="347">
        <v>3658</v>
      </c>
      <c r="H64" s="348">
        <f t="shared" si="3"/>
        <v>352</v>
      </c>
      <c r="I64" s="349"/>
      <c r="J64" s="346">
        <v>1256</v>
      </c>
      <c r="K64" s="346"/>
      <c r="L64" s="411">
        <v>5923</v>
      </c>
      <c r="M64" s="348">
        <v>38</v>
      </c>
      <c r="N64" s="354">
        <v>43014</v>
      </c>
      <c r="O64" s="354">
        <v>15485</v>
      </c>
      <c r="P64" s="355">
        <v>0.36</v>
      </c>
    </row>
  </sheetData>
  <hyperlinks>
    <hyperlink ref="C2" location="Inhalt!A1" display="Zurück zur Inhaltsübersicht" xr:uid="{70231F0D-A015-4011-BBEA-0F76E89CE34D}"/>
  </hyperlinks>
  <pageMargins left="0.7" right="0.7" top="0.78740157499999996" bottom="0.78740157499999996"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A2CF0-27E0-E74A-9340-8895AAE19011}">
  <sheetPr codeName="Tabelle23"/>
  <dimension ref="A2:O88"/>
  <sheetViews>
    <sheetView zoomScale="80" zoomScaleNormal="80" workbookViewId="0">
      <selection activeCell="I79" sqref="I79"/>
    </sheetView>
  </sheetViews>
  <sheetFormatPr baseColWidth="10" defaultRowHeight="16"/>
  <cols>
    <col min="1" max="1" width="42.1640625" bestFit="1" customWidth="1"/>
    <col min="2" max="2" width="24.33203125" customWidth="1"/>
    <col min="3" max="3" width="22.5" bestFit="1" customWidth="1"/>
    <col min="4" max="4" width="10.5" style="16" customWidth="1"/>
    <col min="5" max="9" width="10.83203125" style="16"/>
    <col min="10" max="10" width="12.33203125" style="16" customWidth="1"/>
    <col min="11" max="11" width="10.83203125" style="16"/>
    <col min="12" max="12" width="22.5" style="16" bestFit="1" customWidth="1"/>
    <col min="13" max="13" width="28.83203125" style="16" customWidth="1"/>
    <col min="14" max="14" width="20.83203125" style="16" customWidth="1"/>
  </cols>
  <sheetData>
    <row r="2" spans="1:15" ht="19">
      <c r="A2" s="196" t="s">
        <v>147</v>
      </c>
      <c r="E2" s="648" t="s">
        <v>492</v>
      </c>
    </row>
    <row r="4" spans="1:15" ht="35">
      <c r="A4" s="197" t="s">
        <v>140</v>
      </c>
      <c r="B4" s="30"/>
      <c r="C4" s="127"/>
      <c r="D4" s="234" t="s">
        <v>127</v>
      </c>
      <c r="E4" s="235" t="s">
        <v>128</v>
      </c>
      <c r="F4" s="236" t="s">
        <v>129</v>
      </c>
      <c r="G4" s="234" t="s">
        <v>89</v>
      </c>
      <c r="H4" s="235" t="s">
        <v>130</v>
      </c>
      <c r="I4" s="236" t="s">
        <v>131</v>
      </c>
      <c r="J4" s="283" t="s">
        <v>41</v>
      </c>
      <c r="K4" s="237" t="s">
        <v>40</v>
      </c>
      <c r="L4" s="238" t="s">
        <v>132</v>
      </c>
      <c r="M4" s="239" t="s">
        <v>143</v>
      </c>
      <c r="N4" s="239" t="s">
        <v>145</v>
      </c>
      <c r="O4" s="189" t="s">
        <v>144</v>
      </c>
    </row>
    <row r="5" spans="1:15">
      <c r="A5" s="24" t="s">
        <v>9</v>
      </c>
      <c r="B5" s="24"/>
      <c r="C5" s="140"/>
      <c r="D5" s="240" t="s">
        <v>142</v>
      </c>
      <c r="E5" s="34" t="s">
        <v>142</v>
      </c>
      <c r="F5" s="35" t="s">
        <v>142</v>
      </c>
      <c r="G5" s="240" t="s">
        <v>142</v>
      </c>
      <c r="H5" s="34" t="s">
        <v>142</v>
      </c>
      <c r="I5" s="35" t="s">
        <v>142</v>
      </c>
      <c r="J5" s="241" t="s">
        <v>142</v>
      </c>
      <c r="K5" s="33" t="s">
        <v>142</v>
      </c>
      <c r="L5" s="242" t="s">
        <v>142</v>
      </c>
      <c r="M5" s="243" t="s">
        <v>142</v>
      </c>
      <c r="N5" s="244" t="s">
        <v>142</v>
      </c>
      <c r="O5" s="190" t="s">
        <v>21</v>
      </c>
    </row>
    <row r="6" spans="1:15" ht="17" thickBot="1">
      <c r="A6" s="158" t="s">
        <v>39</v>
      </c>
      <c r="B6" s="158" t="s">
        <v>133</v>
      </c>
      <c r="C6" s="141" t="s">
        <v>49</v>
      </c>
      <c r="D6" s="245"/>
      <c r="E6" s="246"/>
      <c r="F6" s="247"/>
      <c r="G6" s="245"/>
      <c r="H6" s="246"/>
      <c r="I6" s="247"/>
      <c r="J6" s="210"/>
      <c r="K6" s="248"/>
      <c r="L6" s="249"/>
      <c r="M6" s="250"/>
      <c r="N6" s="251"/>
      <c r="O6" s="191"/>
    </row>
    <row r="7" spans="1:15">
      <c r="A7" s="64" t="s">
        <v>42</v>
      </c>
      <c r="B7" s="64" t="s">
        <v>135</v>
      </c>
      <c r="C7" s="176">
        <v>2011</v>
      </c>
      <c r="D7" s="252">
        <v>29</v>
      </c>
      <c r="E7" s="62">
        <v>29</v>
      </c>
      <c r="F7" s="63">
        <v>0</v>
      </c>
      <c r="G7" s="252">
        <v>25</v>
      </c>
      <c r="H7" s="62"/>
      <c r="I7" s="63"/>
      <c r="J7" s="130">
        <v>5</v>
      </c>
      <c r="K7" s="253">
        <v>8</v>
      </c>
      <c r="L7" s="254">
        <v>4</v>
      </c>
      <c r="M7" s="255">
        <v>175</v>
      </c>
      <c r="N7" s="256"/>
      <c r="O7" s="192"/>
    </row>
    <row r="8" spans="1:15">
      <c r="A8" s="23"/>
      <c r="B8" s="23"/>
      <c r="C8" s="138">
        <v>2020</v>
      </c>
      <c r="D8" s="257">
        <v>43</v>
      </c>
      <c r="E8" s="258">
        <v>38</v>
      </c>
      <c r="F8" s="259">
        <v>5</v>
      </c>
      <c r="G8" s="257">
        <v>57</v>
      </c>
      <c r="H8" s="258"/>
      <c r="I8" s="259"/>
      <c r="J8" s="208">
        <v>9</v>
      </c>
      <c r="K8" s="260">
        <v>8</v>
      </c>
      <c r="L8" s="261">
        <v>4</v>
      </c>
      <c r="M8" s="262">
        <v>198</v>
      </c>
      <c r="N8" s="263"/>
      <c r="O8" s="193">
        <v>0.56999999999999995</v>
      </c>
    </row>
    <row r="9" spans="1:15">
      <c r="A9" s="23"/>
      <c r="B9" s="23"/>
      <c r="C9" s="138">
        <v>2025</v>
      </c>
      <c r="D9" s="257">
        <v>50</v>
      </c>
      <c r="E9" s="258">
        <v>40</v>
      </c>
      <c r="F9" s="259">
        <v>10</v>
      </c>
      <c r="G9" s="257">
        <v>62</v>
      </c>
      <c r="H9" s="258"/>
      <c r="I9" s="259"/>
      <c r="J9" s="208">
        <v>8</v>
      </c>
      <c r="K9" s="260">
        <v>8</v>
      </c>
      <c r="L9" s="261">
        <v>4</v>
      </c>
      <c r="M9" s="262">
        <v>208</v>
      </c>
      <c r="N9" s="263"/>
      <c r="O9" s="193">
        <v>0.59</v>
      </c>
    </row>
    <row r="10" spans="1:15">
      <c r="A10" s="23"/>
      <c r="B10" s="23"/>
      <c r="C10" s="138">
        <v>2030</v>
      </c>
      <c r="D10" s="257">
        <v>59</v>
      </c>
      <c r="E10" s="264">
        <v>48</v>
      </c>
      <c r="F10" s="259">
        <v>11</v>
      </c>
      <c r="G10" s="257">
        <v>68</v>
      </c>
      <c r="H10" s="258"/>
      <c r="I10" s="259"/>
      <c r="J10" s="208">
        <v>7</v>
      </c>
      <c r="K10" s="260">
        <v>8</v>
      </c>
      <c r="L10" s="261">
        <v>4</v>
      </c>
      <c r="M10" s="262">
        <v>223</v>
      </c>
      <c r="N10" s="263"/>
      <c r="O10" s="193">
        <v>0.62</v>
      </c>
    </row>
    <row r="11" spans="1:15">
      <c r="A11" s="23"/>
      <c r="B11" s="23"/>
      <c r="C11" s="138">
        <v>2040</v>
      </c>
      <c r="D11" s="257">
        <v>62</v>
      </c>
      <c r="E11" s="264">
        <v>51</v>
      </c>
      <c r="F11" s="259">
        <v>11</v>
      </c>
      <c r="G11" s="257">
        <v>72</v>
      </c>
      <c r="H11" s="258"/>
      <c r="I11" s="259"/>
      <c r="J11" s="208">
        <v>8</v>
      </c>
      <c r="K11" s="260">
        <v>8</v>
      </c>
      <c r="L11" s="261">
        <v>4</v>
      </c>
      <c r="M11" s="262">
        <v>230</v>
      </c>
      <c r="N11" s="263"/>
      <c r="O11" s="193">
        <v>0.64</v>
      </c>
    </row>
    <row r="12" spans="1:15">
      <c r="A12" s="23"/>
      <c r="B12" s="23"/>
      <c r="C12" s="138">
        <v>2050</v>
      </c>
      <c r="D12" s="257">
        <v>85</v>
      </c>
      <c r="E12" s="264">
        <v>64</v>
      </c>
      <c r="F12" s="259">
        <v>21</v>
      </c>
      <c r="G12" s="257">
        <v>75</v>
      </c>
      <c r="H12" s="258"/>
      <c r="I12" s="259"/>
      <c r="J12" s="208">
        <v>8</v>
      </c>
      <c r="K12" s="260">
        <v>8</v>
      </c>
      <c r="L12" s="261">
        <v>4</v>
      </c>
      <c r="M12" s="262">
        <v>255</v>
      </c>
      <c r="N12" s="263"/>
      <c r="O12" s="193">
        <v>0.67</v>
      </c>
    </row>
    <row r="13" spans="1:15">
      <c r="A13" s="146" t="s">
        <v>42</v>
      </c>
      <c r="B13" s="146" t="s">
        <v>134</v>
      </c>
      <c r="C13" s="144">
        <v>2011</v>
      </c>
      <c r="D13" s="265">
        <v>29</v>
      </c>
      <c r="E13" s="266">
        <v>29</v>
      </c>
      <c r="F13" s="267">
        <v>0</v>
      </c>
      <c r="G13" s="265">
        <v>25</v>
      </c>
      <c r="H13" s="266"/>
      <c r="I13" s="267"/>
      <c r="J13" s="268">
        <v>5</v>
      </c>
      <c r="K13" s="269">
        <v>8</v>
      </c>
      <c r="L13" s="270">
        <v>4</v>
      </c>
      <c r="M13" s="271">
        <v>175</v>
      </c>
      <c r="N13" s="272"/>
      <c r="O13" s="194"/>
    </row>
    <row r="14" spans="1:15">
      <c r="A14" s="146"/>
      <c r="B14" s="146"/>
      <c r="C14" s="144">
        <v>2020</v>
      </c>
      <c r="D14" s="265">
        <v>50</v>
      </c>
      <c r="E14" s="266">
        <v>43</v>
      </c>
      <c r="F14" s="267">
        <v>7</v>
      </c>
      <c r="G14" s="265">
        <v>58</v>
      </c>
      <c r="H14" s="266"/>
      <c r="I14" s="267"/>
      <c r="J14" s="268">
        <v>9</v>
      </c>
      <c r="K14" s="269">
        <v>8</v>
      </c>
      <c r="L14" s="270">
        <v>4</v>
      </c>
      <c r="M14" s="271">
        <v>206</v>
      </c>
      <c r="N14" s="272"/>
      <c r="O14" s="194">
        <v>0.59</v>
      </c>
    </row>
    <row r="15" spans="1:15">
      <c r="A15" s="146"/>
      <c r="B15" s="146"/>
      <c r="C15" s="144">
        <v>2025</v>
      </c>
      <c r="D15" s="265">
        <v>57</v>
      </c>
      <c r="E15" s="266">
        <v>45</v>
      </c>
      <c r="F15" s="267">
        <v>12</v>
      </c>
      <c r="G15" s="265">
        <v>63</v>
      </c>
      <c r="H15" s="266"/>
      <c r="I15" s="267"/>
      <c r="J15" s="268">
        <v>8</v>
      </c>
      <c r="K15" s="269">
        <v>8</v>
      </c>
      <c r="L15" s="270">
        <v>4</v>
      </c>
      <c r="M15" s="271">
        <v>212</v>
      </c>
      <c r="N15" s="272"/>
      <c r="O15" s="194">
        <v>0.62</v>
      </c>
    </row>
    <row r="16" spans="1:15">
      <c r="A16" s="146"/>
      <c r="B16" s="146"/>
      <c r="C16" s="144">
        <v>2030</v>
      </c>
      <c r="D16" s="265">
        <v>64</v>
      </c>
      <c r="E16" s="266">
        <v>51</v>
      </c>
      <c r="F16" s="267">
        <v>13</v>
      </c>
      <c r="G16" s="265">
        <v>70</v>
      </c>
      <c r="H16" s="266"/>
      <c r="I16" s="267"/>
      <c r="J16" s="268">
        <v>10</v>
      </c>
      <c r="K16" s="269">
        <v>8</v>
      </c>
      <c r="L16" s="270">
        <v>4</v>
      </c>
      <c r="M16" s="271">
        <v>223</v>
      </c>
      <c r="N16" s="272"/>
      <c r="O16" s="194">
        <v>0.66</v>
      </c>
    </row>
    <row r="17" spans="1:15">
      <c r="A17" s="146"/>
      <c r="B17" s="146"/>
      <c r="C17" s="144">
        <v>2040</v>
      </c>
      <c r="D17" s="265">
        <v>67</v>
      </c>
      <c r="E17" s="266">
        <v>54</v>
      </c>
      <c r="F17" s="267">
        <v>13</v>
      </c>
      <c r="G17" s="265">
        <v>75</v>
      </c>
      <c r="H17" s="266"/>
      <c r="I17" s="267"/>
      <c r="J17" s="268">
        <v>11</v>
      </c>
      <c r="K17" s="269">
        <v>8</v>
      </c>
      <c r="L17" s="270">
        <v>4</v>
      </c>
      <c r="M17" s="271">
        <v>227</v>
      </c>
      <c r="N17" s="272"/>
      <c r="O17" s="194">
        <v>0.69</v>
      </c>
    </row>
    <row r="18" spans="1:15" ht="17" thickBot="1">
      <c r="A18" s="149"/>
      <c r="B18" s="149"/>
      <c r="C18" s="145">
        <v>2050</v>
      </c>
      <c r="D18" s="273">
        <v>89</v>
      </c>
      <c r="E18" s="274">
        <v>70</v>
      </c>
      <c r="F18" s="275">
        <v>18</v>
      </c>
      <c r="G18" s="273">
        <v>78</v>
      </c>
      <c r="H18" s="274"/>
      <c r="I18" s="275"/>
      <c r="J18" s="276">
        <v>12</v>
      </c>
      <c r="K18" s="277">
        <v>8</v>
      </c>
      <c r="L18" s="278">
        <v>4</v>
      </c>
      <c r="M18" s="279">
        <v>249</v>
      </c>
      <c r="N18" s="280"/>
      <c r="O18" s="195">
        <v>0.73</v>
      </c>
    </row>
    <row r="19" spans="1:15" ht="17" thickBot="1">
      <c r="A19" s="23" t="s">
        <v>520</v>
      </c>
      <c r="B19" s="23"/>
      <c r="C19" s="138">
        <v>2050</v>
      </c>
      <c r="D19" s="257"/>
      <c r="E19" s="257" t="s">
        <v>153</v>
      </c>
      <c r="F19" s="259" t="s">
        <v>154</v>
      </c>
      <c r="G19" s="257" t="s">
        <v>155</v>
      </c>
      <c r="H19" s="258"/>
      <c r="I19" s="259"/>
      <c r="J19" s="208"/>
      <c r="K19" s="260">
        <v>10</v>
      </c>
      <c r="L19" s="261"/>
      <c r="M19" s="262"/>
      <c r="N19" s="263"/>
      <c r="O19" s="193"/>
    </row>
    <row r="20" spans="1:15">
      <c r="A20" s="227" t="s">
        <v>343</v>
      </c>
      <c r="B20" s="227" t="s">
        <v>170</v>
      </c>
      <c r="C20" s="326">
        <v>2015</v>
      </c>
      <c r="D20" s="252">
        <v>36.9</v>
      </c>
      <c r="E20" s="63">
        <v>33.9</v>
      </c>
      <c r="F20" s="63">
        <v>2.94</v>
      </c>
      <c r="G20" s="252">
        <v>38.5</v>
      </c>
      <c r="H20" s="62"/>
      <c r="I20" s="63"/>
      <c r="J20" s="130">
        <v>8.08</v>
      </c>
      <c r="K20" s="79">
        <v>6.5</v>
      </c>
      <c r="L20" s="254">
        <v>4.51</v>
      </c>
      <c r="M20" s="255">
        <v>188</v>
      </c>
      <c r="N20" s="256">
        <v>88.1</v>
      </c>
      <c r="O20" s="192">
        <f t="shared" ref="O20:O25" si="0">N20/M20</f>
        <v>0.46861702127659571</v>
      </c>
    </row>
    <row r="21" spans="1:15">
      <c r="A21" s="228"/>
      <c r="B21" s="229"/>
      <c r="C21" s="327">
        <v>2020</v>
      </c>
      <c r="D21" s="257">
        <v>49</v>
      </c>
      <c r="E21" s="258">
        <v>39</v>
      </c>
      <c r="F21" s="259">
        <v>10</v>
      </c>
      <c r="G21" s="257">
        <v>53.5</v>
      </c>
      <c r="H21" s="258"/>
      <c r="I21" s="259"/>
      <c r="J21" s="208">
        <v>8.9600000000000009</v>
      </c>
      <c r="K21" s="1">
        <v>8</v>
      </c>
      <c r="L21" s="262">
        <v>4.7</v>
      </c>
      <c r="M21" s="262">
        <v>204</v>
      </c>
      <c r="N21" s="263">
        <v>117</v>
      </c>
      <c r="O21" s="193">
        <f t="shared" si="0"/>
        <v>0.57352941176470584</v>
      </c>
    </row>
    <row r="22" spans="1:15">
      <c r="A22" s="228"/>
      <c r="B22" s="229"/>
      <c r="C22" s="327">
        <v>2025</v>
      </c>
      <c r="D22" s="257">
        <v>58.1</v>
      </c>
      <c r="E22" s="264">
        <v>41.4</v>
      </c>
      <c r="F22" s="259">
        <v>16.7</v>
      </c>
      <c r="G22" s="257">
        <v>57.3</v>
      </c>
      <c r="H22" s="258"/>
      <c r="I22" s="259"/>
      <c r="J22" s="208">
        <v>9.48</v>
      </c>
      <c r="K22" s="1">
        <v>8</v>
      </c>
      <c r="L22" s="262">
        <v>4.8</v>
      </c>
      <c r="M22" s="262">
        <v>211</v>
      </c>
      <c r="N22" s="263">
        <v>132.30000000000001</v>
      </c>
      <c r="O22" s="193">
        <f t="shared" si="0"/>
        <v>0.62701421800947876</v>
      </c>
    </row>
    <row r="23" spans="1:15">
      <c r="A23" s="228"/>
      <c r="B23" s="229"/>
      <c r="C23" s="327">
        <v>2030</v>
      </c>
      <c r="D23" s="257">
        <v>67.2</v>
      </c>
      <c r="E23" s="264">
        <v>43.7</v>
      </c>
      <c r="F23" s="259">
        <v>23.5</v>
      </c>
      <c r="G23" s="257">
        <v>61</v>
      </c>
      <c r="H23" s="258"/>
      <c r="I23" s="259"/>
      <c r="J23" s="208">
        <v>10</v>
      </c>
      <c r="K23" s="1">
        <v>9</v>
      </c>
      <c r="L23" s="262">
        <v>4.92</v>
      </c>
      <c r="M23" s="262">
        <v>217</v>
      </c>
      <c r="N23" s="263">
        <v>147.80000000000001</v>
      </c>
      <c r="O23" s="193">
        <f t="shared" si="0"/>
        <v>0.68110599078341016</v>
      </c>
    </row>
    <row r="24" spans="1:15">
      <c r="A24" s="228"/>
      <c r="B24" s="229"/>
      <c r="C24" s="327">
        <v>2040</v>
      </c>
      <c r="D24" s="257">
        <v>77.5</v>
      </c>
      <c r="E24" s="264">
        <v>48</v>
      </c>
      <c r="F24" s="259">
        <v>29.5</v>
      </c>
      <c r="G24" s="257">
        <v>63.3</v>
      </c>
      <c r="H24" s="258"/>
      <c r="I24" s="259"/>
      <c r="J24" s="208">
        <v>10.38</v>
      </c>
      <c r="K24" s="1">
        <v>9</v>
      </c>
      <c r="L24" s="262">
        <v>5.09</v>
      </c>
      <c r="M24" s="262">
        <v>224</v>
      </c>
      <c r="N24" s="263">
        <v>166.3</v>
      </c>
      <c r="O24" s="193">
        <f t="shared" si="0"/>
        <v>0.74241071428571437</v>
      </c>
    </row>
    <row r="25" spans="1:15" ht="17" thickBot="1">
      <c r="A25" s="230"/>
      <c r="B25" s="231"/>
      <c r="C25" s="328">
        <v>2050</v>
      </c>
      <c r="D25" s="245">
        <v>82.8</v>
      </c>
      <c r="E25" s="281">
        <v>50.8</v>
      </c>
      <c r="F25" s="247">
        <v>32</v>
      </c>
      <c r="G25" s="245">
        <v>67.2</v>
      </c>
      <c r="H25" s="246"/>
      <c r="I25" s="247"/>
      <c r="J25" s="210">
        <v>10.38</v>
      </c>
      <c r="K25" s="80">
        <v>9</v>
      </c>
      <c r="L25" s="250">
        <v>5.2</v>
      </c>
      <c r="M25" s="250">
        <v>227</v>
      </c>
      <c r="N25" s="251">
        <v>179</v>
      </c>
      <c r="O25" s="191">
        <f t="shared" si="0"/>
        <v>0.78854625550660795</v>
      </c>
    </row>
    <row r="26" spans="1:15">
      <c r="A26" s="228" t="s">
        <v>383</v>
      </c>
      <c r="B26" s="229"/>
      <c r="C26" s="327">
        <v>2010</v>
      </c>
      <c r="D26" s="257">
        <f>E26+F26</f>
        <v>27</v>
      </c>
      <c r="E26" s="264">
        <v>27</v>
      </c>
      <c r="F26" s="259">
        <v>0</v>
      </c>
      <c r="G26" s="257">
        <v>18</v>
      </c>
      <c r="H26" s="258"/>
      <c r="I26" s="259"/>
      <c r="J26" s="208">
        <v>5</v>
      </c>
      <c r="K26" s="1"/>
      <c r="L26" s="262">
        <v>5</v>
      </c>
      <c r="M26" s="262"/>
      <c r="N26" s="263">
        <v>56</v>
      </c>
      <c r="O26" s="193"/>
    </row>
    <row r="27" spans="1:15">
      <c r="A27" s="228"/>
      <c r="B27" s="229"/>
      <c r="C27" s="327">
        <v>2015</v>
      </c>
      <c r="D27" s="257">
        <f t="shared" ref="D27:D35" si="1">E27+F27</f>
        <v>44</v>
      </c>
      <c r="E27" s="264">
        <v>41</v>
      </c>
      <c r="F27" s="259">
        <v>3</v>
      </c>
      <c r="G27" s="257">
        <v>39</v>
      </c>
      <c r="H27" s="258"/>
      <c r="I27" s="259"/>
      <c r="J27" s="208">
        <v>7</v>
      </c>
      <c r="K27" s="1"/>
      <c r="L27" s="262">
        <v>5</v>
      </c>
      <c r="M27" s="262"/>
      <c r="N27" s="263">
        <v>97</v>
      </c>
      <c r="O27" s="193"/>
    </row>
    <row r="28" spans="1:15">
      <c r="A28" s="228"/>
      <c r="B28" s="229"/>
      <c r="C28" s="327">
        <v>2018</v>
      </c>
      <c r="D28" s="257">
        <f>E28+F28</f>
        <v>59</v>
      </c>
      <c r="E28" s="264">
        <v>53</v>
      </c>
      <c r="F28" s="259">
        <v>6</v>
      </c>
      <c r="G28" s="257">
        <v>45</v>
      </c>
      <c r="H28" s="258"/>
      <c r="I28" s="259"/>
      <c r="J28" s="208">
        <v>8</v>
      </c>
      <c r="K28" s="1"/>
      <c r="L28" s="262">
        <v>5</v>
      </c>
      <c r="M28" s="262">
        <v>220</v>
      </c>
      <c r="N28" s="263">
        <v>118</v>
      </c>
      <c r="O28" s="193">
        <v>0.54</v>
      </c>
    </row>
    <row r="29" spans="1:15" ht="17" thickBot="1">
      <c r="A29" s="230"/>
      <c r="B29" s="231"/>
      <c r="C29" s="328">
        <v>2019</v>
      </c>
      <c r="D29" s="245">
        <v>61</v>
      </c>
      <c r="E29" s="281">
        <v>53</v>
      </c>
      <c r="F29" s="247">
        <v>7.5</v>
      </c>
      <c r="G29" s="245">
        <v>49</v>
      </c>
      <c r="H29" s="246"/>
      <c r="I29" s="247"/>
      <c r="J29" s="210">
        <v>8</v>
      </c>
      <c r="K29" s="80"/>
      <c r="L29" s="250">
        <v>5</v>
      </c>
      <c r="M29" s="250"/>
      <c r="N29" s="251">
        <v>124</v>
      </c>
      <c r="O29" s="191"/>
    </row>
    <row r="30" spans="1:15">
      <c r="A30" s="227" t="s">
        <v>369</v>
      </c>
      <c r="B30" s="227" t="s">
        <v>250</v>
      </c>
      <c r="C30" s="326">
        <v>2017</v>
      </c>
      <c r="D30" s="252">
        <f t="shared" si="1"/>
        <v>55.9</v>
      </c>
      <c r="E30" s="63">
        <v>50.5</v>
      </c>
      <c r="F30" s="63">
        <v>5.4</v>
      </c>
      <c r="G30" s="252">
        <v>42</v>
      </c>
      <c r="H30" s="62"/>
      <c r="I30" s="63"/>
      <c r="J30" s="130">
        <v>8</v>
      </c>
      <c r="K30" s="79">
        <v>10</v>
      </c>
      <c r="L30" s="254">
        <v>6</v>
      </c>
      <c r="M30" s="255">
        <v>216.3</v>
      </c>
      <c r="N30" s="256">
        <v>112.8</v>
      </c>
      <c r="O30" s="192">
        <f t="shared" ref="O30:O35" si="2">N30/M30</f>
        <v>0.52149791955617197</v>
      </c>
    </row>
    <row r="31" spans="1:15">
      <c r="A31" s="228"/>
      <c r="B31" s="317" t="s">
        <v>252</v>
      </c>
      <c r="C31" s="232">
        <v>2025</v>
      </c>
      <c r="D31" s="318">
        <f t="shared" si="1"/>
        <v>81.3</v>
      </c>
      <c r="E31" s="319">
        <v>70.5</v>
      </c>
      <c r="F31" s="320">
        <v>10.8</v>
      </c>
      <c r="G31" s="318">
        <v>73</v>
      </c>
      <c r="H31" s="319"/>
      <c r="I31" s="320"/>
      <c r="J31" s="321">
        <v>7</v>
      </c>
      <c r="K31" s="322">
        <v>16</v>
      </c>
      <c r="L31" s="323">
        <v>6</v>
      </c>
      <c r="M31" s="323">
        <v>243.2</v>
      </c>
      <c r="N31" s="324">
        <v>168.8</v>
      </c>
      <c r="O31" s="325">
        <f t="shared" si="2"/>
        <v>0.69407894736842113</v>
      </c>
    </row>
    <row r="32" spans="1:15">
      <c r="A32" s="228"/>
      <c r="B32" s="229" t="s">
        <v>251</v>
      </c>
      <c r="C32" s="327">
        <v>2030</v>
      </c>
      <c r="D32" s="257">
        <f t="shared" si="1"/>
        <v>94.3</v>
      </c>
      <c r="E32" s="264">
        <v>74.3</v>
      </c>
      <c r="F32" s="259">
        <v>20</v>
      </c>
      <c r="G32" s="257">
        <v>72.900000000000006</v>
      </c>
      <c r="H32" s="258"/>
      <c r="I32" s="259"/>
      <c r="J32" s="208">
        <v>6</v>
      </c>
      <c r="K32" s="1">
        <v>19.600000000000001</v>
      </c>
      <c r="L32" s="262">
        <v>5.6</v>
      </c>
      <c r="M32" s="262">
        <v>254.8</v>
      </c>
      <c r="N32" s="263">
        <v>180.1</v>
      </c>
      <c r="O32" s="193">
        <f t="shared" si="2"/>
        <v>0.70682888540031397</v>
      </c>
    </row>
    <row r="33" spans="1:15">
      <c r="A33" s="228"/>
      <c r="B33" s="317" t="s">
        <v>252</v>
      </c>
      <c r="C33" s="232">
        <v>2030</v>
      </c>
      <c r="D33" s="318">
        <f t="shared" si="1"/>
        <v>98.5</v>
      </c>
      <c r="E33" s="319">
        <v>81.5</v>
      </c>
      <c r="F33" s="320">
        <v>17</v>
      </c>
      <c r="G33" s="318">
        <v>91.3</v>
      </c>
      <c r="H33" s="319"/>
      <c r="I33" s="320"/>
      <c r="J33" s="321">
        <v>6</v>
      </c>
      <c r="K33" s="322">
        <v>21.6</v>
      </c>
      <c r="L33" s="323">
        <v>5.6</v>
      </c>
      <c r="M33" s="323">
        <v>275.89999999999998</v>
      </c>
      <c r="N33" s="324">
        <v>202.7</v>
      </c>
      <c r="O33" s="325">
        <f t="shared" si="2"/>
        <v>0.73468648060891628</v>
      </c>
    </row>
    <row r="34" spans="1:15">
      <c r="A34" s="228"/>
      <c r="B34" s="229" t="s">
        <v>253</v>
      </c>
      <c r="C34" s="327">
        <v>2030</v>
      </c>
      <c r="D34" s="257">
        <f t="shared" si="1"/>
        <v>102.5</v>
      </c>
      <c r="E34" s="264">
        <v>85.5</v>
      </c>
      <c r="F34" s="259">
        <v>17</v>
      </c>
      <c r="G34" s="257">
        <v>104.5</v>
      </c>
      <c r="H34" s="258"/>
      <c r="I34" s="259"/>
      <c r="J34" s="208">
        <v>6</v>
      </c>
      <c r="K34" s="1">
        <v>24.1</v>
      </c>
      <c r="L34" s="262">
        <v>5.6</v>
      </c>
      <c r="M34" s="262">
        <v>289</v>
      </c>
      <c r="N34" s="263">
        <v>219.9</v>
      </c>
      <c r="O34" s="193">
        <f t="shared" si="2"/>
        <v>0.76089965397923875</v>
      </c>
    </row>
    <row r="35" spans="1:15" ht="17" thickBot="1">
      <c r="A35" s="230"/>
      <c r="B35" s="329" t="s">
        <v>252</v>
      </c>
      <c r="C35" s="233">
        <v>2035</v>
      </c>
      <c r="D35" s="330">
        <f t="shared" si="1"/>
        <v>114</v>
      </c>
      <c r="E35" s="331">
        <v>90.8</v>
      </c>
      <c r="F35" s="332">
        <v>23.2</v>
      </c>
      <c r="G35" s="330">
        <v>97.4</v>
      </c>
      <c r="H35" s="331"/>
      <c r="I35" s="332"/>
      <c r="J35" s="333">
        <v>4.5999999999999996</v>
      </c>
      <c r="K35" s="334">
        <v>27.5</v>
      </c>
      <c r="L35" s="335">
        <v>5.6</v>
      </c>
      <c r="M35" s="335">
        <v>295.7</v>
      </c>
      <c r="N35" s="336">
        <v>222.9</v>
      </c>
      <c r="O35" s="337">
        <f t="shared" si="2"/>
        <v>0.75380453161988503</v>
      </c>
    </row>
    <row r="36" spans="1:15">
      <c r="B36" s="123"/>
      <c r="C36" s="123"/>
    </row>
    <row r="37" spans="1:15">
      <c r="B37" s="123"/>
      <c r="C37" s="123"/>
    </row>
    <row r="41" spans="1:15" ht="35">
      <c r="A41" s="197" t="s">
        <v>141</v>
      </c>
      <c r="B41" s="30"/>
      <c r="C41" s="127"/>
      <c r="D41" s="234" t="s">
        <v>127</v>
      </c>
      <c r="E41" s="235" t="s">
        <v>128</v>
      </c>
      <c r="F41" s="236" t="s">
        <v>129</v>
      </c>
      <c r="G41" s="234" t="s">
        <v>89</v>
      </c>
      <c r="H41" s="235" t="s">
        <v>130</v>
      </c>
      <c r="I41" s="236" t="s">
        <v>131</v>
      </c>
      <c r="J41" s="283" t="s">
        <v>41</v>
      </c>
      <c r="K41" s="237" t="s">
        <v>40</v>
      </c>
      <c r="L41" s="238" t="s">
        <v>132</v>
      </c>
      <c r="M41" s="239" t="s">
        <v>143</v>
      </c>
      <c r="N41" s="239" t="s">
        <v>145</v>
      </c>
      <c r="O41" s="189" t="s">
        <v>144</v>
      </c>
    </row>
    <row r="42" spans="1:15">
      <c r="A42" s="24" t="s">
        <v>9</v>
      </c>
      <c r="B42" s="24"/>
      <c r="C42" s="140"/>
      <c r="D42" s="240" t="s">
        <v>142</v>
      </c>
      <c r="E42" s="34" t="s">
        <v>142</v>
      </c>
      <c r="F42" s="35" t="s">
        <v>142</v>
      </c>
      <c r="G42" s="240" t="s">
        <v>142</v>
      </c>
      <c r="H42" s="34" t="s">
        <v>142</v>
      </c>
      <c r="I42" s="35" t="s">
        <v>142</v>
      </c>
      <c r="J42" s="241" t="s">
        <v>142</v>
      </c>
      <c r="K42" s="33" t="s">
        <v>142</v>
      </c>
      <c r="L42" s="242" t="s">
        <v>142</v>
      </c>
      <c r="M42" s="243" t="s">
        <v>142</v>
      </c>
      <c r="N42" s="244" t="s">
        <v>142</v>
      </c>
      <c r="O42" s="190" t="s">
        <v>21</v>
      </c>
    </row>
    <row r="43" spans="1:15" ht="17" thickBot="1">
      <c r="A43" s="158" t="s">
        <v>39</v>
      </c>
      <c r="B43" s="158" t="s">
        <v>133</v>
      </c>
      <c r="C43" s="141" t="s">
        <v>49</v>
      </c>
      <c r="D43" s="245"/>
      <c r="E43" s="246"/>
      <c r="F43" s="247"/>
      <c r="G43" s="245"/>
      <c r="H43" s="246"/>
      <c r="I43" s="247"/>
      <c r="J43" s="210"/>
      <c r="K43" s="248"/>
      <c r="L43" s="249"/>
      <c r="M43" s="250"/>
      <c r="N43" s="251"/>
      <c r="O43" s="191"/>
    </row>
    <row r="44" spans="1:15">
      <c r="A44" s="64" t="s">
        <v>365</v>
      </c>
      <c r="B44" s="64" t="s">
        <v>206</v>
      </c>
      <c r="C44" s="176">
        <v>2018</v>
      </c>
      <c r="D44" s="252">
        <f t="shared" ref="D44:D52" si="3">E44+F44</f>
        <v>591</v>
      </c>
      <c r="E44" s="62">
        <v>568</v>
      </c>
      <c r="F44" s="63">
        <v>23</v>
      </c>
      <c r="G44" s="252">
        <v>512</v>
      </c>
      <c r="H44" s="62"/>
      <c r="I44" s="63"/>
      <c r="J44" s="130"/>
      <c r="K44" s="61"/>
      <c r="L44" s="282"/>
      <c r="M44" s="255"/>
      <c r="N44" s="256"/>
      <c r="O44" s="192"/>
    </row>
    <row r="45" spans="1:15">
      <c r="A45" s="23"/>
      <c r="B45" s="23" t="s">
        <v>206</v>
      </c>
      <c r="C45" s="138">
        <v>2020</v>
      </c>
      <c r="D45" s="257">
        <f t="shared" si="3"/>
        <v>712</v>
      </c>
      <c r="E45" s="258">
        <v>658</v>
      </c>
      <c r="F45" s="259">
        <v>54</v>
      </c>
      <c r="G45" s="257">
        <v>762</v>
      </c>
      <c r="H45" s="258"/>
      <c r="I45" s="259"/>
      <c r="J45" s="208"/>
      <c r="K45" s="260"/>
      <c r="L45" s="261"/>
      <c r="M45" s="262"/>
      <c r="N45" s="263"/>
      <c r="O45" s="193"/>
    </row>
    <row r="46" spans="1:15">
      <c r="A46" s="23"/>
      <c r="B46" s="23" t="s">
        <v>206</v>
      </c>
      <c r="C46" s="138">
        <v>2025</v>
      </c>
      <c r="D46" s="257">
        <f t="shared" si="3"/>
        <v>1165</v>
      </c>
      <c r="E46" s="258">
        <v>1100</v>
      </c>
      <c r="F46" s="259">
        <v>65</v>
      </c>
      <c r="G46" s="257">
        <v>1744</v>
      </c>
      <c r="H46" s="258"/>
      <c r="I46" s="259"/>
      <c r="J46" s="208"/>
      <c r="K46" s="260"/>
      <c r="L46" s="261"/>
      <c r="M46" s="262"/>
      <c r="N46" s="263"/>
      <c r="O46" s="193"/>
    </row>
    <row r="47" spans="1:15">
      <c r="A47" s="23"/>
      <c r="B47" s="23" t="s">
        <v>206</v>
      </c>
      <c r="C47" s="138">
        <v>2030</v>
      </c>
      <c r="D47" s="257">
        <f t="shared" si="3"/>
        <v>1626</v>
      </c>
      <c r="E47" s="258">
        <v>1500</v>
      </c>
      <c r="F47" s="259">
        <v>126</v>
      </c>
      <c r="G47" s="257">
        <v>3212</v>
      </c>
      <c r="H47" s="258"/>
      <c r="I47" s="259"/>
      <c r="J47" s="208"/>
      <c r="K47" s="260"/>
      <c r="L47" s="261"/>
      <c r="M47" s="262"/>
      <c r="N47" s="263"/>
      <c r="O47" s="193"/>
    </row>
    <row r="48" spans="1:15">
      <c r="A48" s="23"/>
      <c r="B48" s="23" t="s">
        <v>206</v>
      </c>
      <c r="C48" s="138">
        <v>2035</v>
      </c>
      <c r="D48" s="257">
        <f t="shared" si="3"/>
        <v>2535</v>
      </c>
      <c r="E48" s="258">
        <v>2196</v>
      </c>
      <c r="F48" s="259">
        <v>339</v>
      </c>
      <c r="G48" s="257">
        <v>5174</v>
      </c>
      <c r="H48" s="258"/>
      <c r="I48" s="259"/>
      <c r="J48" s="208"/>
      <c r="K48" s="260"/>
      <c r="L48" s="261"/>
      <c r="M48" s="262"/>
      <c r="N48" s="263"/>
      <c r="O48" s="193"/>
    </row>
    <row r="49" spans="1:15">
      <c r="A49" s="146" t="s">
        <v>384</v>
      </c>
      <c r="B49" s="146" t="s">
        <v>254</v>
      </c>
      <c r="C49" s="144">
        <v>2010</v>
      </c>
      <c r="D49" s="187">
        <f t="shared" si="3"/>
        <v>181</v>
      </c>
      <c r="E49" s="161">
        <v>178</v>
      </c>
      <c r="F49" s="180">
        <v>3</v>
      </c>
      <c r="G49" s="187"/>
      <c r="H49" s="161"/>
      <c r="I49" s="180"/>
      <c r="J49" s="146"/>
      <c r="K49" s="147"/>
      <c r="L49" s="174"/>
      <c r="M49" s="167"/>
      <c r="N49" s="148"/>
      <c r="O49" s="194"/>
    </row>
    <row r="50" spans="1:15">
      <c r="A50" s="146"/>
      <c r="B50" s="146"/>
      <c r="C50" s="144">
        <v>2018</v>
      </c>
      <c r="D50" s="187">
        <f t="shared" si="3"/>
        <v>565</v>
      </c>
      <c r="E50" s="161">
        <v>542</v>
      </c>
      <c r="F50" s="180">
        <v>23</v>
      </c>
      <c r="G50" s="187"/>
      <c r="H50" s="161"/>
      <c r="I50" s="180"/>
      <c r="J50" s="146"/>
      <c r="K50" s="147"/>
      <c r="L50" s="174"/>
      <c r="M50" s="167"/>
      <c r="N50" s="148"/>
      <c r="O50" s="194"/>
    </row>
    <row r="51" spans="1:15">
      <c r="A51" s="146"/>
      <c r="B51" s="146"/>
      <c r="C51" s="144">
        <v>2030</v>
      </c>
      <c r="D51" s="187">
        <f t="shared" si="3"/>
        <v>2015</v>
      </c>
      <c r="E51" s="161">
        <v>1787</v>
      </c>
      <c r="F51" s="180">
        <v>228</v>
      </c>
      <c r="G51" s="187"/>
      <c r="H51" s="161"/>
      <c r="I51" s="180"/>
      <c r="J51" s="146"/>
      <c r="K51" s="147"/>
      <c r="L51" s="174"/>
      <c r="M51" s="167"/>
      <c r="N51" s="148"/>
      <c r="O51" s="194"/>
    </row>
    <row r="52" spans="1:15">
      <c r="A52" s="146"/>
      <c r="B52" s="146"/>
      <c r="C52" s="144">
        <v>2050</v>
      </c>
      <c r="D52" s="187">
        <f t="shared" si="3"/>
        <v>6044</v>
      </c>
      <c r="E52" s="161">
        <v>5044</v>
      </c>
      <c r="F52" s="180">
        <v>1000</v>
      </c>
      <c r="G52" s="187">
        <v>8519</v>
      </c>
      <c r="H52" s="161"/>
      <c r="I52" s="180"/>
      <c r="J52" s="146"/>
      <c r="K52" s="147"/>
      <c r="L52" s="174">
        <v>1822</v>
      </c>
      <c r="M52" s="167"/>
      <c r="N52" s="148"/>
      <c r="O52" s="194"/>
    </row>
    <row r="53" spans="1:15">
      <c r="A53" t="s">
        <v>480</v>
      </c>
      <c r="B53" s="23" t="s">
        <v>267</v>
      </c>
      <c r="C53" s="138">
        <v>2012</v>
      </c>
      <c r="D53" s="260">
        <v>277</v>
      </c>
      <c r="E53" s="258">
        <f>D53-F53</f>
        <v>272</v>
      </c>
      <c r="F53" s="259">
        <v>5</v>
      </c>
      <c r="G53" s="260">
        <v>97</v>
      </c>
      <c r="H53" s="258"/>
      <c r="I53" s="259"/>
      <c r="J53" s="208">
        <v>87</v>
      </c>
      <c r="K53" s="208"/>
      <c r="L53" s="260">
        <v>1099</v>
      </c>
      <c r="M53" s="263">
        <v>5680</v>
      </c>
      <c r="N53" s="263">
        <v>1575</v>
      </c>
      <c r="O53" s="193">
        <f t="shared" ref="O53:O58" si="4">N53/M53</f>
        <v>0.27728873239436619</v>
      </c>
    </row>
    <row r="54" spans="1:15">
      <c r="A54" s="68"/>
      <c r="B54" s="23"/>
      <c r="C54" s="138">
        <v>2020</v>
      </c>
      <c r="D54" s="260">
        <v>820</v>
      </c>
      <c r="E54" s="258">
        <f>D54-F54</f>
        <v>783</v>
      </c>
      <c r="F54" s="259">
        <v>37</v>
      </c>
      <c r="G54" s="260">
        <v>732</v>
      </c>
      <c r="H54" s="258"/>
      <c r="I54" s="259"/>
      <c r="J54" s="208">
        <v>194</v>
      </c>
      <c r="K54" s="208"/>
      <c r="L54" s="260">
        <v>1316</v>
      </c>
      <c r="M54" s="263">
        <v>7492</v>
      </c>
      <c r="N54" s="263">
        <v>3132</v>
      </c>
      <c r="O54" s="193">
        <f t="shared" si="4"/>
        <v>0.41804591564335292</v>
      </c>
    </row>
    <row r="55" spans="1:15">
      <c r="A55" s="68"/>
      <c r="B55" s="23"/>
      <c r="C55" s="138">
        <v>2030</v>
      </c>
      <c r="D55" s="260">
        <v>2510</v>
      </c>
      <c r="E55" s="258">
        <f>D55-F55</f>
        <v>2184</v>
      </c>
      <c r="F55" s="259">
        <v>326</v>
      </c>
      <c r="G55" s="260">
        <v>2839</v>
      </c>
      <c r="H55" s="258"/>
      <c r="I55" s="259"/>
      <c r="J55" s="208">
        <v>392</v>
      </c>
      <c r="K55" s="208"/>
      <c r="L55" s="260">
        <v>1397</v>
      </c>
      <c r="M55" s="263">
        <v>11521</v>
      </c>
      <c r="N55" s="263">
        <v>7774</v>
      </c>
      <c r="O55" s="193">
        <f t="shared" si="4"/>
        <v>0.67476781529381125</v>
      </c>
    </row>
    <row r="56" spans="1:15">
      <c r="A56" s="68"/>
      <c r="B56" s="23"/>
      <c r="C56" s="138">
        <v>2040</v>
      </c>
      <c r="D56" s="260">
        <v>4316</v>
      </c>
      <c r="E56" s="258">
        <f>D56-F56</f>
        <v>3502</v>
      </c>
      <c r="F56" s="259">
        <v>814</v>
      </c>
      <c r="G56" s="260">
        <v>4988</v>
      </c>
      <c r="H56" s="258"/>
      <c r="I56" s="259"/>
      <c r="J56" s="208">
        <v>558</v>
      </c>
      <c r="K56" s="208"/>
      <c r="L56" s="260">
        <v>1445</v>
      </c>
      <c r="M56" s="263">
        <v>16112</v>
      </c>
      <c r="N56" s="263">
        <v>12934</v>
      </c>
      <c r="O56" s="193">
        <f t="shared" si="4"/>
        <v>0.80275571002979151</v>
      </c>
    </row>
    <row r="57" spans="1:15" ht="17" thickBot="1">
      <c r="A57" s="68"/>
      <c r="B57" s="23"/>
      <c r="C57" s="138">
        <v>2050</v>
      </c>
      <c r="D57" s="260">
        <v>5575</v>
      </c>
      <c r="E57" s="258">
        <f>D57-F57</f>
        <v>4444</v>
      </c>
      <c r="F57" s="259">
        <v>1131</v>
      </c>
      <c r="G57" s="260">
        <v>6745</v>
      </c>
      <c r="H57" s="258"/>
      <c r="I57" s="259"/>
      <c r="J57" s="208">
        <v>746</v>
      </c>
      <c r="K57" s="208"/>
      <c r="L57" s="260">
        <v>1503</v>
      </c>
      <c r="M57" s="263">
        <v>19469</v>
      </c>
      <c r="N57" s="263">
        <v>17079</v>
      </c>
      <c r="O57" s="193">
        <f t="shared" si="4"/>
        <v>0.87724074169192046</v>
      </c>
    </row>
    <row r="58" spans="1:15">
      <c r="A58" s="677" t="s">
        <v>255</v>
      </c>
      <c r="B58" s="678" t="s">
        <v>481</v>
      </c>
      <c r="C58" s="688">
        <v>2018</v>
      </c>
      <c r="D58" s="679">
        <v>566</v>
      </c>
      <c r="E58" s="680">
        <v>543</v>
      </c>
      <c r="F58" s="681">
        <v>23</v>
      </c>
      <c r="G58" s="679">
        <v>495</v>
      </c>
      <c r="H58" s="680"/>
      <c r="I58" s="681"/>
      <c r="J58" s="678">
        <v>146</v>
      </c>
      <c r="K58" s="678"/>
      <c r="L58" s="682">
        <v>1290</v>
      </c>
      <c r="M58" s="680">
        <v>7218</v>
      </c>
      <c r="N58" s="683">
        <v>2517</v>
      </c>
      <c r="O58" s="684">
        <f t="shared" si="4"/>
        <v>0.3487115544472153</v>
      </c>
    </row>
    <row r="59" spans="1:15">
      <c r="A59" s="685"/>
      <c r="B59" s="146"/>
      <c r="C59" s="350">
        <v>2025</v>
      </c>
      <c r="D59" s="147">
        <v>980</v>
      </c>
      <c r="E59" s="161">
        <v>903</v>
      </c>
      <c r="F59" s="180">
        <v>77</v>
      </c>
      <c r="G59" s="147">
        <v>1309</v>
      </c>
      <c r="H59" s="161"/>
      <c r="I59" s="180"/>
      <c r="J59" s="146">
        <v>194</v>
      </c>
      <c r="K59" s="146"/>
      <c r="L59" s="174">
        <v>1448</v>
      </c>
      <c r="M59" s="161">
        <v>8962</v>
      </c>
      <c r="N59" s="148">
        <v>3962</v>
      </c>
      <c r="O59" s="194">
        <f t="shared" ref="O59:O66" si="5">N59/M59</f>
        <v>0.442088819459942</v>
      </c>
    </row>
    <row r="60" spans="1:15">
      <c r="A60" s="685"/>
      <c r="B60" s="146"/>
      <c r="C60" s="350">
        <v>2030</v>
      </c>
      <c r="D60" s="147">
        <v>1288</v>
      </c>
      <c r="E60" s="161">
        <v>1123</v>
      </c>
      <c r="F60" s="180">
        <v>165</v>
      </c>
      <c r="G60" s="147">
        <v>1866</v>
      </c>
      <c r="H60" s="161"/>
      <c r="I60" s="180"/>
      <c r="J60" s="146">
        <v>224</v>
      </c>
      <c r="K60" s="146"/>
      <c r="L60" s="174">
        <v>1586</v>
      </c>
      <c r="M60" s="161">
        <v>10244</v>
      </c>
      <c r="N60" s="148">
        <v>5019</v>
      </c>
      <c r="O60" s="194">
        <f t="shared" si="5"/>
        <v>0.48994533385396327</v>
      </c>
    </row>
    <row r="61" spans="1:15">
      <c r="A61" s="685"/>
      <c r="B61" s="146"/>
      <c r="C61" s="350">
        <v>2035</v>
      </c>
      <c r="D61" s="147">
        <v>1594</v>
      </c>
      <c r="E61" s="161">
        <v>1332</v>
      </c>
      <c r="F61" s="180">
        <v>262</v>
      </c>
      <c r="G61" s="147">
        <v>2476</v>
      </c>
      <c r="H61" s="161"/>
      <c r="I61" s="180"/>
      <c r="J61" s="146">
        <v>255</v>
      </c>
      <c r="K61" s="146"/>
      <c r="L61" s="174">
        <v>1707</v>
      </c>
      <c r="M61" s="161">
        <v>11655</v>
      </c>
      <c r="N61" s="148">
        <v>6120</v>
      </c>
      <c r="O61" s="194">
        <f t="shared" si="5"/>
        <v>0.52509652509652505</v>
      </c>
    </row>
    <row r="62" spans="1:15">
      <c r="A62" s="685"/>
      <c r="B62" s="146"/>
      <c r="C62" s="350">
        <v>2040</v>
      </c>
      <c r="D62" s="147">
        <v>1856</v>
      </c>
      <c r="E62" s="161">
        <v>1514</v>
      </c>
      <c r="F62" s="180">
        <v>342</v>
      </c>
      <c r="G62" s="147">
        <v>3142</v>
      </c>
      <c r="H62" s="161"/>
      <c r="I62" s="180"/>
      <c r="J62" s="146">
        <v>286</v>
      </c>
      <c r="K62" s="146"/>
      <c r="L62" s="174">
        <v>1822</v>
      </c>
      <c r="M62" s="161">
        <v>13109</v>
      </c>
      <c r="N62" s="148">
        <v>7233</v>
      </c>
      <c r="O62" s="194">
        <f t="shared" si="5"/>
        <v>0.55175833396902896</v>
      </c>
    </row>
    <row r="63" spans="1:15">
      <c r="A63" s="395"/>
      <c r="B63" s="219" t="s">
        <v>257</v>
      </c>
      <c r="C63" s="125">
        <v>2030</v>
      </c>
      <c r="D63" s="664">
        <v>1721</v>
      </c>
      <c r="E63" s="123">
        <v>1501</v>
      </c>
      <c r="F63" s="124">
        <v>225</v>
      </c>
      <c r="G63" s="664">
        <v>2537</v>
      </c>
      <c r="H63" s="123"/>
      <c r="I63" s="124"/>
      <c r="J63" s="219">
        <v>272</v>
      </c>
      <c r="K63" s="219"/>
      <c r="L63" s="221">
        <v>1728</v>
      </c>
      <c r="M63" s="221">
        <v>11042</v>
      </c>
      <c r="N63" s="665">
        <v>6359</v>
      </c>
      <c r="O63" s="666">
        <f t="shared" si="5"/>
        <v>0.57589204854193077</v>
      </c>
    </row>
    <row r="64" spans="1:15">
      <c r="A64" s="395"/>
      <c r="B64" s="219"/>
      <c r="C64" s="125">
        <v>2040</v>
      </c>
      <c r="D64" s="664">
        <v>2930</v>
      </c>
      <c r="E64" s="123">
        <v>2370</v>
      </c>
      <c r="F64" s="124">
        <v>560</v>
      </c>
      <c r="G64" s="664">
        <v>4815</v>
      </c>
      <c r="H64" s="123"/>
      <c r="I64" s="124"/>
      <c r="J64" s="219">
        <v>425</v>
      </c>
      <c r="K64" s="219"/>
      <c r="L64" s="221">
        <v>2090</v>
      </c>
      <c r="M64" s="221">
        <v>15478</v>
      </c>
      <c r="N64" s="665">
        <v>10626</v>
      </c>
      <c r="O64" s="666">
        <f t="shared" si="5"/>
        <v>0.68652280656415554</v>
      </c>
    </row>
    <row r="65" spans="1:15">
      <c r="A65" s="685"/>
      <c r="B65" s="146" t="s">
        <v>258</v>
      </c>
      <c r="C65" s="350">
        <v>2030</v>
      </c>
      <c r="D65" s="147">
        <v>1162</v>
      </c>
      <c r="E65" s="161"/>
      <c r="F65" s="180"/>
      <c r="G65" s="147">
        <v>1646</v>
      </c>
      <c r="H65" s="161"/>
      <c r="I65" s="180"/>
      <c r="J65" s="146">
        <v>211</v>
      </c>
      <c r="K65" s="146"/>
      <c r="L65" s="174">
        <v>1555</v>
      </c>
      <c r="M65" s="148">
        <v>10194</v>
      </c>
      <c r="N65" s="148">
        <v>4618</v>
      </c>
      <c r="O65" s="663">
        <f t="shared" si="5"/>
        <v>0.45301157543653131</v>
      </c>
    </row>
    <row r="66" spans="1:15" ht="17" thickBot="1">
      <c r="A66" s="686"/>
      <c r="B66" s="149"/>
      <c r="C66" s="351">
        <v>2040</v>
      </c>
      <c r="D66" s="150">
        <v>1537</v>
      </c>
      <c r="E66" s="162"/>
      <c r="F66" s="181"/>
      <c r="G66" s="150">
        <v>2465</v>
      </c>
      <c r="H66" s="162"/>
      <c r="I66" s="181"/>
      <c r="J66" s="149">
        <v>247</v>
      </c>
      <c r="K66" s="149"/>
      <c r="L66" s="175">
        <v>1758</v>
      </c>
      <c r="M66" s="162">
        <v>12658</v>
      </c>
      <c r="N66" s="151">
        <v>6087</v>
      </c>
      <c r="O66" s="687">
        <f t="shared" si="5"/>
        <v>0.48088165586980564</v>
      </c>
    </row>
    <row r="71" spans="1:15">
      <c r="J71"/>
      <c r="K71"/>
      <c r="L71"/>
      <c r="M71"/>
      <c r="N71"/>
    </row>
    <row r="72" spans="1:15">
      <c r="J72"/>
      <c r="K72"/>
      <c r="L72"/>
      <c r="M72"/>
      <c r="N72"/>
    </row>
    <row r="73" spans="1:15">
      <c r="J73"/>
      <c r="K73"/>
      <c r="L73"/>
      <c r="M73"/>
      <c r="N73"/>
    </row>
    <row r="74" spans="1:15">
      <c r="J74"/>
      <c r="K74"/>
      <c r="L74"/>
      <c r="M74"/>
      <c r="N74"/>
    </row>
    <row r="75" spans="1:15">
      <c r="J75"/>
      <c r="K75"/>
      <c r="L75"/>
      <c r="M75"/>
      <c r="N75"/>
    </row>
    <row r="76" spans="1:15">
      <c r="J76"/>
      <c r="K76"/>
      <c r="L76"/>
      <c r="M76"/>
      <c r="N76"/>
    </row>
    <row r="77" spans="1:15">
      <c r="J77"/>
      <c r="K77"/>
      <c r="L77"/>
      <c r="M77"/>
      <c r="N77"/>
    </row>
    <row r="78" spans="1:15">
      <c r="J78"/>
      <c r="K78"/>
      <c r="L78"/>
      <c r="M78"/>
      <c r="N78"/>
    </row>
    <row r="79" spans="1:15">
      <c r="J79"/>
      <c r="K79"/>
      <c r="L79"/>
      <c r="M79"/>
      <c r="N79"/>
    </row>
    <row r="80" spans="1:15">
      <c r="J80"/>
      <c r="K80"/>
      <c r="L80"/>
      <c r="M80"/>
      <c r="N80"/>
    </row>
    <row r="81" spans="10:14">
      <c r="J81"/>
      <c r="K81"/>
      <c r="L81"/>
      <c r="M81"/>
      <c r="N81"/>
    </row>
    <row r="82" spans="10:14">
      <c r="J82"/>
      <c r="K82"/>
      <c r="L82"/>
      <c r="M82"/>
      <c r="N82"/>
    </row>
    <row r="83" spans="10:14">
      <c r="J83"/>
      <c r="K83"/>
      <c r="L83"/>
      <c r="M83"/>
      <c r="N83"/>
    </row>
    <row r="84" spans="10:14">
      <c r="J84"/>
      <c r="K84"/>
      <c r="L84"/>
      <c r="M84"/>
      <c r="N84"/>
    </row>
    <row r="85" spans="10:14">
      <c r="J85"/>
      <c r="K85"/>
      <c r="L85"/>
      <c r="M85"/>
      <c r="N85"/>
    </row>
    <row r="86" spans="10:14">
      <c r="J86"/>
      <c r="K86"/>
      <c r="L86"/>
      <c r="M86"/>
      <c r="N86"/>
    </row>
    <row r="87" spans="10:14">
      <c r="J87"/>
      <c r="K87"/>
      <c r="L87"/>
      <c r="M87"/>
      <c r="N87"/>
    </row>
    <row r="88" spans="10:14">
      <c r="J88"/>
      <c r="K88"/>
      <c r="L88"/>
      <c r="M88"/>
      <c r="N88"/>
    </row>
  </sheetData>
  <hyperlinks>
    <hyperlink ref="E2" location="Inhalt!A1" display="Zurück zur Inhaltsübersicht" xr:uid="{2308C4E8-C222-48DF-9ED7-3297E67607F2}"/>
  </hyperlinks>
  <pageMargins left="0.7" right="0.7" top="0.78740157499999996" bottom="0.78740157499999996"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1F1D8-F3FA-C74E-81F3-88289B9961F2}">
  <sheetPr codeName="Tabelle24"/>
  <dimension ref="A1:G10"/>
  <sheetViews>
    <sheetView workbookViewId="0">
      <selection activeCell="D6" sqref="D6"/>
    </sheetView>
  </sheetViews>
  <sheetFormatPr baseColWidth="10" defaultRowHeight="16"/>
  <cols>
    <col min="1" max="1" width="12.83203125" customWidth="1"/>
    <col min="2" max="2" width="21.1640625" style="95" customWidth="1"/>
    <col min="3" max="3" width="20" customWidth="1"/>
    <col min="4" max="4" width="18.5" customWidth="1"/>
    <col min="5" max="6" width="13" bestFit="1" customWidth="1"/>
  </cols>
  <sheetData>
    <row r="1" spans="1:7">
      <c r="A1" s="22" t="s">
        <v>101</v>
      </c>
      <c r="G1" s="648" t="s">
        <v>492</v>
      </c>
    </row>
    <row r="2" spans="1:7" ht="17" thickBot="1">
      <c r="A2" s="108" t="s">
        <v>109</v>
      </c>
      <c r="C2" s="107" t="s">
        <v>110</v>
      </c>
    </row>
    <row r="3" spans="1:7" ht="51">
      <c r="A3" s="98" t="s">
        <v>107</v>
      </c>
      <c r="B3" s="99" t="s">
        <v>105</v>
      </c>
      <c r="C3" s="100" t="s">
        <v>106</v>
      </c>
      <c r="D3" s="98" t="s">
        <v>0</v>
      </c>
      <c r="E3" s="98" t="s">
        <v>103</v>
      </c>
    </row>
    <row r="4" spans="1:7" ht="19" thickBot="1">
      <c r="A4" s="101" t="s">
        <v>49</v>
      </c>
      <c r="B4" s="102" t="s">
        <v>111</v>
      </c>
      <c r="C4" s="101" t="s">
        <v>108</v>
      </c>
      <c r="D4" s="101" t="s">
        <v>102</v>
      </c>
      <c r="E4" s="101" t="s">
        <v>104</v>
      </c>
      <c r="G4" s="109"/>
    </row>
    <row r="5" spans="1:7">
      <c r="A5" s="103">
        <v>2018</v>
      </c>
      <c r="B5" s="308">
        <v>1231.1400000000001</v>
      </c>
      <c r="C5" s="308">
        <v>33.9</v>
      </c>
      <c r="D5" s="104">
        <v>0.1</v>
      </c>
      <c r="E5" s="110">
        <f>1-$D$5</f>
        <v>0.9</v>
      </c>
    </row>
    <row r="6" spans="1:7">
      <c r="A6" s="105">
        <v>2020</v>
      </c>
      <c r="B6" s="309">
        <f>$B$5*(C6/$C$5)^LOG($E$5,2)</f>
        <v>1205.1907435893711</v>
      </c>
      <c r="C6" s="689">
        <v>39</v>
      </c>
      <c r="D6" s="106"/>
      <c r="E6" s="106"/>
    </row>
    <row r="7" spans="1:7">
      <c r="A7" s="105">
        <v>2025</v>
      </c>
      <c r="B7" s="309">
        <f>$B$5*(C7/$C$5)^LOG($E$5,2)</f>
        <v>1194.3001191262185</v>
      </c>
      <c r="C7" s="689">
        <v>41.4</v>
      </c>
      <c r="D7" s="106"/>
      <c r="E7" s="106"/>
    </row>
    <row r="8" spans="1:7">
      <c r="A8" s="105">
        <v>2030</v>
      </c>
      <c r="B8" s="309">
        <f>$B$5*(C8/$C$5)^LOG($E$5,2)</f>
        <v>1184.5251234333934</v>
      </c>
      <c r="C8" s="689">
        <v>43.7</v>
      </c>
    </row>
    <row r="9" spans="1:7">
      <c r="A9" s="105">
        <v>2040</v>
      </c>
      <c r="B9" s="309">
        <f>$B$5*(C9/$C$5)^LOG($E$5,2)</f>
        <v>1167.7467322703139</v>
      </c>
      <c r="C9" s="689">
        <v>48</v>
      </c>
    </row>
    <row r="10" spans="1:7">
      <c r="A10" s="690">
        <v>2050</v>
      </c>
      <c r="B10" s="309">
        <f>$B$5*(C10/$C$5)^LOG($E$5,2)</f>
        <v>1157.7264841157041</v>
      </c>
      <c r="C10" s="689">
        <v>50.8</v>
      </c>
    </row>
  </sheetData>
  <hyperlinks>
    <hyperlink ref="G1" location="Inhalt!A1" display="Zurück zur Inhaltsübersicht" xr:uid="{B6344A9F-C59F-4A12-A734-F2C1FC7E4646}"/>
  </hyperlinks>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BAB45-65E0-FC4F-B759-85CE6BB5F9E7}">
  <sheetPr codeName="Tabelle25"/>
  <dimension ref="A1:I51"/>
  <sheetViews>
    <sheetView zoomScaleNormal="100" workbookViewId="0">
      <selection activeCell="H1" sqref="H1"/>
    </sheetView>
  </sheetViews>
  <sheetFormatPr baseColWidth="10" defaultRowHeight="16"/>
  <cols>
    <col min="1" max="1" width="26.6640625" customWidth="1"/>
    <col min="3" max="3" width="11.6640625" bestFit="1" customWidth="1"/>
    <col min="5" max="5" width="20" customWidth="1"/>
    <col min="8" max="8" width="19.1640625" customWidth="1"/>
  </cols>
  <sheetData>
    <row r="1" spans="1:8" ht="19">
      <c r="A1" s="196" t="s">
        <v>220</v>
      </c>
      <c r="H1" s="648" t="s">
        <v>492</v>
      </c>
    </row>
    <row r="2" spans="1:8">
      <c r="A2" s="301"/>
    </row>
    <row r="3" spans="1:8">
      <c r="A3" s="108" t="s">
        <v>109</v>
      </c>
    </row>
    <row r="4" spans="1:8">
      <c r="A4" s="107" t="s">
        <v>110</v>
      </c>
    </row>
    <row r="6" spans="1:8">
      <c r="A6" s="296" t="s">
        <v>214</v>
      </c>
      <c r="B6" s="299">
        <v>4.8000000000000001E-2</v>
      </c>
      <c r="E6" s="5" t="s">
        <v>221</v>
      </c>
      <c r="F6" s="307">
        <f>$B$6*(1+$B$6)^$B$7/((1+$B$6)^$B$7-1)</f>
        <v>6.9536904878948674E-2</v>
      </c>
    </row>
    <row r="7" spans="1:8">
      <c r="A7" s="296" t="s">
        <v>215</v>
      </c>
      <c r="B7" s="300">
        <v>25</v>
      </c>
    </row>
    <row r="8" spans="1:8">
      <c r="A8" s="296" t="s">
        <v>207</v>
      </c>
      <c r="B8" s="300">
        <v>2540</v>
      </c>
    </row>
    <row r="9" spans="1:8">
      <c r="A9" s="296" t="s">
        <v>208</v>
      </c>
      <c r="B9" s="300">
        <v>100</v>
      </c>
    </row>
    <row r="10" spans="1:8">
      <c r="A10" s="296" t="s">
        <v>209</v>
      </c>
      <c r="B10" s="300">
        <v>5.0000000000000001E-3</v>
      </c>
    </row>
    <row r="11" spans="1:8">
      <c r="A11" s="296" t="s">
        <v>1</v>
      </c>
      <c r="B11" s="300">
        <v>5000</v>
      </c>
    </row>
    <row r="12" spans="1:8" ht="17" thickBot="1"/>
    <row r="13" spans="1:8" ht="52" thickBot="1">
      <c r="A13" s="297" t="s">
        <v>216</v>
      </c>
      <c r="B13" s="302">
        <f>($B$8*$F$6+$B$9)/$B$11+$B$10</f>
        <v>6.0324747678505923E-2</v>
      </c>
      <c r="E13" s="297" t="s">
        <v>217</v>
      </c>
      <c r="F13" s="302">
        <f>$I$21/$F$21</f>
        <v>6.032474767850593E-2</v>
      </c>
    </row>
    <row r="19" spans="1:9">
      <c r="A19" s="296" t="s">
        <v>213</v>
      </c>
      <c r="B19" s="306">
        <f>1+$B$6</f>
        <v>1.048</v>
      </c>
    </row>
    <row r="21" spans="1:9" ht="51">
      <c r="A21" t="s">
        <v>210</v>
      </c>
      <c r="B21" s="298" t="s">
        <v>219</v>
      </c>
      <c r="C21" t="s">
        <v>211</v>
      </c>
      <c r="E21" s="304" t="s">
        <v>218</v>
      </c>
      <c r="F21" s="305">
        <f>PV($B$6,$B$7,-$B$11)</f>
        <v>71904.264486665124</v>
      </c>
      <c r="H21" s="304" t="s">
        <v>222</v>
      </c>
      <c r="I21" s="305">
        <f>PV($B$6,$B$7,-($B$9+$B$10*$B$11))+$B$8</f>
        <v>4337.6066121666281</v>
      </c>
    </row>
    <row r="22" spans="1:9">
      <c r="A22" s="108">
        <v>0</v>
      </c>
      <c r="B22" s="303">
        <f>$B$8</f>
        <v>2540</v>
      </c>
      <c r="C22" s="303">
        <f>B22*$B$19^-A22</f>
        <v>2540</v>
      </c>
    </row>
    <row r="23" spans="1:9">
      <c r="A23" s="108">
        <v>1</v>
      </c>
      <c r="B23" s="303">
        <f>$B$9+$B$10*$B$11</f>
        <v>125</v>
      </c>
      <c r="C23" s="303">
        <f t="shared" ref="C23:C47" si="0">B23*$B$19^-A23</f>
        <v>119.27480916030534</v>
      </c>
    </row>
    <row r="24" spans="1:9">
      <c r="A24" s="108">
        <v>2</v>
      </c>
      <c r="B24" s="303">
        <f t="shared" ref="B24:B47" si="1">$B$9+$B$10*$B$11</f>
        <v>125</v>
      </c>
      <c r="C24" s="303">
        <f t="shared" si="0"/>
        <v>113.81184080181805</v>
      </c>
    </row>
    <row r="25" spans="1:9">
      <c r="A25" s="108">
        <v>3</v>
      </c>
      <c r="B25" s="303">
        <f t="shared" si="1"/>
        <v>125</v>
      </c>
      <c r="C25" s="303">
        <f t="shared" si="0"/>
        <v>108.59908473455921</v>
      </c>
    </row>
    <row r="26" spans="1:9">
      <c r="A26" s="108">
        <v>4</v>
      </c>
      <c r="B26" s="303">
        <f t="shared" si="1"/>
        <v>125</v>
      </c>
      <c r="C26" s="303">
        <f t="shared" si="0"/>
        <v>103.62508085358701</v>
      </c>
    </row>
    <row r="27" spans="1:9">
      <c r="A27" s="108">
        <v>5</v>
      </c>
      <c r="B27" s="303">
        <f t="shared" si="1"/>
        <v>125</v>
      </c>
      <c r="C27" s="303">
        <f t="shared" si="0"/>
        <v>98.878893944262416</v>
      </c>
    </row>
    <row r="28" spans="1:9">
      <c r="A28" s="108">
        <v>6</v>
      </c>
      <c r="B28" s="303">
        <f t="shared" si="1"/>
        <v>125</v>
      </c>
      <c r="C28" s="303">
        <f t="shared" si="0"/>
        <v>94.350089641471769</v>
      </c>
    </row>
    <row r="29" spans="1:9">
      <c r="A29" s="108">
        <v>7</v>
      </c>
      <c r="B29" s="303">
        <f t="shared" si="1"/>
        <v>125</v>
      </c>
      <c r="C29" s="303">
        <f t="shared" si="0"/>
        <v>90.028711489953977</v>
      </c>
    </row>
    <row r="30" spans="1:9">
      <c r="A30" s="108">
        <v>8</v>
      </c>
      <c r="B30" s="303">
        <f t="shared" si="1"/>
        <v>125</v>
      </c>
      <c r="C30" s="303">
        <f t="shared" si="0"/>
        <v>85.905259055299567</v>
      </c>
    </row>
    <row r="31" spans="1:9">
      <c r="A31" s="108">
        <v>9</v>
      </c>
      <c r="B31" s="303">
        <f t="shared" si="1"/>
        <v>125</v>
      </c>
      <c r="C31" s="303">
        <f t="shared" si="0"/>
        <v>81.970667037499595</v>
      </c>
    </row>
    <row r="32" spans="1:9">
      <c r="A32" s="108">
        <v>10</v>
      </c>
      <c r="B32" s="303">
        <f t="shared" si="1"/>
        <v>125</v>
      </c>
      <c r="C32" s="303">
        <f t="shared" si="0"/>
        <v>78.216285341125555</v>
      </c>
    </row>
    <row r="33" spans="1:3">
      <c r="A33" s="108">
        <v>11</v>
      </c>
      <c r="B33" s="303">
        <f t="shared" si="1"/>
        <v>125</v>
      </c>
      <c r="C33" s="303">
        <f t="shared" si="0"/>
        <v>74.633860058325908</v>
      </c>
    </row>
    <row r="34" spans="1:3">
      <c r="A34" s="108">
        <v>12</v>
      </c>
      <c r="B34" s="303">
        <f t="shared" si="1"/>
        <v>125</v>
      </c>
      <c r="C34" s="303">
        <f t="shared" si="0"/>
        <v>71.215515322830043</v>
      </c>
    </row>
    <row r="35" spans="1:3">
      <c r="A35" s="108">
        <v>13</v>
      </c>
      <c r="B35" s="303">
        <f t="shared" si="1"/>
        <v>125</v>
      </c>
      <c r="C35" s="303">
        <f t="shared" si="0"/>
        <v>67.95373599506685</v>
      </c>
    </row>
    <row r="36" spans="1:3">
      <c r="A36" s="108">
        <v>14</v>
      </c>
      <c r="B36" s="303">
        <f t="shared" si="1"/>
        <v>125</v>
      </c>
      <c r="C36" s="303">
        <f t="shared" si="0"/>
        <v>64.841351140330943</v>
      </c>
    </row>
    <row r="37" spans="1:3">
      <c r="A37" s="108">
        <v>15</v>
      </c>
      <c r="B37" s="303">
        <f t="shared" si="1"/>
        <v>125</v>
      </c>
      <c r="C37" s="303">
        <f t="shared" si="0"/>
        <v>61.871518263674574</v>
      </c>
    </row>
    <row r="38" spans="1:3">
      <c r="A38" s="108">
        <v>16</v>
      </c>
      <c r="B38" s="303">
        <f t="shared" si="1"/>
        <v>125</v>
      </c>
      <c r="C38" s="303">
        <f t="shared" si="0"/>
        <v>59.037708266865032</v>
      </c>
    </row>
    <row r="39" spans="1:3">
      <c r="A39" s="108">
        <v>17</v>
      </c>
      <c r="B39" s="303">
        <f t="shared" si="1"/>
        <v>125</v>
      </c>
      <c r="C39" s="303">
        <f t="shared" si="0"/>
        <v>56.333691094336857</v>
      </c>
    </row>
    <row r="40" spans="1:3">
      <c r="A40" s="108">
        <v>18</v>
      </c>
      <c r="B40" s="303">
        <f t="shared" si="1"/>
        <v>125</v>
      </c>
      <c r="C40" s="303">
        <f t="shared" si="0"/>
        <v>53.753522036580961</v>
      </c>
    </row>
    <row r="41" spans="1:3">
      <c r="A41" s="108">
        <v>19</v>
      </c>
      <c r="B41" s="303">
        <f t="shared" si="1"/>
        <v>125</v>
      </c>
      <c r="C41" s="303">
        <f t="shared" si="0"/>
        <v>51.291528660859704</v>
      </c>
    </row>
    <row r="42" spans="1:3">
      <c r="A42" s="108">
        <v>20</v>
      </c>
      <c r="B42" s="303">
        <f t="shared" si="1"/>
        <v>125</v>
      </c>
      <c r="C42" s="303">
        <f t="shared" si="0"/>
        <v>48.942298340514967</v>
      </c>
    </row>
    <row r="43" spans="1:3">
      <c r="A43" s="108">
        <v>21</v>
      </c>
      <c r="B43" s="303">
        <f t="shared" si="1"/>
        <v>125</v>
      </c>
      <c r="C43" s="303">
        <f t="shared" si="0"/>
        <v>46.700666355453208</v>
      </c>
    </row>
    <row r="44" spans="1:3">
      <c r="A44" s="108">
        <v>22</v>
      </c>
      <c r="B44" s="303">
        <f t="shared" si="1"/>
        <v>125</v>
      </c>
      <c r="C44" s="303">
        <f t="shared" si="0"/>
        <v>44.561704537646193</v>
      </c>
    </row>
    <row r="45" spans="1:3">
      <c r="A45" s="108">
        <v>23</v>
      </c>
      <c r="B45" s="303">
        <f t="shared" si="1"/>
        <v>125</v>
      </c>
      <c r="C45" s="303">
        <f t="shared" si="0"/>
        <v>42.520710436685299</v>
      </c>
    </row>
    <row r="46" spans="1:3">
      <c r="A46" s="108">
        <v>24</v>
      </c>
      <c r="B46" s="303">
        <f t="shared" si="1"/>
        <v>125</v>
      </c>
      <c r="C46" s="303">
        <f t="shared" si="0"/>
        <v>40.573196981569936</v>
      </c>
    </row>
    <row r="47" spans="1:3">
      <c r="A47" s="108">
        <v>25</v>
      </c>
      <c r="B47" s="303">
        <f t="shared" si="1"/>
        <v>125</v>
      </c>
      <c r="C47" s="303">
        <f t="shared" si="0"/>
        <v>38.714882616001844</v>
      </c>
    </row>
    <row r="48" spans="1:3">
      <c r="C48" s="95"/>
    </row>
    <row r="49" spans="1:3">
      <c r="C49" s="95"/>
    </row>
    <row r="50" spans="1:3">
      <c r="A50" s="22" t="s">
        <v>212</v>
      </c>
      <c r="C50" s="303">
        <f>SUM(C22:C47)</f>
        <v>4337.6066121666245</v>
      </c>
    </row>
    <row r="51" spans="1:3">
      <c r="C51" s="95"/>
    </row>
  </sheetData>
  <hyperlinks>
    <hyperlink ref="H1" location="Inhalt!A1" display="Zurück zur Inhaltsübersicht" xr:uid="{FABA899C-0303-4033-B5A2-F5FB8425C5D4}"/>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EEB5-EA86-7442-8219-3BC78E066045}">
  <sheetPr codeName="Tabelle3"/>
  <dimension ref="A1:U31"/>
  <sheetViews>
    <sheetView zoomScale="80" zoomScaleNormal="80" workbookViewId="0">
      <pane xSplit="2" topLeftCell="C1" activePane="topRight" state="frozen"/>
      <selection pane="topRight" activeCell="R30" sqref="R30"/>
    </sheetView>
  </sheetViews>
  <sheetFormatPr baseColWidth="10" defaultRowHeight="16"/>
  <cols>
    <col min="1" max="1" width="89" bestFit="1" customWidth="1"/>
    <col min="2" max="2" width="34.5" bestFit="1" customWidth="1"/>
    <col min="3" max="4" width="19.33203125" customWidth="1"/>
    <col min="5" max="5" width="23" bestFit="1" customWidth="1"/>
    <col min="6" max="6" width="15.83203125" bestFit="1" customWidth="1"/>
    <col min="7" max="7" width="19.33203125" bestFit="1" customWidth="1"/>
    <col min="8" max="8" width="5.5" bestFit="1" customWidth="1"/>
    <col min="9" max="9" width="5.6640625" customWidth="1"/>
    <col min="10" max="10" width="9.1640625" bestFit="1" customWidth="1"/>
    <col min="11" max="11" width="11.33203125" bestFit="1" customWidth="1"/>
    <col min="12" max="12" width="11" bestFit="1" customWidth="1"/>
    <col min="13" max="13" width="6.5" customWidth="1"/>
    <col min="14" max="14" width="11.83203125" bestFit="1" customWidth="1"/>
    <col min="15" max="15" width="21.83203125" bestFit="1" customWidth="1"/>
    <col min="16" max="16" width="42.33203125" bestFit="1" customWidth="1"/>
    <col min="17" max="17" width="11.6640625" customWidth="1"/>
    <col min="18" max="18" width="21.33203125" customWidth="1"/>
    <col min="19" max="19" width="73.33203125" bestFit="1" customWidth="1"/>
    <col min="20" max="20" width="56.1640625" customWidth="1"/>
    <col min="21" max="21" width="147.33203125" bestFit="1" customWidth="1"/>
    <col min="22" max="22" width="18.1640625" customWidth="1"/>
    <col min="23" max="23" width="23.6640625" bestFit="1" customWidth="1"/>
    <col min="24" max="24" width="18.1640625" customWidth="1"/>
    <col min="25" max="25" width="15.83203125" bestFit="1" customWidth="1"/>
  </cols>
  <sheetData>
    <row r="1" spans="1:21">
      <c r="A1" s="1"/>
      <c r="B1" s="1"/>
      <c r="C1" s="1"/>
      <c r="D1" s="1"/>
      <c r="E1" s="1"/>
    </row>
    <row r="2" spans="1:21">
      <c r="A2" s="75" t="s">
        <v>74</v>
      </c>
    </row>
    <row r="3" spans="1:21" ht="51">
      <c r="A3" s="72" t="s">
        <v>50</v>
      </c>
      <c r="B3" s="73" t="s">
        <v>52</v>
      </c>
      <c r="C3" s="73" t="s">
        <v>49</v>
      </c>
      <c r="D3" s="73" t="s">
        <v>48</v>
      </c>
      <c r="E3" s="73" t="s">
        <v>51</v>
      </c>
      <c r="F3" s="73" t="s">
        <v>30</v>
      </c>
      <c r="G3" s="73" t="s">
        <v>87</v>
      </c>
      <c r="H3" s="73" t="s">
        <v>88</v>
      </c>
      <c r="I3" s="73" t="s">
        <v>89</v>
      </c>
      <c r="J3" s="73" t="s">
        <v>41</v>
      </c>
      <c r="K3" s="73" t="s">
        <v>122</v>
      </c>
      <c r="L3" s="73" t="s">
        <v>260</v>
      </c>
      <c r="M3" s="73" t="s">
        <v>294</v>
      </c>
      <c r="N3" s="73" t="s">
        <v>295</v>
      </c>
      <c r="O3" s="73" t="s">
        <v>54</v>
      </c>
      <c r="P3" s="73" t="s">
        <v>84</v>
      </c>
      <c r="Q3" s="74" t="s">
        <v>36</v>
      </c>
      <c r="R3" s="74" t="s">
        <v>45</v>
      </c>
      <c r="S3" s="74" t="s">
        <v>80</v>
      </c>
      <c r="T3" s="73" t="s">
        <v>78</v>
      </c>
      <c r="U3" s="72" t="s">
        <v>76</v>
      </c>
    </row>
    <row r="4" spans="1:21">
      <c r="A4" s="70" t="s">
        <v>68</v>
      </c>
      <c r="B4" s="70" t="s">
        <v>67</v>
      </c>
      <c r="C4" s="70">
        <v>2017</v>
      </c>
      <c r="D4" s="70"/>
      <c r="E4" s="70" t="s">
        <v>69</v>
      </c>
      <c r="F4" s="5" t="s">
        <v>32</v>
      </c>
      <c r="G4" s="5" t="s">
        <v>120</v>
      </c>
      <c r="H4" s="400" t="s">
        <v>34</v>
      </c>
      <c r="I4" s="400" t="s">
        <v>34</v>
      </c>
      <c r="J4" s="5" t="s">
        <v>33</v>
      </c>
      <c r="K4" s="5" t="s">
        <v>33</v>
      </c>
      <c r="L4" s="5" t="s">
        <v>33</v>
      </c>
      <c r="M4" s="5" t="s">
        <v>33</v>
      </c>
      <c r="N4" s="400" t="s">
        <v>156</v>
      </c>
      <c r="O4" s="5">
        <v>2030</v>
      </c>
      <c r="P4" s="5"/>
      <c r="Q4" s="5"/>
      <c r="R4" s="5"/>
      <c r="S4" s="71"/>
      <c r="T4" s="5" t="s">
        <v>293</v>
      </c>
      <c r="U4" s="5"/>
    </row>
    <row r="5" spans="1:21" ht="17">
      <c r="A5" s="57" t="s">
        <v>64</v>
      </c>
      <c r="B5" s="57" t="s">
        <v>65</v>
      </c>
      <c r="C5" s="57">
        <v>2013</v>
      </c>
      <c r="D5" s="57"/>
      <c r="E5" s="57" t="s">
        <v>66</v>
      </c>
      <c r="F5" s="5" t="s">
        <v>31</v>
      </c>
      <c r="G5" s="4" t="s">
        <v>308</v>
      </c>
      <c r="H5" s="399" t="s">
        <v>34</v>
      </c>
      <c r="I5" s="399" t="s">
        <v>34</v>
      </c>
      <c r="J5" s="399" t="s">
        <v>34</v>
      </c>
      <c r="K5" s="399" t="s">
        <v>34</v>
      </c>
      <c r="L5" s="399" t="s">
        <v>34</v>
      </c>
      <c r="M5" s="399" t="s">
        <v>34</v>
      </c>
      <c r="N5" s="4" t="s">
        <v>33</v>
      </c>
      <c r="O5" s="5">
        <v>2050</v>
      </c>
      <c r="P5" s="5" t="s">
        <v>385</v>
      </c>
      <c r="Q5" s="5" t="s">
        <v>34</v>
      </c>
      <c r="R5" s="5"/>
      <c r="S5" s="5"/>
      <c r="T5" s="5"/>
      <c r="U5" s="5" t="s">
        <v>298</v>
      </c>
    </row>
    <row r="6" spans="1:21">
      <c r="A6" s="5" t="s">
        <v>62</v>
      </c>
      <c r="B6" s="5" t="s">
        <v>61</v>
      </c>
      <c r="C6" s="5">
        <v>2018</v>
      </c>
      <c r="D6" s="5"/>
      <c r="E6" s="5" t="s">
        <v>63</v>
      </c>
      <c r="F6" s="5" t="s">
        <v>32</v>
      </c>
      <c r="G6" s="5" t="s">
        <v>296</v>
      </c>
      <c r="H6" s="400" t="s">
        <v>34</v>
      </c>
      <c r="I6" s="400" t="s">
        <v>34</v>
      </c>
      <c r="J6" s="400" t="s">
        <v>34</v>
      </c>
      <c r="K6" s="5" t="s">
        <v>33</v>
      </c>
      <c r="L6" s="5" t="s">
        <v>33</v>
      </c>
      <c r="M6" s="5" t="s">
        <v>33</v>
      </c>
      <c r="N6" s="400" t="s">
        <v>34</v>
      </c>
      <c r="O6" s="5">
        <v>2035</v>
      </c>
      <c r="P6" s="5"/>
      <c r="Q6" s="5" t="s">
        <v>34</v>
      </c>
      <c r="R6" s="5" t="s">
        <v>46</v>
      </c>
      <c r="S6" s="5"/>
      <c r="T6" s="5"/>
      <c r="U6" s="5" t="s">
        <v>47</v>
      </c>
    </row>
    <row r="7" spans="1:21">
      <c r="A7" s="5" t="s">
        <v>297</v>
      </c>
      <c r="B7" s="5" t="s">
        <v>519</v>
      </c>
      <c r="C7" s="5">
        <v>2015</v>
      </c>
      <c r="D7" s="5" t="s">
        <v>53</v>
      </c>
      <c r="E7" s="5" t="s">
        <v>53</v>
      </c>
      <c r="F7" s="5" t="s">
        <v>32</v>
      </c>
      <c r="G7" s="5" t="s">
        <v>73</v>
      </c>
      <c r="H7" s="400" t="s">
        <v>34</v>
      </c>
      <c r="I7" s="400" t="s">
        <v>34</v>
      </c>
      <c r="J7" s="400" t="s">
        <v>34</v>
      </c>
      <c r="K7" s="5" t="s">
        <v>33</v>
      </c>
      <c r="L7" s="400" t="s">
        <v>34</v>
      </c>
      <c r="M7" s="400" t="s">
        <v>34</v>
      </c>
      <c r="N7" s="400" t="s">
        <v>156</v>
      </c>
      <c r="O7" s="111" t="s">
        <v>547</v>
      </c>
      <c r="P7" s="5"/>
      <c r="Q7" s="5"/>
      <c r="R7" s="5"/>
      <c r="S7" s="5" t="s">
        <v>79</v>
      </c>
      <c r="T7" s="5"/>
      <c r="U7" s="5" t="s">
        <v>151</v>
      </c>
    </row>
    <row r="8" spans="1:21" ht="17">
      <c r="A8" s="57" t="s">
        <v>90</v>
      </c>
      <c r="B8" s="57" t="s">
        <v>91</v>
      </c>
      <c r="C8" s="57">
        <v>2015</v>
      </c>
      <c r="D8" s="57" t="s">
        <v>91</v>
      </c>
      <c r="E8" s="57" t="s">
        <v>92</v>
      </c>
      <c r="F8" s="5" t="s">
        <v>32</v>
      </c>
      <c r="G8" s="4" t="s">
        <v>93</v>
      </c>
      <c r="H8" s="4" t="s">
        <v>33</v>
      </c>
      <c r="I8" s="399" t="s">
        <v>34</v>
      </c>
      <c r="J8" s="4" t="s">
        <v>33</v>
      </c>
      <c r="K8" s="4" t="s">
        <v>33</v>
      </c>
      <c r="L8" s="4" t="s">
        <v>33</v>
      </c>
      <c r="M8" s="4" t="s">
        <v>33</v>
      </c>
      <c r="N8" s="4" t="s">
        <v>33</v>
      </c>
      <c r="O8" s="5">
        <v>2050</v>
      </c>
      <c r="P8" s="5"/>
      <c r="Q8" s="5" t="s">
        <v>34</v>
      </c>
      <c r="R8" s="5" t="s">
        <v>94</v>
      </c>
      <c r="S8" s="5" t="s">
        <v>356</v>
      </c>
      <c r="T8" s="5" t="s">
        <v>357</v>
      </c>
      <c r="U8" s="5" t="s">
        <v>95</v>
      </c>
    </row>
    <row r="9" spans="1:21" ht="17">
      <c r="A9" s="57" t="s">
        <v>97</v>
      </c>
      <c r="B9" s="57"/>
      <c r="C9" s="57">
        <v>2018</v>
      </c>
      <c r="D9" s="57"/>
      <c r="E9" s="57" t="s">
        <v>96</v>
      </c>
      <c r="F9" s="5" t="s">
        <v>32</v>
      </c>
      <c r="G9" s="4" t="s">
        <v>98</v>
      </c>
      <c r="H9" s="399" t="s">
        <v>34</v>
      </c>
      <c r="I9" s="399" t="s">
        <v>34</v>
      </c>
      <c r="J9" s="399" t="s">
        <v>34</v>
      </c>
      <c r="K9" s="399" t="s">
        <v>34</v>
      </c>
      <c r="L9" s="4" t="s">
        <v>33</v>
      </c>
      <c r="M9" s="4" t="s">
        <v>33</v>
      </c>
      <c r="N9" s="399" t="s">
        <v>34</v>
      </c>
      <c r="O9" s="5">
        <v>2050</v>
      </c>
      <c r="P9" s="5"/>
      <c r="Q9" s="5" t="s">
        <v>34</v>
      </c>
      <c r="R9" s="5" t="s">
        <v>99</v>
      </c>
      <c r="S9" s="5" t="s">
        <v>100</v>
      </c>
      <c r="T9" s="5"/>
      <c r="U9" s="5" t="s">
        <v>116</v>
      </c>
    </row>
    <row r="10" spans="1:21" ht="17">
      <c r="A10" s="57" t="s">
        <v>163</v>
      </c>
      <c r="B10" s="295" t="s">
        <v>164</v>
      </c>
      <c r="C10" s="295">
        <v>2012</v>
      </c>
      <c r="D10" s="57" t="s">
        <v>165</v>
      </c>
      <c r="E10" s="295" t="s">
        <v>299</v>
      </c>
      <c r="F10" s="111" t="s">
        <v>168</v>
      </c>
      <c r="G10" s="4" t="s">
        <v>169</v>
      </c>
      <c r="H10" s="399" t="s">
        <v>34</v>
      </c>
      <c r="I10" s="399" t="s">
        <v>34</v>
      </c>
      <c r="J10" s="399" t="s">
        <v>34</v>
      </c>
      <c r="K10" s="399" t="s">
        <v>34</v>
      </c>
      <c r="L10" s="399" t="s">
        <v>34</v>
      </c>
      <c r="M10" s="4" t="s">
        <v>33</v>
      </c>
      <c r="N10" s="4" t="s">
        <v>33</v>
      </c>
      <c r="O10" s="111">
        <v>2060</v>
      </c>
      <c r="P10" s="5" t="s">
        <v>167</v>
      </c>
      <c r="Q10" s="111" t="s">
        <v>34</v>
      </c>
      <c r="R10" s="111"/>
      <c r="S10" s="5" t="s">
        <v>148</v>
      </c>
      <c r="T10" s="5" t="s">
        <v>166</v>
      </c>
      <c r="U10" s="111" t="s">
        <v>196</v>
      </c>
    </row>
    <row r="11" spans="1:21">
      <c r="A11" s="405" t="s">
        <v>314</v>
      </c>
      <c r="B11" s="295" t="s">
        <v>315</v>
      </c>
      <c r="C11" s="295">
        <v>2019</v>
      </c>
      <c r="D11" s="111" t="s">
        <v>316</v>
      </c>
      <c r="E11" s="111" t="s">
        <v>315</v>
      </c>
      <c r="F11" s="111" t="s">
        <v>31</v>
      </c>
      <c r="G11" s="111" t="s">
        <v>330</v>
      </c>
      <c r="H11" s="400" t="s">
        <v>34</v>
      </c>
      <c r="I11" s="400" t="s">
        <v>34</v>
      </c>
      <c r="J11" s="111" t="s">
        <v>33</v>
      </c>
      <c r="K11" s="111" t="s">
        <v>33</v>
      </c>
      <c r="L11" s="111" t="s">
        <v>33</v>
      </c>
      <c r="M11" s="111" t="s">
        <v>33</v>
      </c>
      <c r="N11" s="111" t="s">
        <v>33</v>
      </c>
      <c r="O11" s="5" t="s">
        <v>317</v>
      </c>
      <c r="P11" s="5" t="s">
        <v>382</v>
      </c>
      <c r="Q11" s="5"/>
      <c r="R11" s="5"/>
      <c r="S11" s="5" t="s">
        <v>320</v>
      </c>
      <c r="T11" s="5" t="s">
        <v>320</v>
      </c>
      <c r="U11" s="5" t="s">
        <v>321</v>
      </c>
    </row>
    <row r="12" spans="1:21">
      <c r="A12" s="92"/>
      <c r="B12" s="92"/>
      <c r="C12" s="92"/>
      <c r="D12" s="92"/>
      <c r="E12" s="92"/>
      <c r="F12" s="3"/>
      <c r="G12" s="93"/>
      <c r="H12" s="93"/>
      <c r="I12" s="93"/>
      <c r="J12" s="93"/>
      <c r="K12" s="93"/>
      <c r="L12" s="93"/>
      <c r="M12" s="93"/>
      <c r="N12" s="93"/>
      <c r="O12" s="3"/>
      <c r="P12" s="3"/>
      <c r="Q12" s="3"/>
      <c r="R12" s="3"/>
      <c r="S12" s="3"/>
      <c r="T12" s="3"/>
      <c r="U12" s="3"/>
    </row>
    <row r="13" spans="1:21">
      <c r="A13" s="92"/>
      <c r="B13" s="92"/>
      <c r="C13" s="92"/>
      <c r="D13" s="92"/>
      <c r="E13" s="92"/>
      <c r="F13" s="3"/>
      <c r="G13" s="93"/>
      <c r="H13" s="93"/>
      <c r="I13" s="93"/>
      <c r="J13" s="93"/>
      <c r="K13" s="93"/>
      <c r="L13" s="93"/>
      <c r="M13" s="93"/>
      <c r="N13" s="93"/>
      <c r="O13" s="3"/>
      <c r="P13" s="3"/>
      <c r="Q13" s="3"/>
      <c r="R13" s="3"/>
      <c r="S13" s="3"/>
      <c r="T13" s="3"/>
      <c r="U13" s="3"/>
    </row>
    <row r="15" spans="1:21">
      <c r="A15" s="75" t="s">
        <v>75</v>
      </c>
      <c r="B15" s="22"/>
      <c r="C15" s="22"/>
      <c r="D15" s="22"/>
      <c r="E15" s="22"/>
    </row>
    <row r="16" spans="1:21" ht="51">
      <c r="A16" s="72" t="s">
        <v>50</v>
      </c>
      <c r="B16" s="73" t="s">
        <v>52</v>
      </c>
      <c r="C16" s="73" t="s">
        <v>49</v>
      </c>
      <c r="D16" s="73" t="s">
        <v>48</v>
      </c>
      <c r="E16" s="73" t="s">
        <v>51</v>
      </c>
      <c r="F16" s="73" t="s">
        <v>30</v>
      </c>
      <c r="G16" s="73" t="s">
        <v>87</v>
      </c>
      <c r="H16" s="73" t="s">
        <v>88</v>
      </c>
      <c r="I16" s="73" t="s">
        <v>89</v>
      </c>
      <c r="J16" s="73" t="s">
        <v>41</v>
      </c>
      <c r="K16" s="73" t="s">
        <v>122</v>
      </c>
      <c r="L16" s="73" t="s">
        <v>260</v>
      </c>
      <c r="M16" s="73" t="s">
        <v>294</v>
      </c>
      <c r="N16" s="73" t="s">
        <v>295</v>
      </c>
      <c r="O16" s="73" t="s">
        <v>54</v>
      </c>
      <c r="P16" s="73" t="s">
        <v>84</v>
      </c>
      <c r="Q16" s="74" t="s">
        <v>36</v>
      </c>
      <c r="R16" s="74" t="s">
        <v>45</v>
      </c>
      <c r="S16" s="74" t="s">
        <v>80</v>
      </c>
      <c r="T16" s="73" t="s">
        <v>78</v>
      </c>
      <c r="U16" s="72" t="s">
        <v>76</v>
      </c>
    </row>
    <row r="17" spans="1:21">
      <c r="A17" s="70" t="s">
        <v>71</v>
      </c>
      <c r="B17" s="70" t="s">
        <v>518</v>
      </c>
      <c r="C17" s="70">
        <v>2014</v>
      </c>
      <c r="D17" s="70" t="s">
        <v>72</v>
      </c>
      <c r="E17" s="70" t="s">
        <v>70</v>
      </c>
      <c r="F17" s="5" t="s">
        <v>32</v>
      </c>
      <c r="G17" s="5" t="s">
        <v>44</v>
      </c>
      <c r="H17" s="400" t="s">
        <v>34</v>
      </c>
      <c r="I17" s="400" t="s">
        <v>34</v>
      </c>
      <c r="J17" s="400" t="s">
        <v>34</v>
      </c>
      <c r="K17" s="5" t="s">
        <v>280</v>
      </c>
      <c r="L17" s="400" t="s">
        <v>34</v>
      </c>
      <c r="M17" s="5" t="s">
        <v>280</v>
      </c>
      <c r="N17" s="5" t="s">
        <v>33</v>
      </c>
      <c r="O17" s="5">
        <v>2050</v>
      </c>
      <c r="P17" s="5"/>
      <c r="Q17" s="5" t="s">
        <v>34</v>
      </c>
      <c r="R17" s="5"/>
      <c r="S17" s="71" t="s">
        <v>148</v>
      </c>
      <c r="T17" s="5" t="s">
        <v>149</v>
      </c>
      <c r="U17" s="5" t="s">
        <v>150</v>
      </c>
    </row>
    <row r="18" spans="1:21" ht="17">
      <c r="A18" s="57" t="s">
        <v>300</v>
      </c>
      <c r="B18" s="57" t="s">
        <v>61</v>
      </c>
      <c r="C18" s="57">
        <v>2015</v>
      </c>
      <c r="D18" s="57" t="s">
        <v>61</v>
      </c>
      <c r="E18" s="57" t="s">
        <v>85</v>
      </c>
      <c r="F18" s="5" t="s">
        <v>32</v>
      </c>
      <c r="G18" s="4" t="s">
        <v>86</v>
      </c>
      <c r="H18" s="399" t="s">
        <v>34</v>
      </c>
      <c r="I18" s="399" t="s">
        <v>34</v>
      </c>
      <c r="J18" s="399" t="s">
        <v>34</v>
      </c>
      <c r="K18" s="399" t="s">
        <v>34</v>
      </c>
      <c r="L18" s="4" t="s">
        <v>280</v>
      </c>
      <c r="M18" s="399" t="s">
        <v>34</v>
      </c>
      <c r="N18" s="399" t="s">
        <v>34</v>
      </c>
      <c r="O18" s="5">
        <v>2050</v>
      </c>
      <c r="P18" s="5" t="s">
        <v>374</v>
      </c>
      <c r="Q18" s="5" t="s">
        <v>34</v>
      </c>
      <c r="R18" s="5"/>
      <c r="S18" s="5" t="s">
        <v>82</v>
      </c>
      <c r="T18" s="5" t="s">
        <v>77</v>
      </c>
      <c r="U18" s="5" t="s">
        <v>81</v>
      </c>
    </row>
    <row r="19" spans="1:21" ht="17">
      <c r="A19" s="57" t="s">
        <v>118</v>
      </c>
      <c r="B19" s="57" t="s">
        <v>121</v>
      </c>
      <c r="C19" s="57">
        <v>2015</v>
      </c>
      <c r="D19" s="57" t="s">
        <v>65</v>
      </c>
      <c r="E19" s="57" t="s">
        <v>119</v>
      </c>
      <c r="F19" s="5" t="s">
        <v>32</v>
      </c>
      <c r="G19" s="4" t="s">
        <v>120</v>
      </c>
      <c r="H19" s="399" t="s">
        <v>34</v>
      </c>
      <c r="I19" s="399" t="s">
        <v>34</v>
      </c>
      <c r="J19" s="399" t="s">
        <v>34</v>
      </c>
      <c r="K19" s="399" t="s">
        <v>34</v>
      </c>
      <c r="L19" s="399" t="s">
        <v>34</v>
      </c>
      <c r="M19" s="4" t="s">
        <v>33</v>
      </c>
      <c r="N19" s="4" t="s">
        <v>33</v>
      </c>
      <c r="O19" s="5">
        <v>2050</v>
      </c>
      <c r="P19" s="5" t="s">
        <v>375</v>
      </c>
      <c r="Q19" s="5"/>
      <c r="R19" s="5"/>
      <c r="S19" s="5" t="s">
        <v>376</v>
      </c>
      <c r="T19" s="5" t="s">
        <v>377</v>
      </c>
      <c r="U19" s="5" t="s">
        <v>378</v>
      </c>
    </row>
    <row r="20" spans="1:21" ht="17">
      <c r="A20" s="57" t="s">
        <v>318</v>
      </c>
      <c r="B20" s="57" t="s">
        <v>274</v>
      </c>
      <c r="C20" s="57">
        <v>2013</v>
      </c>
      <c r="D20" s="57"/>
      <c r="E20" s="57" t="s">
        <v>309</v>
      </c>
      <c r="F20" s="5" t="s">
        <v>277</v>
      </c>
      <c r="G20" s="4"/>
      <c r="H20" s="399" t="s">
        <v>34</v>
      </c>
      <c r="I20" s="399" t="s">
        <v>34</v>
      </c>
      <c r="J20" s="399" t="s">
        <v>34</v>
      </c>
      <c r="K20" s="399" t="s">
        <v>34</v>
      </c>
      <c r="L20" s="4" t="s">
        <v>33</v>
      </c>
      <c r="M20" s="399" t="s">
        <v>34</v>
      </c>
      <c r="N20" s="399" t="s">
        <v>34</v>
      </c>
      <c r="O20" s="5">
        <v>2040</v>
      </c>
      <c r="P20" s="5"/>
      <c r="Q20" s="5"/>
      <c r="R20" s="5"/>
      <c r="S20" s="5"/>
      <c r="T20" s="5" t="s">
        <v>335</v>
      </c>
      <c r="U20" s="5"/>
    </row>
    <row r="21" spans="1:21" ht="17">
      <c r="A21" t="s">
        <v>281</v>
      </c>
      <c r="B21" s="338" t="s">
        <v>282</v>
      </c>
      <c r="C21" s="338">
        <v>2015</v>
      </c>
      <c r="D21" s="338" t="s">
        <v>283</v>
      </c>
      <c r="E21" s="338" t="s">
        <v>307</v>
      </c>
      <c r="F21" s="219" t="s">
        <v>32</v>
      </c>
      <c r="G21" s="402" t="s">
        <v>308</v>
      </c>
      <c r="H21" s="4" t="s">
        <v>33</v>
      </c>
      <c r="I21" s="4" t="s">
        <v>33</v>
      </c>
      <c r="J21" s="4" t="s">
        <v>33</v>
      </c>
      <c r="K21" s="4" t="s">
        <v>33</v>
      </c>
      <c r="L21" s="4" t="s">
        <v>33</v>
      </c>
      <c r="M21" s="4" t="s">
        <v>33</v>
      </c>
      <c r="N21" s="403" t="s">
        <v>34</v>
      </c>
      <c r="O21" s="219">
        <v>2050</v>
      </c>
      <c r="Q21" s="219" t="s">
        <v>34</v>
      </c>
    </row>
    <row r="22" spans="1:21" ht="17">
      <c r="A22" s="57" t="s">
        <v>271</v>
      </c>
      <c r="B22" s="295" t="s">
        <v>270</v>
      </c>
      <c r="C22" s="295">
        <v>2014</v>
      </c>
      <c r="D22" s="57" t="s">
        <v>272</v>
      </c>
      <c r="E22" s="5" t="s">
        <v>536</v>
      </c>
      <c r="F22" s="111" t="s">
        <v>31</v>
      </c>
      <c r="G22" s="4" t="s">
        <v>93</v>
      </c>
      <c r="H22" s="4" t="s">
        <v>33</v>
      </c>
      <c r="I22" s="4" t="s">
        <v>33</v>
      </c>
      <c r="J22" s="4" t="s">
        <v>33</v>
      </c>
      <c r="K22" s="4" t="s">
        <v>33</v>
      </c>
      <c r="L22" s="4" t="s">
        <v>33</v>
      </c>
      <c r="M22" s="399" t="s">
        <v>34</v>
      </c>
      <c r="N22" s="399" t="s">
        <v>34</v>
      </c>
      <c r="O22" s="111">
        <v>2050</v>
      </c>
      <c r="P22" s="5"/>
      <c r="Q22" s="111"/>
      <c r="R22" s="111"/>
      <c r="S22" s="5" t="s">
        <v>286</v>
      </c>
      <c r="T22" s="5"/>
      <c r="U22" s="111"/>
    </row>
    <row r="23" spans="1:21" ht="17">
      <c r="A23" s="111" t="s">
        <v>301</v>
      </c>
      <c r="B23" s="295" t="s">
        <v>303</v>
      </c>
      <c r="C23" s="295">
        <v>2015</v>
      </c>
      <c r="D23" s="295" t="s">
        <v>303</v>
      </c>
      <c r="E23" s="5" t="s">
        <v>302</v>
      </c>
      <c r="F23" s="111" t="s">
        <v>31</v>
      </c>
      <c r="G23" s="5" t="s">
        <v>329</v>
      </c>
      <c r="H23" s="399" t="s">
        <v>34</v>
      </c>
      <c r="I23" s="399" t="s">
        <v>34</v>
      </c>
      <c r="J23" s="399" t="s">
        <v>34</v>
      </c>
      <c r="K23" s="399" t="s">
        <v>34</v>
      </c>
      <c r="L23" s="399" t="s">
        <v>34</v>
      </c>
      <c r="M23" s="401" t="s">
        <v>33</v>
      </c>
      <c r="N23" s="401" t="s">
        <v>33</v>
      </c>
      <c r="O23" s="5">
        <v>2050</v>
      </c>
      <c r="P23" s="5"/>
      <c r="Q23" s="5" t="s">
        <v>34</v>
      </c>
      <c r="R23" s="5" t="s">
        <v>332</v>
      </c>
      <c r="S23" s="5" t="s">
        <v>328</v>
      </c>
      <c r="T23" s="5" t="s">
        <v>328</v>
      </c>
      <c r="U23" s="5"/>
    </row>
    <row r="24" spans="1:21">
      <c r="A24" s="111" t="s">
        <v>305</v>
      </c>
      <c r="B24" s="295" t="s">
        <v>283</v>
      </c>
      <c r="C24" s="295">
        <v>2014</v>
      </c>
      <c r="D24" s="295" t="s">
        <v>283</v>
      </c>
      <c r="E24" s="5" t="s">
        <v>306</v>
      </c>
      <c r="F24" s="111" t="s">
        <v>32</v>
      </c>
      <c r="G24" s="5" t="s">
        <v>169</v>
      </c>
      <c r="H24" s="5" t="s">
        <v>33</v>
      </c>
      <c r="I24" s="5" t="s">
        <v>33</v>
      </c>
      <c r="J24" s="5" t="s">
        <v>33</v>
      </c>
      <c r="K24" s="5" t="s">
        <v>33</v>
      </c>
      <c r="L24" s="5" t="s">
        <v>33</v>
      </c>
      <c r="M24" s="400" t="s">
        <v>34</v>
      </c>
      <c r="N24" s="400" t="s">
        <v>34</v>
      </c>
      <c r="O24" s="5">
        <v>2050</v>
      </c>
      <c r="P24" s="5" t="s">
        <v>379</v>
      </c>
      <c r="Q24" s="5"/>
      <c r="R24" s="5"/>
      <c r="S24" s="5"/>
      <c r="T24" s="5"/>
      <c r="U24" s="5"/>
    </row>
    <row r="26" spans="1:21">
      <c r="A26" s="1"/>
    </row>
    <row r="27" spans="1:21">
      <c r="A27" s="1"/>
    </row>
    <row r="28" spans="1:21">
      <c r="A28" s="1"/>
    </row>
    <row r="29" spans="1:21">
      <c r="A29" s="1"/>
    </row>
    <row r="30" spans="1:21">
      <c r="A30" s="1"/>
    </row>
    <row r="31" spans="1:21">
      <c r="A31" s="1"/>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158F3-4B38-4EF3-BBE4-C59CCBAFA7D5}">
  <dimension ref="A1:U14"/>
  <sheetViews>
    <sheetView workbookViewId="0">
      <selection activeCell="I14" sqref="I14"/>
    </sheetView>
  </sheetViews>
  <sheetFormatPr baseColWidth="10" defaultRowHeight="16"/>
  <cols>
    <col min="2" max="3" width="12.6640625" customWidth="1"/>
    <col min="4" max="4" width="12.83203125" customWidth="1"/>
    <col min="5" max="5" width="13.33203125" customWidth="1"/>
    <col min="10" max="11" width="13" customWidth="1"/>
    <col min="20" max="21" width="12.5" customWidth="1"/>
  </cols>
  <sheetData>
    <row r="1" spans="1:21">
      <c r="A1" s="668" t="s">
        <v>488</v>
      </c>
      <c r="H1" s="648" t="s">
        <v>492</v>
      </c>
    </row>
    <row r="2" spans="1:21" ht="17" thickBot="1"/>
    <row r="3" spans="1:21" ht="85">
      <c r="B3" s="675" t="s">
        <v>510</v>
      </c>
      <c r="C3" s="676" t="s">
        <v>502</v>
      </c>
      <c r="D3" s="675" t="s">
        <v>511</v>
      </c>
      <c r="E3" s="676" t="s">
        <v>503</v>
      </c>
      <c r="F3" s="675" t="s">
        <v>512</v>
      </c>
      <c r="G3" s="676" t="s">
        <v>504</v>
      </c>
      <c r="H3" s="675" t="s">
        <v>513</v>
      </c>
      <c r="I3" s="676" t="s">
        <v>505</v>
      </c>
      <c r="J3" s="675" t="s">
        <v>514</v>
      </c>
      <c r="K3" s="676" t="s">
        <v>506</v>
      </c>
      <c r="L3" s="675" t="s">
        <v>515</v>
      </c>
      <c r="M3" s="676" t="s">
        <v>507</v>
      </c>
      <c r="N3" s="675" t="s">
        <v>516</v>
      </c>
      <c r="O3" s="676" t="s">
        <v>508</v>
      </c>
      <c r="P3" s="675" t="s">
        <v>517</v>
      </c>
      <c r="Q3" s="676" t="s">
        <v>509</v>
      </c>
      <c r="R3" s="675" t="s">
        <v>500</v>
      </c>
      <c r="S3" s="676" t="s">
        <v>501</v>
      </c>
      <c r="T3" s="675" t="s">
        <v>499</v>
      </c>
      <c r="U3" s="676" t="s">
        <v>498</v>
      </c>
    </row>
    <row r="4" spans="1:21">
      <c r="A4" s="669" t="s">
        <v>387</v>
      </c>
      <c r="B4" s="671">
        <v>1473.1570000000002</v>
      </c>
      <c r="C4" s="672">
        <v>1495.7649999999999</v>
      </c>
      <c r="D4" s="671">
        <v>3943.5307400000006</v>
      </c>
      <c r="E4" s="672">
        <v>4081.6255999999998</v>
      </c>
      <c r="F4" s="671">
        <v>1471.4603272727275</v>
      </c>
      <c r="G4" s="671">
        <v>1424.64</v>
      </c>
      <c r="H4" s="671">
        <v>1462.1929342105261</v>
      </c>
      <c r="I4" s="615">
        <v>1414.1185</v>
      </c>
      <c r="J4" s="671">
        <v>1071.7865999999999</v>
      </c>
      <c r="K4" s="672">
        <v>1017.625</v>
      </c>
      <c r="L4" s="671">
        <v>2540.487413392857</v>
      </c>
      <c r="M4" s="672">
        <v>2722.3072999999995</v>
      </c>
      <c r="N4" s="671">
        <v>2758.6787285714286</v>
      </c>
      <c r="O4" s="672">
        <v>2691.6781249999999</v>
      </c>
      <c r="P4" s="671">
        <v>11137.95960625</v>
      </c>
      <c r="Q4" s="672">
        <v>11620.345312500001</v>
      </c>
      <c r="R4" s="671">
        <v>989.28722142857146</v>
      </c>
      <c r="S4" s="672">
        <v>863.03340000000003</v>
      </c>
      <c r="T4" s="671">
        <v>1259.2689999999998</v>
      </c>
      <c r="U4" s="672">
        <v>1159.19</v>
      </c>
    </row>
    <row r="5" spans="1:21">
      <c r="A5" s="669">
        <v>2020</v>
      </c>
      <c r="B5" s="671">
        <v>1384.4689145203699</v>
      </c>
      <c r="C5" s="672">
        <v>1395.51</v>
      </c>
      <c r="D5" s="671">
        <v>3235.8008347270506</v>
      </c>
      <c r="E5" s="672">
        <v>3430.1959999999999</v>
      </c>
      <c r="F5" s="671">
        <v>1134.2176714285713</v>
      </c>
      <c r="G5" s="671">
        <v>1156.5713999999998</v>
      </c>
      <c r="H5" s="671">
        <v>1263.5667409978244</v>
      </c>
      <c r="I5" s="615">
        <v>1240.0700431503315</v>
      </c>
      <c r="J5" s="671">
        <v>928.02224748039259</v>
      </c>
      <c r="K5" s="672">
        <v>832.34280000000001</v>
      </c>
      <c r="L5" s="671">
        <v>2468.167099428571</v>
      </c>
      <c r="M5" s="672">
        <v>2658.1412999999998</v>
      </c>
      <c r="N5" s="671">
        <v>3016.0297562500004</v>
      </c>
      <c r="O5" s="672">
        <v>2823.75</v>
      </c>
      <c r="P5" s="671">
        <v>8388.0760487499992</v>
      </c>
      <c r="Q5" s="672">
        <v>8670.0655999999999</v>
      </c>
      <c r="R5" s="671">
        <v>446.25399999999991</v>
      </c>
      <c r="S5" s="672">
        <v>491.24250000000001</v>
      </c>
      <c r="T5" s="671">
        <v>1259.2689999999998</v>
      </c>
      <c r="U5" s="672">
        <v>1159.19</v>
      </c>
    </row>
    <row r="6" spans="1:21">
      <c r="A6" s="669">
        <v>2025</v>
      </c>
      <c r="B6" s="671">
        <v>1388.1490895194906</v>
      </c>
      <c r="C6" s="672">
        <v>1362.23</v>
      </c>
      <c r="D6" s="671">
        <v>3089.0964479782979</v>
      </c>
      <c r="E6" s="672">
        <v>3005.4639506710409</v>
      </c>
      <c r="F6" s="671">
        <v>894.24834999999996</v>
      </c>
      <c r="G6" s="671">
        <v>980.74737849565884</v>
      </c>
      <c r="H6" s="671">
        <v>1077.2070336677643</v>
      </c>
      <c r="I6" s="615">
        <v>1059.8237620786963</v>
      </c>
      <c r="J6" s="671">
        <v>791.42942130819893</v>
      </c>
      <c r="K6" s="672">
        <v>721.57211577049748</v>
      </c>
      <c r="L6" s="671">
        <v>2502.4076874999996</v>
      </c>
      <c r="M6" s="672">
        <v>2564.5724</v>
      </c>
      <c r="N6" s="671">
        <v>3377.44</v>
      </c>
      <c r="O6" s="672">
        <v>2757.7200000000003</v>
      </c>
      <c r="P6" s="671">
        <v>7583.6698999999999</v>
      </c>
      <c r="Q6" s="672"/>
      <c r="R6" s="671"/>
      <c r="S6" s="672"/>
      <c r="T6" s="671"/>
      <c r="U6" s="672"/>
    </row>
    <row r="7" spans="1:21">
      <c r="A7" s="669">
        <v>2030</v>
      </c>
      <c r="B7" s="671">
        <v>1302.9064776116074</v>
      </c>
      <c r="C7" s="672">
        <v>1330.521935537837</v>
      </c>
      <c r="D7" s="671">
        <v>2964.1014544254972</v>
      </c>
      <c r="E7" s="672">
        <v>2821.29</v>
      </c>
      <c r="F7" s="671">
        <v>885.15424444444443</v>
      </c>
      <c r="G7" s="671">
        <v>900.24112339867202</v>
      </c>
      <c r="H7" s="671">
        <v>972.63551313810513</v>
      </c>
      <c r="I7" s="615">
        <v>940.42237339867199</v>
      </c>
      <c r="J7" s="671">
        <v>676.98025963398209</v>
      </c>
      <c r="K7" s="672">
        <v>622.17132385619425</v>
      </c>
      <c r="L7" s="671">
        <v>2585.3085432499997</v>
      </c>
      <c r="M7" s="672">
        <v>2577.10185</v>
      </c>
      <c r="N7" s="671">
        <v>3252.8909458333333</v>
      </c>
      <c r="O7" s="672">
        <v>3049.6499999999996</v>
      </c>
      <c r="P7" s="671">
        <v>7294.7924524999999</v>
      </c>
      <c r="Q7" s="672">
        <v>7830.5346</v>
      </c>
      <c r="R7" s="671">
        <v>364.88826</v>
      </c>
      <c r="S7" s="672">
        <v>353.84000000000003</v>
      </c>
      <c r="T7" s="671">
        <v>1259.2689999999998</v>
      </c>
      <c r="U7" s="672">
        <v>1159.19</v>
      </c>
    </row>
    <row r="8" spans="1:21">
      <c r="A8" s="669">
        <v>2035</v>
      </c>
      <c r="B8" s="671">
        <v>1342.8628357943007</v>
      </c>
      <c r="C8" s="672">
        <v>1301.4896690451974</v>
      </c>
      <c r="D8" s="671">
        <v>2841.2595020472522</v>
      </c>
      <c r="E8" s="672">
        <v>2697.45</v>
      </c>
      <c r="F8" s="671">
        <v>672.27266666666662</v>
      </c>
      <c r="G8" s="671"/>
      <c r="H8" s="671">
        <v>829.25758902270422</v>
      </c>
      <c r="I8" s="615"/>
      <c r="J8" s="671">
        <v>579.91737498367354</v>
      </c>
      <c r="K8" s="672">
        <v>533.96925309438791</v>
      </c>
      <c r="L8" s="671">
        <v>2191.6642666666667</v>
      </c>
      <c r="M8" s="672"/>
      <c r="N8" s="671">
        <v>3377.44</v>
      </c>
      <c r="O8" s="672"/>
      <c r="P8" s="671">
        <v>3620.5727999999999</v>
      </c>
      <c r="Q8" s="672"/>
      <c r="R8" s="671"/>
      <c r="S8" s="672"/>
      <c r="T8" s="671"/>
      <c r="U8" s="672"/>
    </row>
    <row r="9" spans="1:21">
      <c r="A9" s="669">
        <v>2040</v>
      </c>
      <c r="B9" s="671">
        <v>1275.8207142857141</v>
      </c>
      <c r="C9" s="672">
        <v>1256.29</v>
      </c>
      <c r="D9" s="671">
        <v>2461.9221142857141</v>
      </c>
      <c r="E9" s="672">
        <v>2578.11</v>
      </c>
      <c r="F9" s="671">
        <v>776.61228571428569</v>
      </c>
      <c r="G9" s="671">
        <v>753.91534999999999</v>
      </c>
      <c r="H9" s="671">
        <v>866.66599999999994</v>
      </c>
      <c r="I9" s="615">
        <v>866.66599999999994</v>
      </c>
      <c r="J9" s="671">
        <v>632.02859999999998</v>
      </c>
      <c r="K9" s="672">
        <v>509.68989999999997</v>
      </c>
      <c r="L9" s="671">
        <v>2258.0131623333332</v>
      </c>
      <c r="M9" s="672">
        <v>2501.1224499999998</v>
      </c>
      <c r="N9" s="671">
        <v>3315.9902300000003</v>
      </c>
      <c r="O9" s="672">
        <v>3162.6</v>
      </c>
      <c r="P9" s="671">
        <v>6781.7669012499991</v>
      </c>
      <c r="Q9" s="672">
        <v>7193.7993999999999</v>
      </c>
      <c r="R9" s="671">
        <v>261.78224999999998</v>
      </c>
      <c r="S9" s="672">
        <v>268.97027428007266</v>
      </c>
      <c r="T9" s="671">
        <v>1259.2689999999998</v>
      </c>
      <c r="U9" s="672">
        <v>1159.19</v>
      </c>
    </row>
    <row r="10" spans="1:21">
      <c r="A10" s="669">
        <v>2045</v>
      </c>
      <c r="B10" s="671">
        <v>1239.52</v>
      </c>
      <c r="C10" s="262"/>
      <c r="D10" s="671">
        <v>2464.41</v>
      </c>
      <c r="E10" s="164"/>
      <c r="F10" s="671">
        <v>504.35839999999996</v>
      </c>
      <c r="G10" s="671"/>
      <c r="H10" s="671"/>
      <c r="I10" s="618"/>
      <c r="J10" s="671">
        <v>504.77020000000005</v>
      </c>
      <c r="K10" s="164"/>
      <c r="L10" s="671">
        <v>2266.2354</v>
      </c>
      <c r="M10" s="262"/>
      <c r="N10" s="671">
        <v>3377.44</v>
      </c>
      <c r="O10" s="262"/>
      <c r="P10" s="671">
        <v>3253.5619999999999</v>
      </c>
      <c r="Q10" s="164"/>
      <c r="R10" s="671"/>
      <c r="S10" s="164"/>
      <c r="T10" s="671"/>
      <c r="U10" s="164"/>
    </row>
    <row r="11" spans="1:21" ht="17" thickBot="1">
      <c r="A11" s="669">
        <v>2050</v>
      </c>
      <c r="B11" s="671">
        <v>1207.8756250000001</v>
      </c>
      <c r="C11" s="672">
        <v>1210.19</v>
      </c>
      <c r="D11" s="671">
        <v>2546.4199374999998</v>
      </c>
      <c r="E11" s="672">
        <v>2356.33</v>
      </c>
      <c r="F11" s="671">
        <v>688.93667499999992</v>
      </c>
      <c r="G11" s="671">
        <v>650.4008</v>
      </c>
      <c r="H11" s="671">
        <v>709.9529</v>
      </c>
      <c r="I11" s="618">
        <v>744.16645979791406</v>
      </c>
      <c r="J11" s="671">
        <v>529.91086666666672</v>
      </c>
      <c r="K11" s="672">
        <v>426.375</v>
      </c>
      <c r="L11" s="671">
        <v>2625.3135536785712</v>
      </c>
      <c r="M11" s="618">
        <v>2429.0893999999998</v>
      </c>
      <c r="N11" s="671">
        <v>3452.8267812500003</v>
      </c>
      <c r="O11" s="672">
        <v>3275.5499999999997</v>
      </c>
      <c r="P11" s="671">
        <v>6998.4796916666673</v>
      </c>
      <c r="Q11" s="672">
        <v>6709.7061999999996</v>
      </c>
      <c r="R11" s="671">
        <v>251.02781666666667</v>
      </c>
      <c r="S11" s="672">
        <v>226.60899999999998</v>
      </c>
      <c r="T11" s="671">
        <v>1197.1791666666668</v>
      </c>
      <c r="U11" s="672">
        <v>1159.19</v>
      </c>
    </row>
    <row r="12" spans="1:21" ht="17" thickBot="1">
      <c r="A12" s="670" t="s">
        <v>441</v>
      </c>
      <c r="B12" s="673">
        <f>(B4-B11)/B4</f>
        <v>0.18007678407664626</v>
      </c>
      <c r="C12" s="674">
        <f>(C4-C11)/C4</f>
        <v>0.19092237082696803</v>
      </c>
      <c r="D12" s="674">
        <f t="shared" ref="D12:Q12" si="0">(D4-D11)/D4</f>
        <v>0.3542791712839547</v>
      </c>
      <c r="E12" s="674">
        <f t="shared" si="0"/>
        <v>0.42269815242240738</v>
      </c>
      <c r="F12" s="674">
        <f t="shared" si="0"/>
        <v>0.53180071373252247</v>
      </c>
      <c r="G12" s="674">
        <f t="shared" si="0"/>
        <v>0.5434630503144654</v>
      </c>
      <c r="H12" s="674">
        <f t="shared" si="0"/>
        <v>0.51446017595255233</v>
      </c>
      <c r="I12" s="674">
        <f t="shared" si="0"/>
        <v>0.473759476452706</v>
      </c>
      <c r="J12" s="674">
        <f t="shared" si="0"/>
        <v>0.50558173925045646</v>
      </c>
      <c r="K12" s="674">
        <f t="shared" si="0"/>
        <v>0.58100970396757157</v>
      </c>
      <c r="L12" s="674">
        <f t="shared" si="0"/>
        <v>-3.338971090292777E-2</v>
      </c>
      <c r="M12" s="674">
        <f t="shared" si="0"/>
        <v>0.10770933171284509</v>
      </c>
      <c r="N12" s="674">
        <f t="shared" si="0"/>
        <v>-0.25162337516483252</v>
      </c>
      <c r="O12" s="674">
        <f t="shared" si="0"/>
        <v>-0.21691742024318003</v>
      </c>
      <c r="P12" s="674">
        <f t="shared" si="0"/>
        <v>0.37165513800754746</v>
      </c>
      <c r="Q12" s="674">
        <f t="shared" si="0"/>
        <v>0.42258977512635781</v>
      </c>
      <c r="R12" s="674">
        <v>0.74625385709099512</v>
      </c>
      <c r="S12" s="674">
        <v>0.73742731161968944</v>
      </c>
      <c r="T12" s="674">
        <v>4.9306250954587939E-2</v>
      </c>
      <c r="U12" s="674">
        <v>0</v>
      </c>
    </row>
    <row r="13" spans="1:21">
      <c r="R13" s="16"/>
      <c r="S13" s="16"/>
    </row>
    <row r="14" spans="1:21">
      <c r="R14" s="18"/>
      <c r="S14" s="18"/>
    </row>
  </sheetData>
  <hyperlinks>
    <hyperlink ref="H1" location="Inhalt!A1" display="Zurück zur Inhaltsübersicht" xr:uid="{4B5BF08D-6576-44EC-A958-85B2E64599F0}"/>
  </hyperlinks>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2F46-80A3-BA4E-99B4-5B68D580AAC5}">
  <sheetPr codeName="Tabelle4"/>
  <dimension ref="A1:AA60"/>
  <sheetViews>
    <sheetView zoomScale="80" zoomScaleNormal="80" workbookViewId="0">
      <pane xSplit="2" ySplit="6" topLeftCell="C7" activePane="bottomRight" state="frozen"/>
      <selection pane="topRight" activeCell="C1" sqref="C1"/>
      <selection pane="bottomLeft" activeCell="A7" sqref="A7"/>
      <selection pane="bottomRight" activeCell="E2" sqref="E2"/>
    </sheetView>
  </sheetViews>
  <sheetFormatPr baseColWidth="10" defaultRowHeight="16"/>
  <cols>
    <col min="1" max="1" width="40.6640625" customWidth="1"/>
    <col min="2" max="2" width="9.6640625" customWidth="1"/>
    <col min="3" max="3" width="25.1640625" customWidth="1"/>
    <col min="4" max="4" width="27.6640625" customWidth="1"/>
    <col min="5" max="5" width="27.6640625" bestFit="1" customWidth="1"/>
    <col min="6" max="8" width="18.1640625" customWidth="1"/>
    <col min="9" max="9" width="14.6640625" customWidth="1"/>
    <col min="10" max="10" width="18.1640625" style="76" bestFit="1" customWidth="1"/>
    <col min="11" max="11" width="18.5" style="95" customWidth="1"/>
    <col min="12" max="12" width="18.1640625" style="16" customWidth="1"/>
    <col min="13" max="13" width="16.5" bestFit="1" customWidth="1"/>
    <col min="14" max="14" width="16.5" customWidth="1"/>
    <col min="15" max="15" width="10.83203125" style="76"/>
    <col min="16" max="16" width="11.5" bestFit="1" customWidth="1"/>
    <col min="17" max="17" width="14" customWidth="1"/>
    <col min="18" max="18" width="10.83203125" customWidth="1"/>
    <col min="19" max="19" width="7.33203125" bestFit="1" customWidth="1"/>
    <col min="20" max="21" width="7.33203125" customWidth="1"/>
    <col min="25" max="25" width="157.5" bestFit="1" customWidth="1"/>
    <col min="26" max="26" width="157.5" customWidth="1"/>
    <col min="27" max="27" width="118" bestFit="1" customWidth="1"/>
  </cols>
  <sheetData>
    <row r="1" spans="1:27">
      <c r="B1" s="198"/>
      <c r="C1" s="198"/>
      <c r="D1" s="198"/>
      <c r="E1" s="198"/>
      <c r="F1" s="198"/>
      <c r="G1" s="198"/>
    </row>
    <row r="2" spans="1:27" ht="19">
      <c r="A2" s="211" t="s">
        <v>482</v>
      </c>
      <c r="E2" s="648" t="s">
        <v>492</v>
      </c>
    </row>
    <row r="3" spans="1:27" ht="51">
      <c r="A3" s="724" t="s">
        <v>537</v>
      </c>
      <c r="C3" s="3"/>
      <c r="D3" s="3"/>
      <c r="E3" s="3"/>
      <c r="F3" s="14"/>
      <c r="G3" s="3"/>
      <c r="H3" s="3"/>
      <c r="I3" s="3"/>
      <c r="V3" s="696" t="s">
        <v>538</v>
      </c>
    </row>
    <row r="4" spans="1:27" ht="51">
      <c r="A4" t="s">
        <v>10</v>
      </c>
      <c r="B4" s="13" t="s">
        <v>29</v>
      </c>
      <c r="C4" s="624" t="s">
        <v>390</v>
      </c>
      <c r="D4" s="625" t="s">
        <v>392</v>
      </c>
      <c r="E4" s="626" t="s">
        <v>391</v>
      </c>
      <c r="F4" s="509" t="s">
        <v>390</v>
      </c>
      <c r="G4" s="510" t="s">
        <v>392</v>
      </c>
      <c r="H4" s="511" t="s">
        <v>405</v>
      </c>
      <c r="I4" s="26" t="s">
        <v>0</v>
      </c>
      <c r="J4" s="426" t="s">
        <v>17</v>
      </c>
      <c r="K4" s="435" t="s">
        <v>17</v>
      </c>
      <c r="L4" s="26" t="s">
        <v>17</v>
      </c>
      <c r="M4" s="4" t="s">
        <v>18</v>
      </c>
      <c r="N4" s="4" t="s">
        <v>20</v>
      </c>
      <c r="O4" s="9" t="s">
        <v>2</v>
      </c>
      <c r="P4" s="4" t="s">
        <v>3</v>
      </c>
      <c r="Q4" s="4" t="s">
        <v>8</v>
      </c>
      <c r="R4" s="4" t="s">
        <v>4</v>
      </c>
      <c r="S4" s="4" t="s">
        <v>43</v>
      </c>
      <c r="T4" s="4" t="s">
        <v>43</v>
      </c>
      <c r="U4" s="4" t="s">
        <v>43</v>
      </c>
      <c r="V4" s="27" t="s">
        <v>5</v>
      </c>
      <c r="W4" s="27" t="s">
        <v>5</v>
      </c>
      <c r="X4" s="27" t="s">
        <v>5</v>
      </c>
      <c r="Y4" s="5" t="s">
        <v>38</v>
      </c>
      <c r="Z4" s="5" t="s">
        <v>55</v>
      </c>
      <c r="AA4" s="5" t="s">
        <v>27</v>
      </c>
    </row>
    <row r="5" spans="1:27" ht="17">
      <c r="A5" t="s">
        <v>9</v>
      </c>
      <c r="B5" s="12"/>
      <c r="C5" s="486" t="s">
        <v>28</v>
      </c>
      <c r="D5" s="549" t="s">
        <v>28</v>
      </c>
      <c r="E5" s="488" t="s">
        <v>28</v>
      </c>
      <c r="F5" s="512" t="s">
        <v>28</v>
      </c>
      <c r="G5" s="513" t="s">
        <v>28</v>
      </c>
      <c r="H5" s="514" t="s">
        <v>28</v>
      </c>
      <c r="I5" s="25" t="s">
        <v>21</v>
      </c>
      <c r="J5" s="427" t="s">
        <v>178</v>
      </c>
      <c r="K5" s="436" t="s">
        <v>181</v>
      </c>
      <c r="L5" s="17" t="s">
        <v>181</v>
      </c>
      <c r="M5" s="7" t="s">
        <v>228</v>
      </c>
      <c r="N5" s="7" t="s">
        <v>23</v>
      </c>
      <c r="O5" s="77" t="s">
        <v>21</v>
      </c>
      <c r="P5" s="8" t="s">
        <v>19</v>
      </c>
      <c r="Q5" s="8" t="s">
        <v>22</v>
      </c>
      <c r="R5" s="4" t="s">
        <v>13</v>
      </c>
      <c r="S5" s="4" t="s">
        <v>12</v>
      </c>
      <c r="T5" s="4" t="s">
        <v>12</v>
      </c>
      <c r="U5" s="4" t="s">
        <v>12</v>
      </c>
      <c r="V5" s="27" t="s">
        <v>11</v>
      </c>
      <c r="W5" s="27" t="s">
        <v>11</v>
      </c>
      <c r="X5" s="27" t="s">
        <v>11</v>
      </c>
      <c r="Y5" s="5"/>
      <c r="Z5" s="5"/>
      <c r="AA5" s="5"/>
    </row>
    <row r="6" spans="1:27" ht="35" thickBot="1">
      <c r="B6" s="28"/>
      <c r="C6" s="622" t="s">
        <v>404</v>
      </c>
      <c r="D6" s="623" t="s">
        <v>404</v>
      </c>
      <c r="E6" s="622" t="s">
        <v>404</v>
      </c>
      <c r="F6" s="515"/>
      <c r="G6" s="516"/>
      <c r="H6" s="517"/>
      <c r="I6" s="30"/>
      <c r="J6" s="428"/>
      <c r="K6" s="437" t="s">
        <v>340</v>
      </c>
      <c r="L6" s="29"/>
      <c r="M6" s="30"/>
      <c r="N6" s="30"/>
      <c r="O6" s="78"/>
      <c r="P6" s="30"/>
      <c r="Q6" s="30"/>
      <c r="R6" s="30"/>
      <c r="S6" s="30" t="s">
        <v>6</v>
      </c>
      <c r="T6" s="30" t="s">
        <v>189</v>
      </c>
      <c r="U6" s="30" t="s">
        <v>7</v>
      </c>
      <c r="V6" s="55" t="s">
        <v>6</v>
      </c>
      <c r="W6" s="55" t="s">
        <v>189</v>
      </c>
      <c r="X6" s="55" t="s">
        <v>7</v>
      </c>
      <c r="Y6" s="30"/>
      <c r="Z6" s="30"/>
      <c r="AA6" s="30"/>
    </row>
    <row r="7" spans="1:27">
      <c r="A7" s="53" t="s">
        <v>361</v>
      </c>
      <c r="B7" s="128">
        <v>2015</v>
      </c>
      <c r="C7" s="489">
        <v>1465.72</v>
      </c>
      <c r="D7" s="544">
        <v>1480.325</v>
      </c>
      <c r="E7" s="491">
        <v>1494.93</v>
      </c>
      <c r="F7" s="252">
        <v>1404.973684210526</v>
      </c>
      <c r="G7" s="518"/>
      <c r="H7" s="519">
        <v>1432.6578947368419</v>
      </c>
      <c r="I7" s="368"/>
      <c r="J7" s="429">
        <v>2.5000000000000001E-2</v>
      </c>
      <c r="K7" s="440">
        <v>37.008125</v>
      </c>
      <c r="L7" s="130"/>
      <c r="M7" s="64">
        <v>0</v>
      </c>
      <c r="N7" s="368">
        <v>0.05</v>
      </c>
      <c r="O7" s="129">
        <v>7.0000000000000007E-2</v>
      </c>
      <c r="P7" s="64">
        <v>25</v>
      </c>
      <c r="Q7" s="64" t="s">
        <v>16</v>
      </c>
      <c r="R7" s="64">
        <v>1.5</v>
      </c>
      <c r="S7" s="61">
        <v>2799.0549542002191</v>
      </c>
      <c r="T7" s="62">
        <v>3811.4924637200711</v>
      </c>
      <c r="U7" s="63">
        <v>5295.5914563810938</v>
      </c>
      <c r="V7" s="132">
        <v>32</v>
      </c>
      <c r="W7" s="133">
        <v>44</v>
      </c>
      <c r="X7" s="134">
        <v>60</v>
      </c>
      <c r="Y7" s="64" t="s">
        <v>14</v>
      </c>
      <c r="Z7" s="64"/>
      <c r="AA7" s="64" t="s">
        <v>364</v>
      </c>
    </row>
    <row r="8" spans="1:27" ht="17" thickBot="1">
      <c r="A8" s="54" t="s">
        <v>361</v>
      </c>
      <c r="B8" s="136">
        <v>2030</v>
      </c>
      <c r="C8" s="492">
        <v>963.93</v>
      </c>
      <c r="D8" s="546">
        <v>1229.43</v>
      </c>
      <c r="E8" s="494">
        <v>1494.93</v>
      </c>
      <c r="F8" s="245">
        <v>923.64999999999986</v>
      </c>
      <c r="G8" s="520"/>
      <c r="H8" s="521">
        <v>1432.6578947368419</v>
      </c>
      <c r="I8" s="373"/>
      <c r="J8" s="431">
        <v>2.1999999999999999E-2</v>
      </c>
      <c r="K8" s="442">
        <v>27.047460000000001</v>
      </c>
      <c r="L8" s="210"/>
      <c r="M8" s="135">
        <v>0</v>
      </c>
      <c r="N8" s="373">
        <v>0.05</v>
      </c>
      <c r="O8" s="209">
        <v>7.0000000000000007E-2</v>
      </c>
      <c r="P8" s="135">
        <v>25</v>
      </c>
      <c r="Q8" s="135" t="s">
        <v>16</v>
      </c>
      <c r="R8" s="135">
        <v>1.5</v>
      </c>
      <c r="S8" s="248">
        <v>2799.0549542002191</v>
      </c>
      <c r="T8" s="246">
        <v>3811.4924637200711</v>
      </c>
      <c r="U8" s="247">
        <v>5295.5914563810938</v>
      </c>
      <c r="V8" s="112">
        <v>20.687590444342522</v>
      </c>
      <c r="W8" s="113">
        <v>28.14528691915125</v>
      </c>
      <c r="X8" s="114">
        <v>57.739593868842228</v>
      </c>
      <c r="Y8" s="135" t="s">
        <v>14</v>
      </c>
      <c r="Z8" s="135"/>
      <c r="AA8" s="135" t="s">
        <v>364</v>
      </c>
    </row>
    <row r="9" spans="1:27">
      <c r="A9" s="53" t="s">
        <v>530</v>
      </c>
      <c r="B9" s="128">
        <v>2010</v>
      </c>
      <c r="C9" s="489"/>
      <c r="D9" s="544">
        <v>1463.56</v>
      </c>
      <c r="E9" s="491"/>
      <c r="F9" s="252"/>
      <c r="G9" s="518">
        <v>1300</v>
      </c>
      <c r="H9" s="519"/>
      <c r="I9" s="368"/>
      <c r="J9" s="429">
        <v>2.6923076923076925E-2</v>
      </c>
      <c r="K9" s="440">
        <v>39.40353846153846</v>
      </c>
      <c r="L9" s="130">
        <v>35</v>
      </c>
      <c r="M9" s="64">
        <v>0</v>
      </c>
      <c r="N9" s="462" t="s">
        <v>37</v>
      </c>
      <c r="O9" s="129">
        <v>0.09</v>
      </c>
      <c r="P9" s="705">
        <v>23</v>
      </c>
      <c r="Q9" s="64"/>
      <c r="R9" s="64"/>
      <c r="S9" s="61"/>
      <c r="T9" s="709">
        <v>2500</v>
      </c>
      <c r="U9" s="63"/>
      <c r="V9" s="370"/>
      <c r="W9" s="712">
        <f>(((D9*(1+O9)^P9*O9/((1+O9)^P9-1))+(J9*D9))/T9)*1000</f>
        <v>76.869073128487827</v>
      </c>
      <c r="X9" s="372"/>
      <c r="Y9" s="64"/>
      <c r="Z9" s="64"/>
      <c r="AA9" s="64"/>
    </row>
    <row r="10" spans="1:27">
      <c r="A10" s="3" t="s">
        <v>530</v>
      </c>
      <c r="B10" s="125">
        <v>2015</v>
      </c>
      <c r="C10" s="495"/>
      <c r="D10" s="545">
        <v>1428.66</v>
      </c>
      <c r="E10" s="497"/>
      <c r="F10" s="257"/>
      <c r="G10" s="522">
        <v>1269</v>
      </c>
      <c r="H10" s="523"/>
      <c r="I10" s="363"/>
      <c r="J10" s="430">
        <v>2.7580772261623327E-2</v>
      </c>
      <c r="K10" s="441">
        <v>39.403546099290786</v>
      </c>
      <c r="L10" s="208">
        <v>35</v>
      </c>
      <c r="M10" s="23">
        <v>0</v>
      </c>
      <c r="N10" s="463" t="s">
        <v>37</v>
      </c>
      <c r="O10" s="207">
        <v>0.09</v>
      </c>
      <c r="P10" s="706">
        <v>23</v>
      </c>
      <c r="Q10" s="23"/>
      <c r="R10" s="23"/>
      <c r="S10" s="260"/>
      <c r="T10" s="710">
        <v>2500</v>
      </c>
      <c r="U10" s="259"/>
      <c r="V10" s="365"/>
      <c r="W10" s="713">
        <f t="shared" ref="W10:W17" si="0">(((D10*(1+O10)^P10*O10/((1+O10)^P10-1))+(J10*D10))/T10)*1000</f>
        <v>75.411905138150843</v>
      </c>
      <c r="X10" s="367"/>
      <c r="Y10" s="23" t="s">
        <v>35</v>
      </c>
      <c r="Z10" s="23"/>
      <c r="AA10" s="23"/>
    </row>
    <row r="11" spans="1:27">
      <c r="A11" s="3" t="s">
        <v>530</v>
      </c>
      <c r="B11" s="125">
        <v>2020</v>
      </c>
      <c r="C11" s="500"/>
      <c r="D11" s="545">
        <v>1396.01</v>
      </c>
      <c r="E11" s="497"/>
      <c r="F11" s="186"/>
      <c r="G11" s="522">
        <v>1240</v>
      </c>
      <c r="H11" s="523"/>
      <c r="I11" s="363"/>
      <c r="J11" s="430">
        <v>2.8225806451612902E-2</v>
      </c>
      <c r="K11" s="441">
        <v>39.403508064516124</v>
      </c>
      <c r="L11" s="208">
        <v>35</v>
      </c>
      <c r="M11" s="23">
        <v>0</v>
      </c>
      <c r="N11" s="463" t="s">
        <v>37</v>
      </c>
      <c r="O11" s="207">
        <v>0.09</v>
      </c>
      <c r="P11" s="706">
        <v>23</v>
      </c>
      <c r="Q11" s="23"/>
      <c r="R11" s="23"/>
      <c r="S11" s="260"/>
      <c r="T11" s="710">
        <v>2500</v>
      </c>
      <c r="U11" s="259"/>
      <c r="V11" s="365"/>
      <c r="W11" s="713">
        <f t="shared" si="0"/>
        <v>74.048662570844158</v>
      </c>
      <c r="X11" s="367"/>
      <c r="Y11" s="23" t="s">
        <v>35</v>
      </c>
      <c r="Z11" s="23"/>
      <c r="AA11" s="23"/>
    </row>
    <row r="12" spans="1:27">
      <c r="A12" s="3" t="s">
        <v>530</v>
      </c>
      <c r="B12" s="125">
        <v>2025</v>
      </c>
      <c r="C12" s="495"/>
      <c r="D12" s="545">
        <v>1362.23</v>
      </c>
      <c r="E12" s="497"/>
      <c r="F12" s="257"/>
      <c r="G12" s="522">
        <v>1210</v>
      </c>
      <c r="H12" s="523"/>
      <c r="I12" s="363"/>
      <c r="J12" s="430">
        <v>2.8925619834710745E-2</v>
      </c>
      <c r="K12" s="441">
        <v>39.403347107438016</v>
      </c>
      <c r="L12" s="208">
        <v>35</v>
      </c>
      <c r="M12" s="23">
        <v>0</v>
      </c>
      <c r="N12" s="463" t="s">
        <v>37</v>
      </c>
      <c r="O12" s="207">
        <v>0.09</v>
      </c>
      <c r="P12" s="706">
        <v>23</v>
      </c>
      <c r="Q12" s="23"/>
      <c r="R12" s="23"/>
      <c r="S12" s="260"/>
      <c r="T12" s="710">
        <v>2500</v>
      </c>
      <c r="U12" s="259"/>
      <c r="V12" s="365"/>
      <c r="W12" s="713">
        <f t="shared" si="0"/>
        <v>72.638190224835441</v>
      </c>
      <c r="X12" s="367"/>
      <c r="Y12" s="23" t="s">
        <v>35</v>
      </c>
      <c r="Z12" s="23"/>
      <c r="AA12" s="23"/>
    </row>
    <row r="13" spans="1:27">
      <c r="A13" s="3" t="s">
        <v>530</v>
      </c>
      <c r="B13" s="125">
        <v>2030</v>
      </c>
      <c r="C13" s="495"/>
      <c r="D13" s="545">
        <v>1330.71</v>
      </c>
      <c r="E13" s="497"/>
      <c r="F13" s="257"/>
      <c r="G13" s="522">
        <v>1182</v>
      </c>
      <c r="H13" s="523"/>
      <c r="I13" s="363"/>
      <c r="J13" s="430">
        <v>2.961082910321489E-2</v>
      </c>
      <c r="K13" s="441">
        <v>39.403426395939086</v>
      </c>
      <c r="L13" s="208">
        <v>35</v>
      </c>
      <c r="M13" s="23">
        <v>0</v>
      </c>
      <c r="N13" s="463" t="s">
        <v>37</v>
      </c>
      <c r="O13" s="207">
        <v>0.09</v>
      </c>
      <c r="P13" s="706">
        <v>23</v>
      </c>
      <c r="Q13" s="23"/>
      <c r="R13" s="23"/>
      <c r="S13" s="260"/>
      <c r="T13" s="710">
        <v>2500</v>
      </c>
      <c r="U13" s="259"/>
      <c r="V13" s="365"/>
      <c r="W13" s="713">
        <f t="shared" si="0"/>
        <v>71.322175196619725</v>
      </c>
      <c r="X13" s="367"/>
      <c r="Y13" s="23" t="s">
        <v>35</v>
      </c>
      <c r="Z13" s="23"/>
      <c r="AA13" s="23"/>
    </row>
    <row r="14" spans="1:27">
      <c r="A14" s="3" t="s">
        <v>530</v>
      </c>
      <c r="B14" s="125">
        <v>2035</v>
      </c>
      <c r="C14" s="495"/>
      <c r="D14" s="545">
        <v>1299.19</v>
      </c>
      <c r="E14" s="497"/>
      <c r="F14" s="257"/>
      <c r="G14" s="522">
        <v>1154</v>
      </c>
      <c r="H14" s="523"/>
      <c r="I14" s="363"/>
      <c r="J14" s="430">
        <v>3.0329289428076257E-2</v>
      </c>
      <c r="K14" s="441">
        <v>39.403509532062394</v>
      </c>
      <c r="L14" s="208">
        <v>35</v>
      </c>
      <c r="M14" s="23">
        <v>0</v>
      </c>
      <c r="N14" s="463" t="s">
        <v>37</v>
      </c>
      <c r="O14" s="207">
        <v>0.09</v>
      </c>
      <c r="P14" s="706">
        <v>23</v>
      </c>
      <c r="Q14" s="23"/>
      <c r="R14" s="23"/>
      <c r="S14" s="260"/>
      <c r="T14" s="710">
        <v>2500</v>
      </c>
      <c r="U14" s="259"/>
      <c r="V14" s="365"/>
      <c r="W14" s="713">
        <f t="shared" si="0"/>
        <v>70.006161707452904</v>
      </c>
      <c r="X14" s="367"/>
      <c r="Y14" s="23" t="s">
        <v>35</v>
      </c>
      <c r="Z14" s="23"/>
      <c r="AA14" s="23"/>
    </row>
    <row r="15" spans="1:27">
      <c r="A15" s="3" t="s">
        <v>530</v>
      </c>
      <c r="B15" s="125">
        <v>2040</v>
      </c>
      <c r="C15" s="495"/>
      <c r="D15" s="545">
        <v>1268.79</v>
      </c>
      <c r="E15" s="497"/>
      <c r="F15" s="257"/>
      <c r="G15" s="522">
        <v>1127</v>
      </c>
      <c r="H15" s="523"/>
      <c r="I15" s="363"/>
      <c r="J15" s="430">
        <v>3.1055900621118012E-2</v>
      </c>
      <c r="K15" s="441">
        <v>39.40341614906832</v>
      </c>
      <c r="L15" s="208">
        <v>35</v>
      </c>
      <c r="M15" s="23">
        <v>0</v>
      </c>
      <c r="N15" s="463" t="s">
        <v>37</v>
      </c>
      <c r="O15" s="207">
        <v>0.09</v>
      </c>
      <c r="P15" s="706">
        <v>23</v>
      </c>
      <c r="Q15" s="23"/>
      <c r="R15" s="23"/>
      <c r="S15" s="260"/>
      <c r="T15" s="710">
        <v>2500</v>
      </c>
      <c r="U15" s="259"/>
      <c r="V15" s="365"/>
      <c r="W15" s="713">
        <f t="shared" si="0"/>
        <v>68.736840692899563</v>
      </c>
      <c r="X15" s="367"/>
      <c r="Y15" s="23" t="s">
        <v>35</v>
      </c>
      <c r="Z15" s="23"/>
      <c r="AA15" s="23"/>
    </row>
    <row r="16" spans="1:27">
      <c r="A16" s="3" t="s">
        <v>530</v>
      </c>
      <c r="B16" s="125">
        <v>2045</v>
      </c>
      <c r="C16" s="495"/>
      <c r="D16" s="545">
        <v>1239.52</v>
      </c>
      <c r="E16" s="497"/>
      <c r="F16" s="257"/>
      <c r="G16" s="522">
        <v>1101</v>
      </c>
      <c r="H16" s="523"/>
      <c r="I16" s="363"/>
      <c r="J16" s="430">
        <v>3.1789282470481378E-2</v>
      </c>
      <c r="K16" s="441">
        <v>39.403451407811076</v>
      </c>
      <c r="L16" s="208">
        <v>35</v>
      </c>
      <c r="M16" s="23">
        <v>0</v>
      </c>
      <c r="N16" s="463" t="s">
        <v>37</v>
      </c>
      <c r="O16" s="207">
        <v>0.09</v>
      </c>
      <c r="P16" s="706">
        <v>23</v>
      </c>
      <c r="Q16" s="23"/>
      <c r="R16" s="23"/>
      <c r="S16" s="260"/>
      <c r="T16" s="710">
        <v>2500</v>
      </c>
      <c r="U16" s="259"/>
      <c r="V16" s="365"/>
      <c r="W16" s="713">
        <f t="shared" si="0"/>
        <v>67.514751744821652</v>
      </c>
      <c r="X16" s="367"/>
      <c r="Y16" s="23" t="s">
        <v>35</v>
      </c>
      <c r="Z16" s="23"/>
      <c r="AA16" s="23"/>
    </row>
    <row r="17" spans="1:27" ht="17" thickBot="1">
      <c r="A17" s="54" t="s">
        <v>530</v>
      </c>
      <c r="B17" s="136">
        <v>2050</v>
      </c>
      <c r="C17" s="492"/>
      <c r="D17" s="546">
        <v>1210.25</v>
      </c>
      <c r="E17" s="494"/>
      <c r="F17" s="245"/>
      <c r="G17" s="520">
        <v>1075</v>
      </c>
      <c r="H17" s="521"/>
      <c r="I17" s="373"/>
      <c r="J17" s="431">
        <v>3.255813953488372E-2</v>
      </c>
      <c r="K17" s="442">
        <v>39.403488372093022</v>
      </c>
      <c r="L17" s="210">
        <v>35</v>
      </c>
      <c r="M17" s="135">
        <v>0</v>
      </c>
      <c r="N17" s="465" t="s">
        <v>37</v>
      </c>
      <c r="O17" s="209">
        <v>0.09</v>
      </c>
      <c r="P17" s="707">
        <v>23</v>
      </c>
      <c r="Q17" s="135"/>
      <c r="R17" s="135"/>
      <c r="S17" s="248"/>
      <c r="T17" s="711">
        <v>2500</v>
      </c>
      <c r="U17" s="247"/>
      <c r="V17" s="112"/>
      <c r="W17" s="714">
        <f t="shared" si="0"/>
        <v>66.292663478959398</v>
      </c>
      <c r="X17" s="114"/>
      <c r="Y17" s="135" t="s">
        <v>35</v>
      </c>
      <c r="Z17" s="135"/>
      <c r="AA17" s="135"/>
    </row>
    <row r="18" spans="1:27">
      <c r="A18" s="36" t="s">
        <v>365</v>
      </c>
      <c r="B18" s="128">
        <v>2018</v>
      </c>
      <c r="C18" s="489">
        <v>1526.4</v>
      </c>
      <c r="D18" s="544">
        <v>1780.8000000000002</v>
      </c>
      <c r="E18" s="491">
        <v>2035.2</v>
      </c>
      <c r="F18" s="252">
        <v>1500</v>
      </c>
      <c r="G18" s="518"/>
      <c r="H18" s="519">
        <v>2000</v>
      </c>
      <c r="I18" s="368">
        <v>0.05</v>
      </c>
      <c r="J18" s="429">
        <v>1.4999999999999999E-2</v>
      </c>
      <c r="K18" s="440">
        <v>29.552625000000003</v>
      </c>
      <c r="L18" s="130">
        <v>30</v>
      </c>
      <c r="M18" s="64">
        <v>5.0000000000000001E-3</v>
      </c>
      <c r="N18" s="606"/>
      <c r="O18" s="129">
        <v>2.5000000000000001E-2</v>
      </c>
      <c r="P18" s="64">
        <v>25</v>
      </c>
      <c r="Q18" s="64"/>
      <c r="R18" s="64"/>
      <c r="S18" s="61">
        <v>1800</v>
      </c>
      <c r="T18" s="62">
        <v>2500</v>
      </c>
      <c r="U18" s="63">
        <v>3200</v>
      </c>
      <c r="V18" s="370">
        <v>39.9</v>
      </c>
      <c r="W18" s="371">
        <v>75</v>
      </c>
      <c r="X18" s="372">
        <v>82.3</v>
      </c>
      <c r="Y18" s="64" t="s">
        <v>205</v>
      </c>
      <c r="Z18" s="131" t="s">
        <v>223</v>
      </c>
      <c r="AA18" s="172" t="s">
        <v>366</v>
      </c>
    </row>
    <row r="19" spans="1:27">
      <c r="A19" s="37" t="s">
        <v>365</v>
      </c>
      <c r="B19" s="125">
        <v>2020</v>
      </c>
      <c r="C19" s="495">
        <v>1509.8763442650775</v>
      </c>
      <c r="D19" s="545">
        <v>1761.5224016425905</v>
      </c>
      <c r="E19" s="497">
        <v>2013.1684590201035</v>
      </c>
      <c r="F19" s="257">
        <v>1483.7621307636373</v>
      </c>
      <c r="G19" s="522"/>
      <c r="H19" s="523">
        <v>1978.3495076848499</v>
      </c>
      <c r="I19" s="363">
        <v>0.05</v>
      </c>
      <c r="J19" s="430">
        <v>1.5164155718423736E-2</v>
      </c>
      <c r="K19" s="441">
        <v>29.551679201728401</v>
      </c>
      <c r="L19" s="208">
        <v>30</v>
      </c>
      <c r="M19" s="23">
        <v>5.0000000000000001E-3</v>
      </c>
      <c r="N19" s="607"/>
      <c r="O19" s="207">
        <v>2.5000000000000001E-2</v>
      </c>
      <c r="P19" s="23">
        <v>25</v>
      </c>
      <c r="Q19" s="23"/>
      <c r="R19" s="23"/>
      <c r="S19" s="260">
        <v>1818</v>
      </c>
      <c r="T19" s="258">
        <v>2525</v>
      </c>
      <c r="U19" s="259">
        <v>3232</v>
      </c>
      <c r="V19" s="365">
        <v>39</v>
      </c>
      <c r="W19" s="366"/>
      <c r="X19" s="367">
        <v>81</v>
      </c>
      <c r="Y19" s="23"/>
      <c r="Z19" s="2" t="s">
        <v>224</v>
      </c>
      <c r="AA19" s="173" t="s">
        <v>366</v>
      </c>
    </row>
    <row r="20" spans="1:27">
      <c r="A20" s="37" t="s">
        <v>365</v>
      </c>
      <c r="B20" s="125">
        <v>2025</v>
      </c>
      <c r="C20" s="495">
        <v>1453.5397354953968</v>
      </c>
      <c r="D20" s="545">
        <v>1695.7963580779629</v>
      </c>
      <c r="E20" s="497">
        <v>1938.0529806605291</v>
      </c>
      <c r="F20" s="257">
        <v>1428.3998973028663</v>
      </c>
      <c r="G20" s="522"/>
      <c r="H20" s="523">
        <v>1904.5331964038216</v>
      </c>
      <c r="I20" s="363">
        <v>0.05</v>
      </c>
      <c r="J20" s="430">
        <v>1.5751891359334986E-2</v>
      </c>
      <c r="K20" s="441">
        <v>29.553147252186722</v>
      </c>
      <c r="L20" s="208">
        <v>30</v>
      </c>
      <c r="M20" s="23">
        <v>5.0000000000000001E-3</v>
      </c>
      <c r="N20" s="607"/>
      <c r="O20" s="207">
        <v>2.5000000000000001E-2</v>
      </c>
      <c r="P20" s="23">
        <v>25</v>
      </c>
      <c r="Q20" s="23"/>
      <c r="R20" s="23"/>
      <c r="S20" s="260">
        <v>1864</v>
      </c>
      <c r="T20" s="258">
        <v>2589</v>
      </c>
      <c r="U20" s="259">
        <v>3314</v>
      </c>
      <c r="V20" s="365">
        <v>38</v>
      </c>
      <c r="W20" s="366"/>
      <c r="X20" s="367">
        <v>77</v>
      </c>
      <c r="Y20" s="23"/>
      <c r="Z20" s="2" t="s">
        <v>225</v>
      </c>
      <c r="AA20" s="173" t="s">
        <v>366</v>
      </c>
    </row>
    <row r="21" spans="1:27">
      <c r="A21" s="37" t="s">
        <v>365</v>
      </c>
      <c r="B21" s="125">
        <v>2030</v>
      </c>
      <c r="C21" s="495">
        <v>1420.5585415752585</v>
      </c>
      <c r="D21" s="545">
        <v>1657.3182985044682</v>
      </c>
      <c r="E21" s="497">
        <v>1894.0780554336777</v>
      </c>
      <c r="F21" s="257">
        <v>1395.9891328373214</v>
      </c>
      <c r="G21" s="522"/>
      <c r="H21" s="523">
        <v>1861.3188437830952</v>
      </c>
      <c r="I21" s="363">
        <v>0.05</v>
      </c>
      <c r="J21" s="430">
        <v>1.6117603977524653E-2</v>
      </c>
      <c r="K21" s="441">
        <v>29.549853956353921</v>
      </c>
      <c r="L21" s="208">
        <v>30</v>
      </c>
      <c r="M21" s="23">
        <v>5.0000000000000001E-3</v>
      </c>
      <c r="N21" s="607"/>
      <c r="O21" s="207">
        <v>2.5000000000000001E-2</v>
      </c>
      <c r="P21" s="23">
        <v>25</v>
      </c>
      <c r="Q21" s="23"/>
      <c r="R21" s="23"/>
      <c r="S21" s="260">
        <v>1911</v>
      </c>
      <c r="T21" s="258">
        <v>2654</v>
      </c>
      <c r="U21" s="259">
        <v>3397</v>
      </c>
      <c r="V21" s="365">
        <v>36</v>
      </c>
      <c r="W21" s="366"/>
      <c r="X21" s="367">
        <v>74</v>
      </c>
      <c r="Y21" s="23"/>
      <c r="Z21" s="2" t="s">
        <v>226</v>
      </c>
      <c r="AA21" s="173" t="s">
        <v>366</v>
      </c>
    </row>
    <row r="22" spans="1:27" ht="17" thickBot="1">
      <c r="A22" s="39" t="s">
        <v>365</v>
      </c>
      <c r="B22" s="136">
        <v>2035</v>
      </c>
      <c r="C22" s="492">
        <v>1381.048720613916</v>
      </c>
      <c r="D22" s="546">
        <v>1611.223507382902</v>
      </c>
      <c r="E22" s="494">
        <v>1841.3982941518877</v>
      </c>
      <c r="F22" s="245">
        <v>1357.1626578360022</v>
      </c>
      <c r="G22" s="520"/>
      <c r="H22" s="521">
        <v>1809.5502104480029</v>
      </c>
      <c r="I22" s="373">
        <v>0.05</v>
      </c>
      <c r="J22" s="431">
        <v>1.6578705485366274E-2</v>
      </c>
      <c r="K22" s="442">
        <v>29.555272736399591</v>
      </c>
      <c r="L22" s="210">
        <v>30</v>
      </c>
      <c r="M22" s="135">
        <v>5.0000000000000001E-3</v>
      </c>
      <c r="N22" s="608"/>
      <c r="O22" s="209">
        <v>2.5000000000000001E-2</v>
      </c>
      <c r="P22" s="135">
        <v>25</v>
      </c>
      <c r="Q22" s="135"/>
      <c r="R22" s="135"/>
      <c r="S22" s="248">
        <v>1959</v>
      </c>
      <c r="T22" s="246">
        <v>2721</v>
      </c>
      <c r="U22" s="247">
        <v>3483</v>
      </c>
      <c r="V22" s="112">
        <v>35</v>
      </c>
      <c r="W22" s="113"/>
      <c r="X22" s="114">
        <v>71</v>
      </c>
      <c r="Y22" s="135"/>
      <c r="Z22" s="139" t="s">
        <v>227</v>
      </c>
      <c r="AA22" s="171" t="s">
        <v>366</v>
      </c>
    </row>
    <row r="23" spans="1:27">
      <c r="A23" s="67" t="s">
        <v>532</v>
      </c>
      <c r="B23" s="128">
        <v>2020</v>
      </c>
      <c r="C23" s="489"/>
      <c r="D23" s="544">
        <v>1395.51</v>
      </c>
      <c r="E23" s="491"/>
      <c r="F23" s="252"/>
      <c r="G23" s="518">
        <v>1253</v>
      </c>
      <c r="H23" s="519"/>
      <c r="I23" s="313"/>
      <c r="J23" s="697">
        <v>2.5000000000000001E-2</v>
      </c>
      <c r="K23" s="440"/>
      <c r="L23" s="130"/>
      <c r="M23" s="64"/>
      <c r="N23" s="606"/>
      <c r="O23" s="701">
        <v>0.06</v>
      </c>
      <c r="P23" s="706">
        <v>23</v>
      </c>
      <c r="Q23" s="64"/>
      <c r="R23" s="64"/>
      <c r="S23" s="61"/>
      <c r="T23" s="62">
        <v>2197</v>
      </c>
      <c r="U23" s="63"/>
      <c r="V23" s="370"/>
      <c r="W23" s="712">
        <f t="shared" ref="W23:W27" si="1">(((D23*(1+O23)^P23*O23/((1+O23)^P23-1))+(J23*D23))/T23)*1000</f>
        <v>67.506913139759561</v>
      </c>
      <c r="X23" s="372"/>
      <c r="Y23" s="64"/>
      <c r="Z23" s="64"/>
      <c r="AA23" s="172"/>
    </row>
    <row r="24" spans="1:27">
      <c r="A24" s="68" t="s">
        <v>532</v>
      </c>
      <c r="B24" s="125">
        <v>2025</v>
      </c>
      <c r="C24" s="495"/>
      <c r="D24" s="545">
        <v>1358.76</v>
      </c>
      <c r="E24" s="497"/>
      <c r="F24" s="257"/>
      <c r="G24" s="522">
        <v>1220</v>
      </c>
      <c r="H24" s="523"/>
      <c r="I24" s="314"/>
      <c r="J24" s="698">
        <v>2.5000000000000001E-2</v>
      </c>
      <c r="K24" s="441"/>
      <c r="L24" s="208"/>
      <c r="M24" s="23"/>
      <c r="N24" s="607"/>
      <c r="O24" s="702">
        <v>0.06</v>
      </c>
      <c r="P24" s="706">
        <v>23</v>
      </c>
      <c r="Q24" s="23"/>
      <c r="R24" s="23"/>
      <c r="S24" s="260"/>
      <c r="T24" s="258">
        <v>2261</v>
      </c>
      <c r="U24" s="259"/>
      <c r="V24" s="365"/>
      <c r="W24" s="713">
        <f t="shared" si="1"/>
        <v>63.868621784935343</v>
      </c>
      <c r="X24" s="367"/>
      <c r="Y24" s="23"/>
      <c r="Z24" s="23"/>
      <c r="AA24" s="173"/>
    </row>
    <row r="25" spans="1:27">
      <c r="A25" s="68" t="s">
        <v>532</v>
      </c>
      <c r="B25" s="125">
        <v>2030</v>
      </c>
      <c r="C25" s="495"/>
      <c r="D25" s="545">
        <v>1323.12</v>
      </c>
      <c r="E25" s="497"/>
      <c r="F25" s="257"/>
      <c r="G25" s="522">
        <v>1188</v>
      </c>
      <c r="H25" s="523"/>
      <c r="I25" s="314"/>
      <c r="J25" s="698">
        <v>2.5000000000000001E-2</v>
      </c>
      <c r="K25" s="441"/>
      <c r="L25" s="208"/>
      <c r="M25" s="23"/>
      <c r="N25" s="607"/>
      <c r="O25" s="702">
        <v>0.06</v>
      </c>
      <c r="P25" s="706">
        <v>23</v>
      </c>
      <c r="Q25" s="23"/>
      <c r="R25" s="23"/>
      <c r="S25" s="260"/>
      <c r="T25" s="258">
        <v>2209</v>
      </c>
      <c r="U25" s="259"/>
      <c r="V25" s="365"/>
      <c r="W25" s="713">
        <f t="shared" si="1"/>
        <v>63.657396406260908</v>
      </c>
      <c r="X25" s="367"/>
      <c r="Y25" s="23"/>
      <c r="Z25" s="23"/>
      <c r="AA25" s="173"/>
    </row>
    <row r="26" spans="1:27">
      <c r="A26" s="68" t="s">
        <v>532</v>
      </c>
      <c r="B26" s="125">
        <v>2040</v>
      </c>
      <c r="C26" s="495"/>
      <c r="D26" s="545">
        <v>1256.29</v>
      </c>
      <c r="E26" s="497"/>
      <c r="F26" s="257"/>
      <c r="G26" s="522">
        <v>1128</v>
      </c>
      <c r="H26" s="523"/>
      <c r="I26" s="314"/>
      <c r="J26" s="698">
        <v>2.5000000000000001E-2</v>
      </c>
      <c r="K26" s="441"/>
      <c r="L26" s="208"/>
      <c r="M26" s="23"/>
      <c r="N26" s="607"/>
      <c r="O26" s="702">
        <v>0.06</v>
      </c>
      <c r="P26" s="706">
        <v>23</v>
      </c>
      <c r="Q26" s="23"/>
      <c r="R26" s="23"/>
      <c r="S26" s="260"/>
      <c r="T26" s="258">
        <v>2179</v>
      </c>
      <c r="U26" s="259"/>
      <c r="V26" s="365"/>
      <c r="W26" s="713">
        <f t="shared" si="1"/>
        <v>61.274253111371543</v>
      </c>
      <c r="X26" s="367"/>
      <c r="Y26" s="23"/>
      <c r="Z26" s="23"/>
      <c r="AA26" s="173"/>
    </row>
    <row r="27" spans="1:27" ht="17" thickBot="1">
      <c r="A27" s="69" t="s">
        <v>532</v>
      </c>
      <c r="B27" s="136">
        <v>2050</v>
      </c>
      <c r="C27" s="492"/>
      <c r="D27" s="546">
        <v>1195.04</v>
      </c>
      <c r="E27" s="494"/>
      <c r="F27" s="245"/>
      <c r="G27" s="520">
        <v>1073</v>
      </c>
      <c r="H27" s="521"/>
      <c r="I27" s="315"/>
      <c r="J27" s="699">
        <v>2.5000000000000001E-2</v>
      </c>
      <c r="K27" s="442"/>
      <c r="L27" s="210"/>
      <c r="M27" s="135"/>
      <c r="N27" s="608"/>
      <c r="O27" s="703">
        <v>0.06</v>
      </c>
      <c r="P27" s="706">
        <v>23</v>
      </c>
      <c r="Q27" s="135"/>
      <c r="R27" s="135"/>
      <c r="S27" s="248"/>
      <c r="T27" s="246">
        <v>2133</v>
      </c>
      <c r="U27" s="247"/>
      <c r="V27" s="112"/>
      <c r="W27" s="714">
        <f t="shared" si="1"/>
        <v>59.543853887712281</v>
      </c>
      <c r="X27" s="114"/>
      <c r="Y27" s="135"/>
      <c r="Z27" s="135"/>
      <c r="AA27" s="171"/>
    </row>
    <row r="28" spans="1:27" ht="17" thickBot="1">
      <c r="A28" s="39" t="s">
        <v>520</v>
      </c>
      <c r="B28" s="40">
        <v>2050</v>
      </c>
      <c r="C28" s="506">
        <v>918.03</v>
      </c>
      <c r="D28" s="543">
        <v>1105.81</v>
      </c>
      <c r="E28" s="508">
        <v>1293.5899999999999</v>
      </c>
      <c r="F28" s="538">
        <v>830</v>
      </c>
      <c r="G28" s="539"/>
      <c r="H28" s="540">
        <v>1240</v>
      </c>
      <c r="I28" s="83"/>
      <c r="J28" s="700">
        <v>2.5000000000000001E-2</v>
      </c>
      <c r="K28" s="438"/>
      <c r="L28" s="41"/>
      <c r="M28" s="43"/>
      <c r="N28" s="94"/>
      <c r="O28" s="704">
        <v>0.06</v>
      </c>
      <c r="P28" s="708">
        <v>23</v>
      </c>
      <c r="Q28" s="43"/>
      <c r="R28" s="43"/>
      <c r="S28" s="46">
        <v>2500</v>
      </c>
      <c r="T28" s="47"/>
      <c r="U28" s="48">
        <v>3500</v>
      </c>
      <c r="V28" s="49">
        <v>39</v>
      </c>
      <c r="W28" s="50"/>
      <c r="X28" s="51">
        <v>78</v>
      </c>
      <c r="Y28" s="66"/>
      <c r="Z28" s="43" t="s">
        <v>380</v>
      </c>
      <c r="AA28" s="52"/>
    </row>
    <row r="29" spans="1:27">
      <c r="A29" s="79" t="s">
        <v>344</v>
      </c>
      <c r="B29" s="128">
        <v>2013</v>
      </c>
      <c r="C29" s="550"/>
      <c r="D29" s="544">
        <v>1496.6</v>
      </c>
      <c r="E29" s="491"/>
      <c r="F29" s="185"/>
      <c r="G29" s="533">
        <v>1400</v>
      </c>
      <c r="H29" s="525"/>
      <c r="I29" s="313"/>
      <c r="J29" s="429">
        <v>3.4000000000000002E-2</v>
      </c>
      <c r="K29" s="440">
        <v>50.884399999999999</v>
      </c>
      <c r="L29" s="130"/>
      <c r="M29" s="64"/>
      <c r="N29" s="313"/>
      <c r="O29" s="129">
        <v>7.0000000000000007E-2</v>
      </c>
      <c r="P29" s="208">
        <v>22.5</v>
      </c>
      <c r="Q29" s="64"/>
      <c r="R29" s="64"/>
      <c r="S29" s="131">
        <v>2000</v>
      </c>
      <c r="T29" s="53"/>
      <c r="U29" s="67">
        <v>2500</v>
      </c>
      <c r="V29" s="712">
        <v>73.954522593997282</v>
      </c>
      <c r="W29" s="371"/>
      <c r="X29" s="718">
        <v>92.443153242496592</v>
      </c>
      <c r="Y29" s="398"/>
      <c r="Z29" s="64"/>
      <c r="AA29" s="172"/>
    </row>
    <row r="30" spans="1:27" ht="17" thickBot="1">
      <c r="A30" s="80" t="s">
        <v>344</v>
      </c>
      <c r="B30" s="136">
        <v>2050</v>
      </c>
      <c r="C30" s="552"/>
      <c r="D30" s="546">
        <v>1247.52</v>
      </c>
      <c r="E30" s="494"/>
      <c r="F30" s="184"/>
      <c r="G30" s="531">
        <v>1167</v>
      </c>
      <c r="H30" s="532"/>
      <c r="I30" s="315"/>
      <c r="J30" s="431">
        <v>3.4000000000000002E-2</v>
      </c>
      <c r="K30" s="442">
        <v>42.415680000000002</v>
      </c>
      <c r="L30" s="210"/>
      <c r="M30" s="135"/>
      <c r="N30" s="315"/>
      <c r="O30" s="209">
        <v>7.0000000000000007E-2</v>
      </c>
      <c r="P30" s="210">
        <v>22.5</v>
      </c>
      <c r="Q30" s="135"/>
      <c r="R30" s="135"/>
      <c r="S30" s="139">
        <v>2000</v>
      </c>
      <c r="T30" s="54"/>
      <c r="U30" s="69">
        <v>2500</v>
      </c>
      <c r="V30" s="714">
        <v>61.646228802928967</v>
      </c>
      <c r="W30" s="113"/>
      <c r="X30" s="719">
        <v>77.057786003661207</v>
      </c>
      <c r="Y30" s="135"/>
      <c r="Z30" s="135" t="s">
        <v>83</v>
      </c>
      <c r="AA30" s="171"/>
    </row>
    <row r="31" spans="1:27">
      <c r="A31" s="380" t="s">
        <v>342</v>
      </c>
      <c r="B31" s="128">
        <v>2017</v>
      </c>
      <c r="C31" s="550"/>
      <c r="D31" s="544">
        <v>1291.04</v>
      </c>
      <c r="E31" s="491"/>
      <c r="F31" s="185"/>
      <c r="G31" s="533">
        <v>1250</v>
      </c>
      <c r="H31" s="525"/>
      <c r="I31" s="313">
        <v>0.05</v>
      </c>
      <c r="J31" s="429">
        <v>1.7999999999999999E-2</v>
      </c>
      <c r="K31" s="440">
        <v>23.238719999999997</v>
      </c>
      <c r="L31" s="130"/>
      <c r="M31" s="64">
        <v>0</v>
      </c>
      <c r="N31" s="292">
        <v>8.0000000000000002E-3</v>
      </c>
      <c r="O31" s="129">
        <v>4.5999999999999999E-2</v>
      </c>
      <c r="P31" s="64">
        <v>20</v>
      </c>
      <c r="Q31" s="64"/>
      <c r="R31" s="64"/>
      <c r="S31" s="131"/>
      <c r="T31" s="53">
        <v>2000</v>
      </c>
      <c r="U31" s="67"/>
      <c r="V31" s="370"/>
      <c r="W31" s="371">
        <v>74</v>
      </c>
      <c r="X31" s="372"/>
      <c r="Y31" s="64"/>
      <c r="Z31" s="64" t="s">
        <v>112</v>
      </c>
      <c r="AA31" s="172"/>
    </row>
    <row r="32" spans="1:27">
      <c r="A32" s="219" t="s">
        <v>342</v>
      </c>
      <c r="B32" s="125">
        <v>2030</v>
      </c>
      <c r="C32" s="551"/>
      <c r="D32" s="545">
        <v>1229.07</v>
      </c>
      <c r="E32" s="497"/>
      <c r="F32" s="186"/>
      <c r="G32" s="529">
        <v>1190</v>
      </c>
      <c r="H32" s="527"/>
      <c r="I32" s="314">
        <v>0.05</v>
      </c>
      <c r="J32" s="430">
        <v>1.7999999999999999E-2</v>
      </c>
      <c r="K32" s="441">
        <v>22.123259999999998</v>
      </c>
      <c r="L32" s="208"/>
      <c r="M32" s="23">
        <v>0</v>
      </c>
      <c r="N32" s="293">
        <v>8.0000000000000002E-3</v>
      </c>
      <c r="O32" s="207">
        <v>4.5999999999999999E-2</v>
      </c>
      <c r="P32" s="23">
        <v>20</v>
      </c>
      <c r="Q32" s="23"/>
      <c r="R32" s="23"/>
      <c r="S32" s="2"/>
      <c r="T32" s="3">
        <v>2000</v>
      </c>
      <c r="U32" s="68"/>
      <c r="V32" s="365"/>
      <c r="W32" s="366">
        <v>72</v>
      </c>
      <c r="X32" s="367"/>
      <c r="Y32" s="23"/>
      <c r="Z32" s="23" t="s">
        <v>113</v>
      </c>
      <c r="AA32" s="173"/>
    </row>
    <row r="33" spans="1:27" ht="17" thickBot="1">
      <c r="A33" s="381" t="s">
        <v>342</v>
      </c>
      <c r="B33" s="136">
        <v>2050</v>
      </c>
      <c r="C33" s="552"/>
      <c r="D33" s="546">
        <v>1183.6300000000001</v>
      </c>
      <c r="E33" s="494"/>
      <c r="F33" s="184"/>
      <c r="G33" s="531">
        <v>1146</v>
      </c>
      <c r="H33" s="532"/>
      <c r="I33" s="315">
        <v>0.05</v>
      </c>
      <c r="J33" s="431">
        <v>1.7999999999999999E-2</v>
      </c>
      <c r="K33" s="442">
        <v>21.305340000000001</v>
      </c>
      <c r="L33" s="210"/>
      <c r="M33" s="135">
        <v>0</v>
      </c>
      <c r="N33" s="294">
        <v>8.0000000000000002E-3</v>
      </c>
      <c r="O33" s="209">
        <v>4.5999999999999999E-2</v>
      </c>
      <c r="P33" s="135">
        <v>20</v>
      </c>
      <c r="Q33" s="135"/>
      <c r="R33" s="135"/>
      <c r="S33" s="139"/>
      <c r="T33" s="54">
        <v>2000</v>
      </c>
      <c r="U33" s="69"/>
      <c r="V33" s="112"/>
      <c r="W33" s="113">
        <v>70</v>
      </c>
      <c r="X33" s="114"/>
      <c r="Y33" s="135"/>
      <c r="Z33" s="135" t="s">
        <v>114</v>
      </c>
      <c r="AA33" s="171"/>
    </row>
    <row r="34" spans="1:27">
      <c r="A34" s="203" t="s">
        <v>362</v>
      </c>
      <c r="B34" s="128">
        <v>2010</v>
      </c>
      <c r="C34" s="489"/>
      <c r="D34" s="544">
        <v>1524</v>
      </c>
      <c r="E34" s="491">
        <v>1524.14</v>
      </c>
      <c r="F34" s="185"/>
      <c r="G34" s="524"/>
      <c r="H34" s="525">
        <v>1461</v>
      </c>
      <c r="I34" s="64"/>
      <c r="J34" s="429">
        <v>2.3E-2</v>
      </c>
      <c r="K34" s="440">
        <v>35.052</v>
      </c>
      <c r="L34" s="130"/>
      <c r="M34" s="64"/>
      <c r="N34" s="64"/>
      <c r="O34" s="702">
        <v>0.06</v>
      </c>
      <c r="P34" s="706">
        <v>23</v>
      </c>
      <c r="Q34" s="64"/>
      <c r="R34" s="64"/>
      <c r="S34" s="131"/>
      <c r="T34" s="710">
        <v>2500</v>
      </c>
      <c r="U34" s="67"/>
      <c r="V34" s="720"/>
      <c r="W34" s="712">
        <f t="shared" ref="W34:W46" si="2">(((D34*(1+O34)^P34*O34/((1+O34)^P34-1))+(J34*D34))/T34)*1000</f>
        <v>63.568164266285699</v>
      </c>
      <c r="X34" s="718">
        <v>63.568164266285699</v>
      </c>
      <c r="Y34" s="131"/>
      <c r="Z34" s="131"/>
      <c r="AA34" s="172"/>
    </row>
    <row r="35" spans="1:27">
      <c r="A35" s="124" t="s">
        <v>362</v>
      </c>
      <c r="B35" s="125">
        <v>2012</v>
      </c>
      <c r="C35" s="495"/>
      <c r="D35" s="545">
        <v>1532</v>
      </c>
      <c r="E35" s="497">
        <v>1532.48</v>
      </c>
      <c r="F35" s="186"/>
      <c r="G35" s="526"/>
      <c r="H35" s="527">
        <v>1469</v>
      </c>
      <c r="I35" s="23"/>
      <c r="J35" s="430">
        <v>2.3E-2</v>
      </c>
      <c r="K35" s="441">
        <v>35.235999999999997</v>
      </c>
      <c r="L35" s="208"/>
      <c r="M35" s="23"/>
      <c r="N35" s="23"/>
      <c r="O35" s="702">
        <v>0.06</v>
      </c>
      <c r="P35" s="706">
        <v>23</v>
      </c>
      <c r="Q35" s="23"/>
      <c r="R35" s="23"/>
      <c r="S35" s="2"/>
      <c r="T35" s="710">
        <v>2500</v>
      </c>
      <c r="U35" s="68"/>
      <c r="V35" s="721"/>
      <c r="W35" s="713">
        <f t="shared" si="2"/>
        <v>63.901855417289838</v>
      </c>
      <c r="X35" s="722">
        <v>63.901855417289838</v>
      </c>
      <c r="Y35" s="2"/>
      <c r="Z35" s="2"/>
      <c r="AA35" s="173"/>
    </row>
    <row r="36" spans="1:27">
      <c r="A36" s="124" t="s">
        <v>362</v>
      </c>
      <c r="B36" s="125">
        <v>2020</v>
      </c>
      <c r="C36" s="495">
        <v>1328.01</v>
      </c>
      <c r="D36" s="545">
        <v>1352.53</v>
      </c>
      <c r="E36" s="497">
        <v>1377.05</v>
      </c>
      <c r="F36" s="186">
        <v>1273</v>
      </c>
      <c r="G36" s="526"/>
      <c r="H36" s="527">
        <v>1320</v>
      </c>
      <c r="I36" s="23"/>
      <c r="J36" s="430">
        <v>2.3E-2</v>
      </c>
      <c r="K36" s="441">
        <v>31.10819</v>
      </c>
      <c r="L36" s="208"/>
      <c r="M36" s="23"/>
      <c r="N36" s="23"/>
      <c r="O36" s="702">
        <v>0.06</v>
      </c>
      <c r="P36" s="706">
        <v>23</v>
      </c>
      <c r="Q36" s="23"/>
      <c r="R36" s="23"/>
      <c r="S36" s="2"/>
      <c r="T36" s="710">
        <v>2500</v>
      </c>
      <c r="U36" s="68"/>
      <c r="V36" s="723">
        <f>(((C36*(1+O36)^P36*O36/((1+O36)^P36-1))+(J36*C36))/T36)*1000</f>
        <v>55.393148180623413</v>
      </c>
      <c r="W36" s="713">
        <f t="shared" si="2"/>
        <v>56.415911558451057</v>
      </c>
      <c r="X36" s="722">
        <f>(((E36*(1+O36)^P36*O36/((1+O36)^P36-1))+(J36*E36))/T36)*1000</f>
        <v>57.438674936278694</v>
      </c>
      <c r="Y36" s="2"/>
      <c r="Z36" s="2"/>
      <c r="AA36" s="173"/>
    </row>
    <row r="37" spans="1:27">
      <c r="A37" s="124" t="s">
        <v>362</v>
      </c>
      <c r="B37" s="125">
        <v>2030</v>
      </c>
      <c r="C37" s="495">
        <v>1249.77</v>
      </c>
      <c r="D37" s="545">
        <v>1293.585</v>
      </c>
      <c r="E37" s="497">
        <v>1337.4</v>
      </c>
      <c r="F37" s="186">
        <v>1198</v>
      </c>
      <c r="G37" s="526"/>
      <c r="H37" s="527">
        <v>1282</v>
      </c>
      <c r="I37" s="23"/>
      <c r="J37" s="430">
        <v>2.3E-2</v>
      </c>
      <c r="K37" s="441">
        <v>29.752455000000001</v>
      </c>
      <c r="L37" s="208"/>
      <c r="M37" s="23"/>
      <c r="N37" s="23"/>
      <c r="O37" s="702">
        <v>0.06</v>
      </c>
      <c r="P37" s="706">
        <v>23</v>
      </c>
      <c r="Q37" s="23"/>
      <c r="R37" s="23"/>
      <c r="S37" s="2"/>
      <c r="T37" s="710">
        <v>2500</v>
      </c>
      <c r="U37" s="68"/>
      <c r="V37" s="723">
        <f t="shared" ref="V37:V39" si="3">(((C37*(1+O37)^P37*O37/((1+O37)^P37-1))+(J37*C37))/T37)*1000</f>
        <v>52.129648723803072</v>
      </c>
      <c r="W37" s="713">
        <f t="shared" si="2"/>
        <v>53.957233446458794</v>
      </c>
      <c r="X37" s="722">
        <f t="shared" ref="X37:X39" si="4">(((E37*(1+O37)^P37*O37/((1+O37)^P37-1))+(J37*E37))/T37)*1000</f>
        <v>55.784818169114509</v>
      </c>
      <c r="Y37" s="2"/>
      <c r="Z37" s="2"/>
      <c r="AA37" s="173"/>
    </row>
    <row r="38" spans="1:27">
      <c r="A38" s="124" t="s">
        <v>362</v>
      </c>
      <c r="B38" s="125">
        <v>2040</v>
      </c>
      <c r="C38" s="495">
        <v>1223.69</v>
      </c>
      <c r="D38" s="545">
        <v>1268.03</v>
      </c>
      <c r="E38" s="497">
        <v>1312.37</v>
      </c>
      <c r="F38" s="186">
        <v>1173</v>
      </c>
      <c r="G38" s="526"/>
      <c r="H38" s="527">
        <v>1258</v>
      </c>
      <c r="I38" s="23"/>
      <c r="J38" s="430">
        <v>2.3E-2</v>
      </c>
      <c r="K38" s="441">
        <v>29.16469</v>
      </c>
      <c r="L38" s="208"/>
      <c r="M38" s="23"/>
      <c r="N38" s="23"/>
      <c r="O38" s="702">
        <v>0.06</v>
      </c>
      <c r="P38" s="706">
        <v>23</v>
      </c>
      <c r="Q38" s="23"/>
      <c r="R38" s="23"/>
      <c r="S38" s="2"/>
      <c r="T38" s="710">
        <v>2500</v>
      </c>
      <c r="U38" s="68"/>
      <c r="V38" s="723">
        <f t="shared" si="3"/>
        <v>51.041815571529632</v>
      </c>
      <c r="W38" s="713">
        <f t="shared" si="2"/>
        <v>52.891298775969993</v>
      </c>
      <c r="X38" s="722">
        <f t="shared" si="4"/>
        <v>54.74078198041034</v>
      </c>
      <c r="Y38" s="2"/>
      <c r="Z38" s="2"/>
      <c r="AA38" s="173"/>
    </row>
    <row r="39" spans="1:27" ht="17" thickBot="1">
      <c r="A39" s="205" t="s">
        <v>362</v>
      </c>
      <c r="B39" s="136">
        <v>2050</v>
      </c>
      <c r="C39" s="492">
        <v>1210.1300000000001</v>
      </c>
      <c r="D39" s="546">
        <v>1253.4250000000002</v>
      </c>
      <c r="E39" s="494">
        <v>1296.72</v>
      </c>
      <c r="F39" s="184">
        <v>1160</v>
      </c>
      <c r="G39" s="536"/>
      <c r="H39" s="532">
        <v>1243</v>
      </c>
      <c r="I39" s="135"/>
      <c r="J39" s="431">
        <v>2.3E-2</v>
      </c>
      <c r="K39" s="442">
        <v>28.828775000000004</v>
      </c>
      <c r="L39" s="210"/>
      <c r="M39" s="135"/>
      <c r="N39" s="135"/>
      <c r="O39" s="702">
        <v>0.06</v>
      </c>
      <c r="P39" s="706">
        <v>23</v>
      </c>
      <c r="Q39" s="135"/>
      <c r="R39" s="135"/>
      <c r="S39" s="139"/>
      <c r="T39" s="710">
        <v>2500</v>
      </c>
      <c r="U39" s="69"/>
      <c r="V39" s="717">
        <f t="shared" si="3"/>
        <v>50.476209070577646</v>
      </c>
      <c r="W39" s="714">
        <f t="shared" si="2"/>
        <v>52.282103868418098</v>
      </c>
      <c r="X39" s="719">
        <f t="shared" si="4"/>
        <v>54.087998666258535</v>
      </c>
      <c r="Y39" s="139"/>
      <c r="Z39" s="139"/>
      <c r="AA39" s="171"/>
    </row>
    <row r="40" spans="1:27">
      <c r="A40" s="203" t="s">
        <v>343</v>
      </c>
      <c r="B40" s="128">
        <v>2010</v>
      </c>
      <c r="C40" s="489"/>
      <c r="D40" s="544">
        <v>1332.8</v>
      </c>
      <c r="E40" s="491"/>
      <c r="F40" s="185"/>
      <c r="G40" s="533">
        <v>1180</v>
      </c>
      <c r="H40" s="525"/>
      <c r="I40" s="64"/>
      <c r="J40" s="429">
        <v>0.04</v>
      </c>
      <c r="K40" s="440">
        <v>53.311999999999998</v>
      </c>
      <c r="L40" s="130">
        <v>47</v>
      </c>
      <c r="M40" s="64"/>
      <c r="N40" s="64"/>
      <c r="O40" s="129">
        <v>0.06</v>
      </c>
      <c r="P40" s="64">
        <v>18</v>
      </c>
      <c r="Q40" s="64"/>
      <c r="R40" s="64"/>
      <c r="S40" s="131"/>
      <c r="T40" s="53">
        <v>1500</v>
      </c>
      <c r="U40" s="67"/>
      <c r="V40" s="132"/>
      <c r="W40" s="712">
        <f t="shared" si="2"/>
        <v>117.60319816591087</v>
      </c>
      <c r="X40" s="134"/>
      <c r="Y40" s="64" t="s">
        <v>182</v>
      </c>
      <c r="Z40" s="53"/>
      <c r="AA40" s="172"/>
    </row>
    <row r="41" spans="1:27">
      <c r="A41" s="124" t="s">
        <v>343</v>
      </c>
      <c r="B41" s="125">
        <v>2015</v>
      </c>
      <c r="C41" s="495"/>
      <c r="D41" s="545">
        <v>1231.1400000000001</v>
      </c>
      <c r="E41" s="497"/>
      <c r="F41" s="186"/>
      <c r="G41" s="529">
        <v>1090</v>
      </c>
      <c r="H41" s="527"/>
      <c r="I41" s="23"/>
      <c r="J41" s="430">
        <v>0.04</v>
      </c>
      <c r="K41" s="441">
        <v>49.245600000000003</v>
      </c>
      <c r="L41" s="208">
        <v>44</v>
      </c>
      <c r="M41" s="23"/>
      <c r="N41" s="23"/>
      <c r="O41" s="207">
        <v>0.06</v>
      </c>
      <c r="P41" s="23">
        <v>18</v>
      </c>
      <c r="Q41" s="23"/>
      <c r="R41" s="23"/>
      <c r="S41" s="2"/>
      <c r="T41" s="3">
        <v>1930</v>
      </c>
      <c r="U41" s="68"/>
      <c r="V41" s="378"/>
      <c r="W41" s="713">
        <f t="shared" si="2"/>
        <v>84.429757169047377</v>
      </c>
      <c r="X41" s="383"/>
      <c r="Y41" s="23" t="s">
        <v>183</v>
      </c>
      <c r="Z41" s="3"/>
      <c r="AA41" s="173"/>
    </row>
    <row r="42" spans="1:27">
      <c r="A42" s="124" t="s">
        <v>343</v>
      </c>
      <c r="B42" s="125">
        <v>2020</v>
      </c>
      <c r="C42" s="495"/>
      <c r="D42" s="545">
        <v>1174.67</v>
      </c>
      <c r="E42" s="497"/>
      <c r="F42" s="528"/>
      <c r="G42" s="529">
        <v>1040</v>
      </c>
      <c r="H42" s="527"/>
      <c r="I42" s="23"/>
      <c r="J42" s="430">
        <v>0.04</v>
      </c>
      <c r="K42" s="441">
        <v>46.986800000000002</v>
      </c>
      <c r="L42" s="208">
        <v>42</v>
      </c>
      <c r="M42" s="23"/>
      <c r="N42" s="23"/>
      <c r="O42" s="207">
        <v>0.06</v>
      </c>
      <c r="P42" s="23">
        <v>18</v>
      </c>
      <c r="Q42" s="23"/>
      <c r="R42" s="23"/>
      <c r="S42" s="2"/>
      <c r="T42" s="3">
        <v>2150</v>
      </c>
      <c r="U42" s="68"/>
      <c r="V42" s="378"/>
      <c r="W42" s="713">
        <f t="shared" si="2"/>
        <v>72.314073251739913</v>
      </c>
      <c r="X42" s="383"/>
      <c r="Y42" s="23" t="s">
        <v>184</v>
      </c>
      <c r="Z42" s="3"/>
      <c r="AA42" s="173"/>
    </row>
    <row r="43" spans="1:27">
      <c r="A43" s="124" t="s">
        <v>343</v>
      </c>
      <c r="B43" s="125">
        <v>2030</v>
      </c>
      <c r="C43" s="495"/>
      <c r="D43" s="545">
        <v>1129.49</v>
      </c>
      <c r="E43" s="497"/>
      <c r="F43" s="528"/>
      <c r="G43" s="529">
        <v>1000</v>
      </c>
      <c r="H43" s="527"/>
      <c r="I43" s="23"/>
      <c r="J43" s="430">
        <v>0.04</v>
      </c>
      <c r="K43" s="441">
        <v>45.179600000000001</v>
      </c>
      <c r="L43" s="208">
        <v>40</v>
      </c>
      <c r="M43" s="23"/>
      <c r="N43" s="23"/>
      <c r="O43" s="207">
        <v>0.06</v>
      </c>
      <c r="P43" s="23">
        <v>18</v>
      </c>
      <c r="Q43" s="23"/>
      <c r="R43" s="23"/>
      <c r="S43" s="2"/>
      <c r="T43" s="3">
        <v>2300</v>
      </c>
      <c r="U43" s="68"/>
      <c r="V43" s="378"/>
      <c r="W43" s="713">
        <f t="shared" si="2"/>
        <v>64.997995212635701</v>
      </c>
      <c r="X43" s="383"/>
      <c r="Y43" s="23" t="s">
        <v>185</v>
      </c>
      <c r="Z43" s="3"/>
      <c r="AA43" s="173"/>
    </row>
    <row r="44" spans="1:27">
      <c r="A44" s="124" t="s">
        <v>343</v>
      </c>
      <c r="B44" s="125">
        <v>2040</v>
      </c>
      <c r="C44" s="495"/>
      <c r="D44" s="545">
        <v>1129.49</v>
      </c>
      <c r="E44" s="497"/>
      <c r="F44" s="528"/>
      <c r="G44" s="529">
        <v>1000</v>
      </c>
      <c r="H44" s="527"/>
      <c r="I44" s="23"/>
      <c r="J44" s="430">
        <v>0.04</v>
      </c>
      <c r="K44" s="441">
        <v>45.179600000000001</v>
      </c>
      <c r="L44" s="208">
        <v>40</v>
      </c>
      <c r="M44" s="23"/>
      <c r="N44" s="23"/>
      <c r="O44" s="207">
        <v>0.06</v>
      </c>
      <c r="P44" s="23">
        <v>18</v>
      </c>
      <c r="Q44" s="23"/>
      <c r="R44" s="23"/>
      <c r="S44" s="2"/>
      <c r="T44" s="3">
        <v>2450</v>
      </c>
      <c r="U44" s="68"/>
      <c r="V44" s="378"/>
      <c r="W44" s="713">
        <f t="shared" si="2"/>
        <v>61.018526117984543</v>
      </c>
      <c r="X44" s="383"/>
      <c r="Y44" s="23" t="s">
        <v>186</v>
      </c>
      <c r="Z44" s="3"/>
      <c r="AA44" s="173"/>
    </row>
    <row r="45" spans="1:27">
      <c r="A45" s="124" t="s">
        <v>343</v>
      </c>
      <c r="B45" s="125">
        <v>2050</v>
      </c>
      <c r="C45" s="495"/>
      <c r="D45" s="545">
        <v>1129.49</v>
      </c>
      <c r="E45" s="497"/>
      <c r="F45" s="528"/>
      <c r="G45" s="529">
        <v>1000</v>
      </c>
      <c r="H45" s="527"/>
      <c r="I45" s="23"/>
      <c r="J45" s="430">
        <v>0.04</v>
      </c>
      <c r="K45" s="441">
        <v>45.179600000000001</v>
      </c>
      <c r="L45" s="208">
        <v>40</v>
      </c>
      <c r="M45" s="23"/>
      <c r="N45" s="23"/>
      <c r="O45" s="207">
        <v>0.06</v>
      </c>
      <c r="P45" s="23">
        <v>18</v>
      </c>
      <c r="Q45" s="23"/>
      <c r="R45" s="23"/>
      <c r="S45" s="2"/>
      <c r="T45" s="3">
        <v>2600</v>
      </c>
      <c r="U45" s="68"/>
      <c r="V45" s="378"/>
      <c r="W45" s="713">
        <f t="shared" si="2"/>
        <v>57.498226534254663</v>
      </c>
      <c r="X45" s="383"/>
      <c r="Y45" s="23" t="s">
        <v>187</v>
      </c>
      <c r="Z45" s="3"/>
      <c r="AA45" s="173"/>
    </row>
    <row r="46" spans="1:27" ht="17" thickBot="1">
      <c r="A46" s="205" t="s">
        <v>343</v>
      </c>
      <c r="B46" s="136">
        <v>2060</v>
      </c>
      <c r="C46" s="492"/>
      <c r="D46" s="546">
        <v>1129.49</v>
      </c>
      <c r="E46" s="494"/>
      <c r="F46" s="530"/>
      <c r="G46" s="531">
        <v>1000</v>
      </c>
      <c r="H46" s="532"/>
      <c r="I46" s="135"/>
      <c r="J46" s="431">
        <v>0.04</v>
      </c>
      <c r="K46" s="442">
        <v>45.179600000000001</v>
      </c>
      <c r="L46" s="210">
        <v>40</v>
      </c>
      <c r="M46" s="135"/>
      <c r="N46" s="135"/>
      <c r="O46" s="209">
        <v>0.06</v>
      </c>
      <c r="P46" s="135">
        <v>18</v>
      </c>
      <c r="Q46" s="135"/>
      <c r="R46" s="135"/>
      <c r="S46" s="139"/>
      <c r="T46" s="54">
        <v>2700</v>
      </c>
      <c r="U46" s="69"/>
      <c r="V46" s="379"/>
      <c r="W46" s="714">
        <f t="shared" si="2"/>
        <v>55.368662588541525</v>
      </c>
      <c r="X46" s="393"/>
      <c r="Y46" s="135" t="s">
        <v>188</v>
      </c>
      <c r="Z46" s="54"/>
      <c r="AA46" s="171"/>
    </row>
    <row r="47" spans="1:27">
      <c r="A47" s="203" t="s">
        <v>352</v>
      </c>
      <c r="B47" s="128">
        <v>2018</v>
      </c>
      <c r="C47" s="489"/>
      <c r="D47" s="544">
        <v>1682.17</v>
      </c>
      <c r="E47" s="491"/>
      <c r="F47" s="185"/>
      <c r="G47" s="533">
        <v>1653</v>
      </c>
      <c r="H47" s="525"/>
      <c r="I47" s="64"/>
      <c r="J47" s="429">
        <v>2.5226860254083487E-2</v>
      </c>
      <c r="K47" s="440">
        <v>42.435867513611619</v>
      </c>
      <c r="L47" s="130">
        <v>41.7</v>
      </c>
      <c r="M47" s="64">
        <v>1.7000000000000001E-2</v>
      </c>
      <c r="N47" s="64"/>
      <c r="O47" s="129">
        <v>7.0000000000000007E-2</v>
      </c>
      <c r="P47" s="64">
        <v>25</v>
      </c>
      <c r="Q47" s="64"/>
      <c r="R47" s="64"/>
      <c r="S47" s="131"/>
      <c r="T47" s="404">
        <v>2453</v>
      </c>
      <c r="U47" s="67"/>
      <c r="V47" s="132"/>
      <c r="W47" s="133">
        <v>80.5</v>
      </c>
      <c r="X47" s="134"/>
      <c r="Y47" s="131" t="s">
        <v>319</v>
      </c>
      <c r="Z47" s="131"/>
      <c r="AA47" s="172"/>
    </row>
    <row r="48" spans="1:27" ht="17" thickBot="1">
      <c r="A48" s="205" t="s">
        <v>352</v>
      </c>
      <c r="B48" s="136">
        <v>2040</v>
      </c>
      <c r="C48" s="492"/>
      <c r="D48" s="546">
        <v>1518.33</v>
      </c>
      <c r="E48" s="494"/>
      <c r="F48" s="184"/>
      <c r="G48" s="531">
        <v>1492</v>
      </c>
      <c r="H48" s="532"/>
      <c r="I48" s="135"/>
      <c r="J48" s="431">
        <v>2.2895442359249327E-2</v>
      </c>
      <c r="K48" s="442">
        <v>34.762836997319027</v>
      </c>
      <c r="L48" s="210">
        <v>34.159999999999997</v>
      </c>
      <c r="M48" s="135">
        <v>1.2999999999999999E-2</v>
      </c>
      <c r="N48" s="135"/>
      <c r="O48" s="209">
        <v>7.0000000000000007E-2</v>
      </c>
      <c r="P48" s="135">
        <v>25</v>
      </c>
      <c r="Q48" s="135"/>
      <c r="R48" s="135"/>
      <c r="S48" s="139"/>
      <c r="T48" s="218">
        <v>2628</v>
      </c>
      <c r="U48" s="69"/>
      <c r="V48" s="379"/>
      <c r="W48" s="392">
        <v>72</v>
      </c>
      <c r="X48" s="393"/>
      <c r="Y48" s="139" t="s">
        <v>319</v>
      </c>
      <c r="Z48" s="139"/>
      <c r="AA48" s="171"/>
    </row>
    <row r="49" spans="1:27">
      <c r="A49" s="203" t="s">
        <v>345</v>
      </c>
      <c r="B49" s="128">
        <v>2012</v>
      </c>
      <c r="C49" s="489"/>
      <c r="D49" s="544">
        <v>1524.29</v>
      </c>
      <c r="E49" s="491"/>
      <c r="F49" s="185"/>
      <c r="G49" s="524">
        <v>1398</v>
      </c>
      <c r="H49" s="534"/>
      <c r="I49" s="407">
        <v>0.06</v>
      </c>
      <c r="J49" s="432">
        <v>2.575107296137339E-2</v>
      </c>
      <c r="K49" s="443">
        <v>39.252103004291847</v>
      </c>
      <c r="L49" s="64">
        <v>36</v>
      </c>
      <c r="M49" s="64"/>
      <c r="N49" s="64"/>
      <c r="O49" s="702">
        <v>0.06</v>
      </c>
      <c r="P49" s="706">
        <v>23</v>
      </c>
      <c r="Q49" s="64"/>
      <c r="R49" s="64"/>
      <c r="S49" s="131"/>
      <c r="T49" s="709">
        <v>2500</v>
      </c>
      <c r="U49" s="67"/>
      <c r="V49" s="132"/>
      <c r="W49" s="712">
        <f t="shared" ref="W49" si="5">(((D49*(1+O49)^P49*O49/((1+O49)^P49-1))+(J49*D49))/T49)*1000</f>
        <v>65.257633772226342</v>
      </c>
      <c r="X49" s="134"/>
      <c r="Y49" s="64"/>
      <c r="Z49" s="64" t="s">
        <v>328</v>
      </c>
      <c r="AA49" s="172"/>
    </row>
    <row r="50" spans="1:27">
      <c r="A50" s="124" t="s">
        <v>345</v>
      </c>
      <c r="B50" s="125">
        <v>2020</v>
      </c>
      <c r="C50" s="495"/>
      <c r="D50" s="545">
        <v>1447.97</v>
      </c>
      <c r="E50" s="497"/>
      <c r="F50" s="186"/>
      <c r="G50" s="526">
        <v>1328</v>
      </c>
      <c r="H50" s="535"/>
      <c r="I50" s="408">
        <v>0.06</v>
      </c>
      <c r="J50" s="433">
        <v>2.5602409638554216E-2</v>
      </c>
      <c r="K50" s="444">
        <v>37.071521084337348</v>
      </c>
      <c r="L50" s="23">
        <v>34</v>
      </c>
      <c r="M50" s="23"/>
      <c r="N50" s="23"/>
      <c r="O50" s="702">
        <v>0.06</v>
      </c>
      <c r="P50" s="706">
        <v>23</v>
      </c>
      <c r="Q50" s="23"/>
      <c r="R50" s="23"/>
      <c r="S50" s="2"/>
      <c r="T50" s="710">
        <v>2500</v>
      </c>
      <c r="U50" s="68"/>
      <c r="V50" s="378"/>
      <c r="W50" s="713">
        <f t="shared" ref="W50:W53" si="6">(((D50*(1+O50)^P50*O50/((1+O50)^P50-1))+(J50*D50))/T50)*1000</f>
        <v>61.904131423665206</v>
      </c>
      <c r="X50" s="383"/>
      <c r="Y50" s="23"/>
      <c r="Z50" s="23" t="s">
        <v>328</v>
      </c>
      <c r="AA50" s="173"/>
    </row>
    <row r="51" spans="1:27">
      <c r="A51" s="124" t="s">
        <v>345</v>
      </c>
      <c r="B51" s="125">
        <v>2030</v>
      </c>
      <c r="C51" s="495"/>
      <c r="D51" s="545">
        <v>1415.26</v>
      </c>
      <c r="E51" s="497"/>
      <c r="F51" s="186"/>
      <c r="G51" s="526">
        <v>1289</v>
      </c>
      <c r="H51" s="535"/>
      <c r="I51" s="408">
        <v>0.06</v>
      </c>
      <c r="J51" s="433">
        <v>2.560124127230411E-2</v>
      </c>
      <c r="K51" s="444">
        <v>36.232412723041115</v>
      </c>
      <c r="L51" s="23">
        <v>33</v>
      </c>
      <c r="M51" s="23"/>
      <c r="N51" s="23"/>
      <c r="O51" s="702">
        <v>0.06</v>
      </c>
      <c r="P51" s="706">
        <v>23</v>
      </c>
      <c r="Q51" s="23"/>
      <c r="R51" s="23"/>
      <c r="S51" s="2"/>
      <c r="T51" s="710">
        <v>2500</v>
      </c>
      <c r="U51" s="68"/>
      <c r="V51" s="378"/>
      <c r="W51" s="713">
        <f t="shared" si="6"/>
        <v>60.505040385478594</v>
      </c>
      <c r="X51" s="383"/>
      <c r="Y51" s="23"/>
      <c r="Z51" s="23" t="s">
        <v>328</v>
      </c>
      <c r="AA51" s="173"/>
    </row>
    <row r="52" spans="1:27">
      <c r="A52" s="124" t="s">
        <v>345</v>
      </c>
      <c r="B52" s="125">
        <v>2040</v>
      </c>
      <c r="C52" s="495"/>
      <c r="D52" s="545">
        <v>1371.64</v>
      </c>
      <c r="E52" s="497"/>
      <c r="F52" s="186"/>
      <c r="G52" s="526">
        <v>1258</v>
      </c>
      <c r="H52" s="535"/>
      <c r="I52" s="408">
        <v>0.06</v>
      </c>
      <c r="J52" s="433">
        <v>2.5437201907790145E-2</v>
      </c>
      <c r="K52" s="444">
        <v>34.890683624801277</v>
      </c>
      <c r="L52" s="23">
        <v>32</v>
      </c>
      <c r="M52" s="23"/>
      <c r="N52" s="23"/>
      <c r="O52" s="702">
        <v>0.06</v>
      </c>
      <c r="P52" s="706">
        <v>23</v>
      </c>
      <c r="Q52" s="23"/>
      <c r="R52" s="23"/>
      <c r="S52" s="2"/>
      <c r="T52" s="710">
        <v>2500</v>
      </c>
      <c r="U52" s="68"/>
      <c r="V52" s="378"/>
      <c r="W52" s="713">
        <f t="shared" si="6"/>
        <v>58.550201745332657</v>
      </c>
      <c r="X52" s="383"/>
      <c r="Y52" s="23"/>
      <c r="Z52" s="23" t="s">
        <v>328</v>
      </c>
      <c r="AA52" s="173"/>
    </row>
    <row r="53" spans="1:27" ht="17" thickBot="1">
      <c r="A53" s="205" t="s">
        <v>345</v>
      </c>
      <c r="B53" s="136">
        <v>2050</v>
      </c>
      <c r="C53" s="492"/>
      <c r="D53" s="546">
        <v>1337.84</v>
      </c>
      <c r="E53" s="494"/>
      <c r="F53" s="184"/>
      <c r="G53" s="536">
        <v>1227</v>
      </c>
      <c r="H53" s="537"/>
      <c r="I53" s="409">
        <v>0.06</v>
      </c>
      <c r="J53" s="434">
        <v>2.526487367563162E-2</v>
      </c>
      <c r="K53" s="445">
        <v>33.800358598207005</v>
      </c>
      <c r="L53" s="135">
        <v>31</v>
      </c>
      <c r="M53" s="135"/>
      <c r="N53" s="135"/>
      <c r="O53" s="702">
        <v>0.06</v>
      </c>
      <c r="P53" s="706">
        <v>23</v>
      </c>
      <c r="Q53" s="135"/>
      <c r="R53" s="135"/>
      <c r="S53" s="139"/>
      <c r="T53" s="711">
        <v>2500</v>
      </c>
      <c r="U53" s="69"/>
      <c r="V53" s="379"/>
      <c r="W53" s="714">
        <f t="shared" si="6"/>
        <v>57.015186621702526</v>
      </c>
      <c r="X53" s="393"/>
      <c r="Y53" s="135"/>
      <c r="Z53" s="135" t="s">
        <v>328</v>
      </c>
      <c r="AA53" s="171"/>
    </row>
    <row r="54" spans="1:27">
      <c r="A54" s="394" t="s">
        <v>367</v>
      </c>
      <c r="B54" s="128">
        <v>2015</v>
      </c>
      <c r="C54" s="489">
        <v>1109.6199999999999</v>
      </c>
      <c r="D54" s="544">
        <v>1220.2649999999999</v>
      </c>
      <c r="E54" s="491">
        <v>1330.91</v>
      </c>
      <c r="F54" s="185">
        <v>1038</v>
      </c>
      <c r="G54" s="524"/>
      <c r="H54" s="534">
        <v>1245</v>
      </c>
      <c r="I54" s="64"/>
      <c r="J54" s="429">
        <v>1.4999999999999999E-2</v>
      </c>
      <c r="K54" s="440">
        <v>18.303974999999998</v>
      </c>
      <c r="L54" s="130"/>
      <c r="M54" s="64"/>
      <c r="N54" s="64"/>
      <c r="O54" s="129">
        <v>7.0000000000000007E-2</v>
      </c>
      <c r="P54" s="64">
        <v>20</v>
      </c>
      <c r="Q54" s="64"/>
      <c r="R54" s="64"/>
      <c r="S54" s="131"/>
      <c r="T54" s="709">
        <v>2500</v>
      </c>
      <c r="U54" s="67"/>
      <c r="V54" s="716">
        <f t="shared" ref="V54:V59" si="7">(((C54*(1+O54)^P54*O54/((1+O54)^P54-1))+(J54*C54))/T54)*1000</f>
        <v>48.553831305292555</v>
      </c>
      <c r="W54" s="133"/>
      <c r="X54" s="718">
        <f>(((E54*(1+O54)^P54*O54/((1+O54)^P54-1))+(J54*D54))/T54)*1000</f>
        <v>57.572985520382588</v>
      </c>
      <c r="Y54" s="64"/>
      <c r="Z54" s="64"/>
      <c r="AA54" s="172"/>
    </row>
    <row r="55" spans="1:27">
      <c r="A55" s="340" t="s">
        <v>367</v>
      </c>
      <c r="B55" s="125">
        <v>2020</v>
      </c>
      <c r="C55" s="495">
        <v>1057.24</v>
      </c>
      <c r="D55" s="545">
        <v>1163.0700000000002</v>
      </c>
      <c r="E55" s="497">
        <v>1268.9000000000001</v>
      </c>
      <c r="F55" s="186">
        <v>989</v>
      </c>
      <c r="G55" s="526"/>
      <c r="H55" s="535">
        <v>1187</v>
      </c>
      <c r="I55" s="23"/>
      <c r="J55" s="430">
        <v>1.4999999999999999E-2</v>
      </c>
      <c r="K55" s="441">
        <v>17.446050000000003</v>
      </c>
      <c r="L55" s="208"/>
      <c r="M55" s="23"/>
      <c r="N55" s="23"/>
      <c r="O55" s="207">
        <v>7.0000000000000007E-2</v>
      </c>
      <c r="P55" s="23">
        <v>20</v>
      </c>
      <c r="Q55" s="23"/>
      <c r="R55" s="23"/>
      <c r="S55" s="2"/>
      <c r="T55" s="710">
        <v>2500</v>
      </c>
      <c r="U55" s="68"/>
      <c r="V55" s="723">
        <f t="shared" si="7"/>
        <v>46.261830725119864</v>
      </c>
      <c r="W55" s="382"/>
      <c r="X55" s="722">
        <f t="shared" ref="X55:X59" si="8">(((E55*(1+O55)^P55*O55/((1+O55)^P55-1))+(J55*D55))/T55)*1000</f>
        <v>54.888493390246865</v>
      </c>
      <c r="Y55" s="23"/>
      <c r="Z55" s="23"/>
      <c r="AA55" s="173"/>
    </row>
    <row r="56" spans="1:27">
      <c r="A56" s="340" t="s">
        <v>367</v>
      </c>
      <c r="B56" s="125">
        <v>2025</v>
      </c>
      <c r="C56" s="495">
        <v>1032.6500000000001</v>
      </c>
      <c r="D56" s="545">
        <v>1135.81</v>
      </c>
      <c r="E56" s="497">
        <v>1238.97</v>
      </c>
      <c r="F56" s="186">
        <v>966</v>
      </c>
      <c r="G56" s="526"/>
      <c r="H56" s="535">
        <v>1159</v>
      </c>
      <c r="I56" s="23"/>
      <c r="J56" s="430">
        <v>1.4999999999999999E-2</v>
      </c>
      <c r="K56" s="441">
        <v>17.037149999999997</v>
      </c>
      <c r="L56" s="208"/>
      <c r="M56" s="23"/>
      <c r="N56" s="23"/>
      <c r="O56" s="207">
        <v>7.0000000000000007E-2</v>
      </c>
      <c r="P56" s="23">
        <v>20</v>
      </c>
      <c r="Q56" s="23"/>
      <c r="R56" s="23"/>
      <c r="S56" s="2"/>
      <c r="T56" s="710">
        <v>2500</v>
      </c>
      <c r="U56" s="68"/>
      <c r="V56" s="723">
        <f t="shared" si="7"/>
        <v>45.1858419075092</v>
      </c>
      <c r="W56" s="382"/>
      <c r="X56" s="722">
        <f t="shared" si="8"/>
        <v>53.594861283248612</v>
      </c>
      <c r="Y56" s="23"/>
      <c r="Z56" s="23"/>
      <c r="AA56" s="173"/>
    </row>
    <row r="57" spans="1:27">
      <c r="A57" s="340" t="s">
        <v>367</v>
      </c>
      <c r="B57" s="125">
        <v>2030</v>
      </c>
      <c r="C57" s="495">
        <v>1016.62</v>
      </c>
      <c r="D57" s="545">
        <v>1118.175</v>
      </c>
      <c r="E57" s="497">
        <v>1219.73</v>
      </c>
      <c r="F57" s="186">
        <v>951</v>
      </c>
      <c r="G57" s="526"/>
      <c r="H57" s="535">
        <v>1141</v>
      </c>
      <c r="I57" s="23"/>
      <c r="J57" s="430">
        <v>1.4999999999999999E-2</v>
      </c>
      <c r="K57" s="441">
        <v>16.772624999999998</v>
      </c>
      <c r="L57" s="208"/>
      <c r="M57" s="23"/>
      <c r="N57" s="23"/>
      <c r="O57" s="207">
        <v>7.0000000000000007E-2</v>
      </c>
      <c r="P57" s="23">
        <v>20</v>
      </c>
      <c r="Q57" s="23"/>
      <c r="R57" s="23"/>
      <c r="S57" s="2"/>
      <c r="T57" s="710">
        <v>2500</v>
      </c>
      <c r="U57" s="68"/>
      <c r="V57" s="723">
        <f t="shared" si="7"/>
        <v>44.484414467643454</v>
      </c>
      <c r="W57" s="382"/>
      <c r="X57" s="722">
        <f t="shared" si="8"/>
        <v>52.762603326728517</v>
      </c>
      <c r="Y57" s="23"/>
      <c r="Z57" s="23"/>
      <c r="AA57" s="173"/>
    </row>
    <row r="58" spans="1:27">
      <c r="A58" s="340" t="s">
        <v>367</v>
      </c>
      <c r="B58" s="125">
        <v>2035</v>
      </c>
      <c r="C58" s="495">
        <v>1016.62</v>
      </c>
      <c r="D58" s="545">
        <v>1118.175</v>
      </c>
      <c r="E58" s="497">
        <v>1219.73</v>
      </c>
      <c r="F58" s="186">
        <v>951</v>
      </c>
      <c r="G58" s="526"/>
      <c r="H58" s="535">
        <v>1141</v>
      </c>
      <c r="I58" s="23"/>
      <c r="J58" s="430">
        <v>1.4999999999999999E-2</v>
      </c>
      <c r="K58" s="441">
        <v>16.772624999999998</v>
      </c>
      <c r="L58" s="208"/>
      <c r="M58" s="23"/>
      <c r="N58" s="23"/>
      <c r="O58" s="207">
        <v>7.0000000000000007E-2</v>
      </c>
      <c r="P58" s="23">
        <v>20</v>
      </c>
      <c r="Q58" s="23"/>
      <c r="R58" s="23"/>
      <c r="S58" s="2"/>
      <c r="T58" s="710">
        <v>2500</v>
      </c>
      <c r="U58" s="68"/>
      <c r="V58" s="723">
        <f t="shared" si="7"/>
        <v>44.484414467643454</v>
      </c>
      <c r="W58" s="382"/>
      <c r="X58" s="722">
        <f t="shared" si="8"/>
        <v>52.762603326728517</v>
      </c>
      <c r="Y58" s="23"/>
      <c r="Z58" s="23"/>
      <c r="AA58" s="173"/>
    </row>
    <row r="59" spans="1:27" ht="17" thickBot="1">
      <c r="A59" s="341" t="s">
        <v>367</v>
      </c>
      <c r="B59" s="136">
        <v>2040</v>
      </c>
      <c r="C59" s="492">
        <v>1016.62</v>
      </c>
      <c r="D59" s="546">
        <v>1118.175</v>
      </c>
      <c r="E59" s="494">
        <v>1219.73</v>
      </c>
      <c r="F59" s="184">
        <v>951</v>
      </c>
      <c r="G59" s="536"/>
      <c r="H59" s="537">
        <v>1141</v>
      </c>
      <c r="I59" s="135"/>
      <c r="J59" s="431">
        <v>1.4999999999999999E-2</v>
      </c>
      <c r="K59" s="442">
        <v>16.772624999999998</v>
      </c>
      <c r="L59" s="210"/>
      <c r="M59" s="135"/>
      <c r="N59" s="135"/>
      <c r="O59" s="209">
        <v>7.0000000000000007E-2</v>
      </c>
      <c r="P59" s="135">
        <v>20</v>
      </c>
      <c r="Q59" s="135"/>
      <c r="R59" s="135"/>
      <c r="S59" s="139"/>
      <c r="T59" s="711">
        <v>2500</v>
      </c>
      <c r="U59" s="69"/>
      <c r="V59" s="717">
        <f t="shared" si="7"/>
        <v>44.484414467643454</v>
      </c>
      <c r="W59" s="392"/>
      <c r="X59" s="719">
        <f t="shared" si="8"/>
        <v>52.762603326728517</v>
      </c>
      <c r="Y59" s="135"/>
      <c r="Z59" s="135"/>
      <c r="AA59" s="171"/>
    </row>
    <row r="60" spans="1:27">
      <c r="S60" s="16"/>
    </row>
  </sheetData>
  <phoneticPr fontId="13" type="noConversion"/>
  <hyperlinks>
    <hyperlink ref="E2" location="Inhalt!A1" display="Zurück zur Inhaltsübersicht" xr:uid="{3EF0502C-C1BB-4604-9C33-6A82F673CE47}"/>
  </hyperlinks>
  <pageMargins left="0.7" right="0.7" top="0.78740157499999996" bottom="0.78740157499999996"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7C69D-814D-4620-BAFC-BFBB85E1158D}">
  <sheetPr codeName="Tabelle5"/>
  <dimension ref="A1:U137"/>
  <sheetViews>
    <sheetView zoomScaleNormal="100" workbookViewId="0">
      <selection activeCell="K64" sqref="K64"/>
    </sheetView>
  </sheetViews>
  <sheetFormatPr baseColWidth="10" defaultRowHeight="16"/>
  <cols>
    <col min="1" max="14" width="11" customWidth="1"/>
  </cols>
  <sheetData>
    <row r="1" spans="1:16">
      <c r="A1" s="612" t="s">
        <v>388</v>
      </c>
      <c r="F1" s="648" t="s">
        <v>492</v>
      </c>
      <c r="H1" s="648"/>
    </row>
    <row r="2" spans="1:16">
      <c r="A2" s="613"/>
      <c r="B2" s="613" t="s">
        <v>520</v>
      </c>
      <c r="C2" s="613" t="s">
        <v>342</v>
      </c>
      <c r="D2" s="613" t="s">
        <v>362</v>
      </c>
      <c r="E2" s="613" t="s">
        <v>530</v>
      </c>
      <c r="F2" s="613" t="s">
        <v>343</v>
      </c>
      <c r="G2" s="613" t="s">
        <v>344</v>
      </c>
      <c r="H2" s="613" t="s">
        <v>365</v>
      </c>
      <c r="I2" s="613" t="s">
        <v>361</v>
      </c>
      <c r="J2" s="613" t="s">
        <v>345</v>
      </c>
      <c r="K2" s="613" t="s">
        <v>352</v>
      </c>
      <c r="L2" s="613" t="s">
        <v>532</v>
      </c>
      <c r="M2" s="613" t="s">
        <v>367</v>
      </c>
      <c r="N2" s="662" t="s">
        <v>397</v>
      </c>
      <c r="O2" s="662" t="s">
        <v>483</v>
      </c>
      <c r="P2" s="660" t="s">
        <v>484</v>
      </c>
    </row>
    <row r="3" spans="1:16">
      <c r="A3" s="614" t="s">
        <v>387</v>
      </c>
      <c r="B3" s="615"/>
      <c r="C3" s="615">
        <v>1291.04</v>
      </c>
      <c r="D3" s="615">
        <v>1528</v>
      </c>
      <c r="E3" s="615">
        <v>1446.1100000000001</v>
      </c>
      <c r="F3" s="615">
        <v>1281.97</v>
      </c>
      <c r="G3" s="615">
        <v>1496.6</v>
      </c>
      <c r="H3" s="615">
        <v>1780.8000000000002</v>
      </c>
      <c r="I3" s="615">
        <v>1480.325</v>
      </c>
      <c r="J3" s="615">
        <v>1524.29</v>
      </c>
      <c r="K3" s="615">
        <v>1682.17</v>
      </c>
      <c r="L3" s="615"/>
      <c r="M3" s="615">
        <v>1220.2649999999999</v>
      </c>
      <c r="N3" s="615">
        <f>AVERAGE(B3:M3)</f>
        <v>1473.1570000000002</v>
      </c>
      <c r="O3" s="615">
        <f>MEDIAN(B3:M3)</f>
        <v>1488.4625000000001</v>
      </c>
      <c r="P3" s="661">
        <v>1495.7649999999999</v>
      </c>
    </row>
    <row r="4" spans="1:16">
      <c r="A4" s="614">
        <v>2020</v>
      </c>
      <c r="B4" s="615"/>
      <c r="C4" s="615"/>
      <c r="D4" s="615">
        <v>1352.53</v>
      </c>
      <c r="E4" s="615">
        <v>1396.01</v>
      </c>
      <c r="F4" s="615">
        <v>1174.67</v>
      </c>
      <c r="G4" s="615"/>
      <c r="H4" s="615">
        <v>1761.5224016425905</v>
      </c>
      <c r="I4" s="615"/>
      <c r="J4" s="615">
        <v>1447.97</v>
      </c>
      <c r="K4" s="615"/>
      <c r="L4" s="615">
        <v>1395.51</v>
      </c>
      <c r="M4" s="615">
        <v>1163.0700000000002</v>
      </c>
      <c r="N4" s="615">
        <f t="shared" ref="N4:N10" si="0">AVERAGE(B4:M4)</f>
        <v>1384.4689145203699</v>
      </c>
      <c r="O4" s="615">
        <f t="shared" ref="O4:O10" si="1">MEDIAN(B4:M4)</f>
        <v>1395.51</v>
      </c>
      <c r="P4" s="661">
        <v>1395.51</v>
      </c>
    </row>
    <row r="5" spans="1:16">
      <c r="A5" s="614">
        <v>2025</v>
      </c>
      <c r="B5" s="615"/>
      <c r="C5" s="615"/>
      <c r="D5" s="615"/>
      <c r="E5" s="615">
        <v>1362.23</v>
      </c>
      <c r="F5" s="615"/>
      <c r="G5" s="615"/>
      <c r="H5" s="615">
        <v>1695.7963580779629</v>
      </c>
      <c r="I5" s="615"/>
      <c r="J5" s="615"/>
      <c r="K5" s="615"/>
      <c r="L5" s="615">
        <v>1358.76</v>
      </c>
      <c r="M5" s="615">
        <v>1135.81</v>
      </c>
      <c r="N5" s="615">
        <f t="shared" si="0"/>
        <v>1388.1490895194906</v>
      </c>
      <c r="O5" s="615">
        <f t="shared" si="1"/>
        <v>1360.4949999999999</v>
      </c>
      <c r="P5" s="661">
        <v>1362.23</v>
      </c>
    </row>
    <row r="6" spans="1:16">
      <c r="A6" s="614">
        <v>2030</v>
      </c>
      <c r="B6" s="615"/>
      <c r="C6" s="615">
        <v>1229.07</v>
      </c>
      <c r="D6" s="615">
        <v>1293.585</v>
      </c>
      <c r="E6" s="615">
        <v>1330.71</v>
      </c>
      <c r="F6" s="615">
        <v>1129.49</v>
      </c>
      <c r="G6" s="615"/>
      <c r="H6" s="615">
        <v>1657.3182985044682</v>
      </c>
      <c r="I6" s="615">
        <v>1229.43</v>
      </c>
      <c r="J6" s="615">
        <v>1415.26</v>
      </c>
      <c r="K6" s="615"/>
      <c r="L6" s="615">
        <v>1323.12</v>
      </c>
      <c r="M6" s="615">
        <v>1118.175</v>
      </c>
      <c r="N6" s="615">
        <f t="shared" si="0"/>
        <v>1302.9064776116074</v>
      </c>
      <c r="O6" s="615">
        <f t="shared" si="1"/>
        <v>1293.585</v>
      </c>
      <c r="P6" s="661">
        <v>1330.521935537837</v>
      </c>
    </row>
    <row r="7" spans="1:16">
      <c r="A7" s="614">
        <v>2035</v>
      </c>
      <c r="B7" s="615"/>
      <c r="C7" s="615"/>
      <c r="D7" s="615"/>
      <c r="E7" s="615">
        <v>1299.19</v>
      </c>
      <c r="F7" s="615"/>
      <c r="G7" s="615"/>
      <c r="H7" s="615">
        <v>1611.223507382902</v>
      </c>
      <c r="I7" s="615"/>
      <c r="J7" s="615"/>
      <c r="K7" s="615"/>
      <c r="L7" s="615"/>
      <c r="M7" s="615">
        <v>1118.175</v>
      </c>
      <c r="N7" s="615">
        <f t="shared" si="0"/>
        <v>1342.8628357943007</v>
      </c>
      <c r="O7" s="615">
        <f t="shared" si="1"/>
        <v>1299.19</v>
      </c>
      <c r="P7" s="661">
        <v>1301.4896690451974</v>
      </c>
    </row>
    <row r="8" spans="1:16">
      <c r="A8" s="614">
        <v>2040</v>
      </c>
      <c r="B8" s="615"/>
      <c r="C8" s="615"/>
      <c r="D8" s="615">
        <v>1268.03</v>
      </c>
      <c r="E8" s="615">
        <v>1268.79</v>
      </c>
      <c r="F8" s="615">
        <v>1129.49</v>
      </c>
      <c r="G8" s="615"/>
      <c r="H8" s="615"/>
      <c r="I8" s="615"/>
      <c r="J8" s="615">
        <v>1371.64</v>
      </c>
      <c r="K8" s="615">
        <v>1518.33</v>
      </c>
      <c r="L8" s="615">
        <v>1256.29</v>
      </c>
      <c r="M8" s="615">
        <v>1118.175</v>
      </c>
      <c r="N8" s="615">
        <f t="shared" si="0"/>
        <v>1275.8207142857141</v>
      </c>
      <c r="O8" s="615">
        <f t="shared" si="1"/>
        <v>1268.03</v>
      </c>
      <c r="P8" s="661">
        <v>1256.29</v>
      </c>
    </row>
    <row r="9" spans="1:16">
      <c r="A9" s="614">
        <v>2045</v>
      </c>
      <c r="B9" s="615"/>
      <c r="C9" s="615"/>
      <c r="D9" s="615"/>
      <c r="E9" s="615">
        <v>1239.52</v>
      </c>
      <c r="F9" s="615"/>
      <c r="G9" s="615"/>
      <c r="H9" s="615"/>
      <c r="I9" s="615"/>
      <c r="J9" s="615"/>
      <c r="K9" s="615"/>
      <c r="L9" s="615"/>
      <c r="M9" s="615"/>
      <c r="N9" s="615">
        <f t="shared" si="0"/>
        <v>1239.52</v>
      </c>
      <c r="O9" s="615">
        <f t="shared" si="1"/>
        <v>1239.52</v>
      </c>
      <c r="P9" s="661"/>
    </row>
    <row r="10" spans="1:16" ht="17" thickBot="1">
      <c r="A10" s="614">
        <v>2050</v>
      </c>
      <c r="B10" s="615">
        <v>1105.81</v>
      </c>
      <c r="C10" s="615">
        <v>1183.6300000000001</v>
      </c>
      <c r="D10" s="615">
        <v>1253.4250000000002</v>
      </c>
      <c r="E10" s="615">
        <v>1210.25</v>
      </c>
      <c r="F10" s="615">
        <v>1129.49</v>
      </c>
      <c r="G10" s="615">
        <v>1247.52</v>
      </c>
      <c r="H10" s="615"/>
      <c r="I10" s="615"/>
      <c r="J10" s="615">
        <v>1337.84</v>
      </c>
      <c r="K10" s="615"/>
      <c r="L10" s="615">
        <v>1195.04</v>
      </c>
      <c r="M10" s="615"/>
      <c r="N10" s="615">
        <f t="shared" si="0"/>
        <v>1207.8756250000001</v>
      </c>
      <c r="O10" s="615">
        <f t="shared" si="1"/>
        <v>1202.645</v>
      </c>
      <c r="P10" s="661">
        <v>1210.19</v>
      </c>
    </row>
    <row r="11" spans="1:16">
      <c r="A11" s="643" t="s">
        <v>441</v>
      </c>
      <c r="B11" s="644"/>
      <c r="C11" s="645">
        <f>(C3-C10)/C3</f>
        <v>8.3196492750030868E-2</v>
      </c>
      <c r="D11" s="645">
        <f t="shared" ref="D11:J11" si="2">(D3-D10)/D3</f>
        <v>0.17969568062827213</v>
      </c>
      <c r="E11" s="645">
        <f t="shared" si="2"/>
        <v>0.1630996258929128</v>
      </c>
      <c r="F11" s="645">
        <f t="shared" si="2"/>
        <v>0.11894194091905427</v>
      </c>
      <c r="G11" s="645">
        <f t="shared" si="2"/>
        <v>0.16643057597220362</v>
      </c>
      <c r="H11" s="645">
        <f>(H3-H7)/H3</f>
        <v>9.5224894775998534E-2</v>
      </c>
      <c r="I11" s="645">
        <f>(I3-I6)/I3</f>
        <v>0.1694864303446878</v>
      </c>
      <c r="J11" s="645">
        <f t="shared" si="2"/>
        <v>0.12231924371346663</v>
      </c>
      <c r="K11" s="645">
        <f>(K3-K8)/K3</f>
        <v>9.7398003768941394E-2</v>
      </c>
      <c r="L11" s="645">
        <f>(L4-L10)/L4</f>
        <v>0.14365357467879128</v>
      </c>
      <c r="M11" s="645">
        <f>(M3-M8)/M3</f>
        <v>8.3662155351501455E-2</v>
      </c>
      <c r="N11" s="645">
        <f>(N3-N10)/N3</f>
        <v>0.18007678407664626</v>
      </c>
      <c r="O11" s="645">
        <f>(O3-O10)/O3</f>
        <v>0.19202196897805629</v>
      </c>
      <c r="P11" s="645">
        <f>(P3-P10)/P3</f>
        <v>0.19092237082696803</v>
      </c>
    </row>
    <row r="14" spans="1:16">
      <c r="L14" t="s">
        <v>442</v>
      </c>
    </row>
    <row r="15" spans="1:16">
      <c r="L15" s="693"/>
    </row>
    <row r="50" spans="1:21">
      <c r="A50" s="612" t="s">
        <v>479</v>
      </c>
    </row>
    <row r="51" spans="1:21" ht="85">
      <c r="A51" s="616"/>
      <c r="B51" s="659" t="s">
        <v>521</v>
      </c>
      <c r="C51" s="659" t="s">
        <v>522</v>
      </c>
      <c r="D51" s="616" t="s">
        <v>342</v>
      </c>
      <c r="E51" s="616" t="s">
        <v>346</v>
      </c>
      <c r="F51" s="616" t="s">
        <v>347</v>
      </c>
      <c r="G51" s="616" t="s">
        <v>530</v>
      </c>
      <c r="H51" s="616" t="s">
        <v>343</v>
      </c>
      <c r="I51" s="616" t="s">
        <v>344</v>
      </c>
      <c r="J51" s="616" t="s">
        <v>348</v>
      </c>
      <c r="K51" s="616" t="s">
        <v>349</v>
      </c>
      <c r="L51" s="616" t="s">
        <v>350</v>
      </c>
      <c r="M51" s="616" t="s">
        <v>351</v>
      </c>
      <c r="N51" s="616" t="s">
        <v>345</v>
      </c>
      <c r="O51" s="616" t="s">
        <v>352</v>
      </c>
      <c r="P51" s="616" t="s">
        <v>532</v>
      </c>
      <c r="Q51" s="616" t="s">
        <v>524</v>
      </c>
      <c r="R51" s="616" t="s">
        <v>525</v>
      </c>
      <c r="S51" s="660" t="s">
        <v>396</v>
      </c>
    </row>
    <row r="52" spans="1:21">
      <c r="A52" s="617" t="s">
        <v>341</v>
      </c>
      <c r="B52" s="618"/>
      <c r="C52" s="618"/>
      <c r="D52" s="618">
        <v>1291.04</v>
      </c>
      <c r="E52" s="618">
        <v>1528.31</v>
      </c>
      <c r="F52" s="618">
        <v>1528.31</v>
      </c>
      <c r="G52" s="618">
        <v>1446.1100000000001</v>
      </c>
      <c r="H52" s="618">
        <v>1281.97</v>
      </c>
      <c r="I52" s="618">
        <v>1496.6</v>
      </c>
      <c r="J52" s="618">
        <v>1526.4</v>
      </c>
      <c r="K52" s="618">
        <v>2035.2</v>
      </c>
      <c r="L52" s="618">
        <v>1465.72</v>
      </c>
      <c r="M52" s="618">
        <v>1494.93</v>
      </c>
      <c r="N52" s="618">
        <v>1524.29</v>
      </c>
      <c r="O52" s="618">
        <v>1682.17</v>
      </c>
      <c r="P52" s="618"/>
      <c r="Q52" s="618">
        <v>1109.6199999999999</v>
      </c>
      <c r="R52" s="618">
        <v>1330.91</v>
      </c>
      <c r="S52" s="661">
        <f>MEDIAN(B52:R52)</f>
        <v>1495.7649999999999</v>
      </c>
    </row>
    <row r="53" spans="1:21">
      <c r="A53" s="617">
        <v>2020</v>
      </c>
      <c r="B53" s="618"/>
      <c r="C53" s="618"/>
      <c r="D53" s="618">
        <v>1257.985163832833</v>
      </c>
      <c r="E53" s="618">
        <v>1328.01</v>
      </c>
      <c r="F53" s="618">
        <v>1377.05</v>
      </c>
      <c r="G53" s="618">
        <v>1396.01</v>
      </c>
      <c r="H53" s="618">
        <v>1174.67</v>
      </c>
      <c r="I53" s="618">
        <v>1413.5609677689185</v>
      </c>
      <c r="J53" s="618">
        <v>1509.8763442650775</v>
      </c>
      <c r="K53" s="618">
        <v>2013.1684590201035</v>
      </c>
      <c r="L53" s="618"/>
      <c r="M53" s="618"/>
      <c r="N53" s="618">
        <v>1447.97</v>
      </c>
      <c r="O53" s="618">
        <v>1618.8186218095987</v>
      </c>
      <c r="P53" s="618">
        <v>1395.51</v>
      </c>
      <c r="Q53" s="618">
        <v>1057.24</v>
      </c>
      <c r="R53" s="618">
        <v>1268.9000000000001</v>
      </c>
      <c r="S53" s="661">
        <f t="shared" ref="S53:S58" si="3">MEDIAN(B53:R53)</f>
        <v>1395.51</v>
      </c>
    </row>
    <row r="54" spans="1:21">
      <c r="A54" s="617">
        <v>2025</v>
      </c>
      <c r="B54" s="618"/>
      <c r="C54" s="618"/>
      <c r="D54" s="618">
        <v>1237.4443014560734</v>
      </c>
      <c r="E54" s="618"/>
      <c r="F54" s="618"/>
      <c r="G54" s="618">
        <v>1362.23</v>
      </c>
      <c r="H54" s="618"/>
      <c r="I54" s="618">
        <v>1364.9862478175603</v>
      </c>
      <c r="J54" s="618">
        <v>1453.5397354953968</v>
      </c>
      <c r="K54" s="618">
        <v>1938.0529806605291</v>
      </c>
      <c r="L54" s="618"/>
      <c r="M54" s="618"/>
      <c r="N54" s="618"/>
      <c r="O54" s="618">
        <v>1581.742892324188</v>
      </c>
      <c r="P54" s="618">
        <v>1358.76</v>
      </c>
      <c r="Q54" s="618">
        <v>1032.6500000000001</v>
      </c>
      <c r="R54" s="618">
        <v>1238.97</v>
      </c>
      <c r="S54" s="661">
        <f t="shared" si="3"/>
        <v>1362.23</v>
      </c>
    </row>
    <row r="55" spans="1:21">
      <c r="A55" s="617">
        <v>2030</v>
      </c>
      <c r="B55" s="618"/>
      <c r="C55" s="618"/>
      <c r="D55" s="618">
        <v>1229.07</v>
      </c>
      <c r="E55" s="618">
        <v>1249.77</v>
      </c>
      <c r="F55" s="618">
        <v>1337.4</v>
      </c>
      <c r="G55" s="618">
        <v>1330.71</v>
      </c>
      <c r="H55" s="618">
        <v>1129.49</v>
      </c>
      <c r="I55" s="618">
        <v>1330.521935537837</v>
      </c>
      <c r="J55" s="618">
        <v>1420.5585415752585</v>
      </c>
      <c r="K55" s="618">
        <v>1894.0780554336777</v>
      </c>
      <c r="L55" s="618">
        <v>963.93</v>
      </c>
      <c r="M55" s="618">
        <v>1494.93</v>
      </c>
      <c r="N55" s="618">
        <v>1415.26</v>
      </c>
      <c r="O55" s="618">
        <v>1555.4372436191973</v>
      </c>
      <c r="P55" s="618">
        <v>1323.12</v>
      </c>
      <c r="Q55" s="618">
        <v>1016.62</v>
      </c>
      <c r="R55" s="618">
        <v>1219.73</v>
      </c>
      <c r="S55" s="661">
        <f t="shared" si="3"/>
        <v>1330.521935537837</v>
      </c>
    </row>
    <row r="56" spans="1:21">
      <c r="A56" s="617">
        <v>2035</v>
      </c>
      <c r="B56" s="618"/>
      <c r="C56" s="618"/>
      <c r="D56" s="691">
        <v>1211.5658753560883</v>
      </c>
      <c r="E56" s="618"/>
      <c r="F56" s="618"/>
      <c r="G56" s="618">
        <v>1299.19</v>
      </c>
      <c r="H56" s="618"/>
      <c r="I56" s="618">
        <v>1303.7893380903947</v>
      </c>
      <c r="J56" s="618">
        <v>1381.048720613916</v>
      </c>
      <c r="K56" s="618">
        <v>1841.3982941518877</v>
      </c>
      <c r="L56" s="618"/>
      <c r="M56" s="618"/>
      <c r="N56" s="618"/>
      <c r="O56" s="618">
        <v>1535.0329972870259</v>
      </c>
      <c r="P56" s="618"/>
      <c r="Q56" s="618">
        <v>1016.62</v>
      </c>
      <c r="R56" s="618">
        <v>1219.73</v>
      </c>
      <c r="S56" s="661">
        <f t="shared" si="3"/>
        <v>1301.4896690451974</v>
      </c>
    </row>
    <row r="57" spans="1:21">
      <c r="A57" s="617">
        <v>2040</v>
      </c>
      <c r="B57" s="618"/>
      <c r="C57" s="618"/>
      <c r="D57" s="691">
        <v>1202.3294652889067</v>
      </c>
      <c r="E57" s="618">
        <v>1223.69</v>
      </c>
      <c r="F57" s="618">
        <v>1312.37</v>
      </c>
      <c r="G57" s="618">
        <v>1268.79</v>
      </c>
      <c r="H57" s="618">
        <v>1129.49</v>
      </c>
      <c r="I57" s="618">
        <v>1281.9472155864789</v>
      </c>
      <c r="J57" s="618"/>
      <c r="K57" s="618"/>
      <c r="L57" s="618"/>
      <c r="M57" s="618"/>
      <c r="N57" s="618">
        <v>1371.64</v>
      </c>
      <c r="O57" s="618">
        <v>1518.33</v>
      </c>
      <c r="P57" s="618">
        <v>1256.29</v>
      </c>
      <c r="Q57" s="618">
        <v>1016.62</v>
      </c>
      <c r="R57" s="618">
        <v>1219.73</v>
      </c>
      <c r="S57" s="661">
        <f t="shared" si="3"/>
        <v>1256.29</v>
      </c>
    </row>
    <row r="58" spans="1:21">
      <c r="A58" s="617">
        <v>2050</v>
      </c>
      <c r="B58" s="618">
        <v>918.03</v>
      </c>
      <c r="C58" s="618">
        <v>1293.5899999999999</v>
      </c>
      <c r="D58" s="618">
        <v>1183.6300000000001</v>
      </c>
      <c r="E58" s="618">
        <v>1210.1300000000001</v>
      </c>
      <c r="F58" s="618">
        <v>1296.72</v>
      </c>
      <c r="G58" s="618">
        <v>1210.25</v>
      </c>
      <c r="H58" s="618">
        <v>1129.49</v>
      </c>
      <c r="I58" s="618">
        <v>1247.52</v>
      </c>
      <c r="J58" s="618"/>
      <c r="K58" s="618"/>
      <c r="L58" s="618"/>
      <c r="M58" s="618"/>
      <c r="N58" s="618">
        <v>1337.84</v>
      </c>
      <c r="O58" s="618"/>
      <c r="P58" s="618">
        <v>1195.04</v>
      </c>
      <c r="Q58" s="618"/>
      <c r="R58" s="618"/>
      <c r="S58" s="661">
        <f t="shared" si="3"/>
        <v>1210.19</v>
      </c>
    </row>
    <row r="59" spans="1:21">
      <c r="U59" s="16"/>
    </row>
    <row r="60" spans="1:21">
      <c r="K60" s="693"/>
    </row>
    <row r="81" spans="1:15">
      <c r="A81" s="612" t="s">
        <v>399</v>
      </c>
      <c r="H81" s="612" t="s">
        <v>400</v>
      </c>
      <c r="M81" s="612" t="s">
        <v>401</v>
      </c>
    </row>
    <row r="82" spans="1:15">
      <c r="A82" s="612"/>
    </row>
    <row r="83" spans="1:15">
      <c r="A83" s="5"/>
      <c r="B83" s="5" t="s">
        <v>398</v>
      </c>
      <c r="C83" s="5" t="s">
        <v>39</v>
      </c>
      <c r="H83" s="5"/>
      <c r="I83" s="5" t="s">
        <v>398</v>
      </c>
      <c r="J83" s="5" t="s">
        <v>39</v>
      </c>
      <c r="K83" s="85"/>
      <c r="M83" s="5"/>
      <c r="N83" s="5" t="s">
        <v>398</v>
      </c>
      <c r="O83" s="5" t="s">
        <v>39</v>
      </c>
    </row>
    <row r="84" spans="1:15">
      <c r="A84" s="5" t="s">
        <v>394</v>
      </c>
      <c r="B84" s="11">
        <v>1.4999999999999999E-2</v>
      </c>
      <c r="C84" s="5" t="s">
        <v>367</v>
      </c>
      <c r="H84" s="5" t="s">
        <v>394</v>
      </c>
      <c r="I84" s="11">
        <v>2.5000000000000001E-2</v>
      </c>
      <c r="J84" s="37" t="s">
        <v>365</v>
      </c>
      <c r="K84" s="85"/>
      <c r="M84" s="5" t="s">
        <v>394</v>
      </c>
      <c r="N84" s="620">
        <v>18</v>
      </c>
      <c r="O84" s="5" t="s">
        <v>343</v>
      </c>
    </row>
    <row r="85" spans="1:15">
      <c r="A85" s="5" t="s">
        <v>395</v>
      </c>
      <c r="B85" s="11">
        <v>0.04</v>
      </c>
      <c r="C85" s="5" t="s">
        <v>343</v>
      </c>
      <c r="H85" s="5" t="s">
        <v>395</v>
      </c>
      <c r="I85" s="11">
        <v>0.09</v>
      </c>
      <c r="J85" s="3" t="s">
        <v>530</v>
      </c>
      <c r="K85" s="85"/>
      <c r="M85" s="5" t="s">
        <v>395</v>
      </c>
      <c r="N85" s="620">
        <v>25</v>
      </c>
      <c r="O85" s="124" t="s">
        <v>402</v>
      </c>
    </row>
    <row r="86" spans="1:15">
      <c r="A86" s="5" t="s">
        <v>396</v>
      </c>
      <c r="B86" s="11">
        <v>2.5000000000000001E-2</v>
      </c>
      <c r="C86" s="5"/>
      <c r="H86" s="5" t="s">
        <v>396</v>
      </c>
      <c r="I86" s="11">
        <v>7.0000000000000007E-2</v>
      </c>
      <c r="J86" s="5"/>
      <c r="K86" s="85"/>
      <c r="M86" s="5" t="s">
        <v>396</v>
      </c>
      <c r="N86" s="620">
        <v>22.5</v>
      </c>
      <c r="O86" s="5"/>
    </row>
    <row r="87" spans="1:15">
      <c r="A87" s="5" t="s">
        <v>397</v>
      </c>
      <c r="B87" s="11">
        <v>2.5000000000000001E-2</v>
      </c>
      <c r="C87" s="5"/>
      <c r="H87" s="5" t="s">
        <v>397</v>
      </c>
      <c r="I87" s="11">
        <v>6.2625E-2</v>
      </c>
      <c r="J87" s="5"/>
      <c r="K87" s="85"/>
      <c r="M87" s="5" t="s">
        <v>397</v>
      </c>
      <c r="N87" s="620">
        <v>21.857142857142858</v>
      </c>
      <c r="O87" s="5"/>
    </row>
    <row r="88" spans="1:15">
      <c r="K88" s="85"/>
    </row>
    <row r="89" spans="1:15">
      <c r="H89" s="612" t="s">
        <v>1</v>
      </c>
      <c r="J89" s="85"/>
    </row>
    <row r="90" spans="1:15">
      <c r="J90" s="85"/>
    </row>
    <row r="91" spans="1:15">
      <c r="H91" s="5"/>
      <c r="I91" s="5" t="s">
        <v>398</v>
      </c>
      <c r="J91" s="5" t="s">
        <v>39</v>
      </c>
    </row>
    <row r="92" spans="1:15">
      <c r="H92" s="5" t="s">
        <v>394</v>
      </c>
      <c r="I92" s="111">
        <v>1500</v>
      </c>
      <c r="J92" s="111" t="s">
        <v>343</v>
      </c>
    </row>
    <row r="93" spans="1:15">
      <c r="H93" s="5" t="s">
        <v>395</v>
      </c>
      <c r="I93" s="620">
        <v>5296</v>
      </c>
      <c r="J93" s="65" t="s">
        <v>361</v>
      </c>
    </row>
    <row r="94" spans="1:15">
      <c r="H94" s="5" t="s">
        <v>396</v>
      </c>
      <c r="I94" s="620">
        <v>2300</v>
      </c>
      <c r="J94" s="5"/>
    </row>
    <row r="95" spans="1:15">
      <c r="H95" s="5" t="s">
        <v>397</v>
      </c>
      <c r="I95" s="620">
        <v>2564</v>
      </c>
      <c r="J95" s="5"/>
    </row>
    <row r="96" spans="1:15">
      <c r="J96" s="85"/>
    </row>
    <row r="97" spans="8:11">
      <c r="H97" s="16"/>
      <c r="K97" s="85"/>
    </row>
    <row r="98" spans="8:11">
      <c r="K98" s="85"/>
    </row>
    <row r="99" spans="8:11">
      <c r="K99" s="85"/>
    </row>
    <row r="100" spans="8:11">
      <c r="K100" s="85"/>
    </row>
    <row r="101" spans="8:11">
      <c r="K101" s="85"/>
    </row>
    <row r="102" spans="8:11">
      <c r="K102" s="85"/>
    </row>
    <row r="103" spans="8:11">
      <c r="K103" s="85"/>
    </row>
    <row r="104" spans="8:11">
      <c r="K104" s="85"/>
    </row>
    <row r="105" spans="8:11">
      <c r="K105" s="85"/>
    </row>
    <row r="106" spans="8:11">
      <c r="K106" s="85"/>
    </row>
    <row r="107" spans="8:11">
      <c r="K107" s="85"/>
    </row>
    <row r="108" spans="8:11">
      <c r="K108" s="85"/>
    </row>
    <row r="109" spans="8:11">
      <c r="K109" s="85"/>
    </row>
    <row r="110" spans="8:11">
      <c r="K110" s="85"/>
    </row>
    <row r="111" spans="8:11">
      <c r="K111" s="85"/>
    </row>
    <row r="112" spans="8:11">
      <c r="K112" s="85"/>
    </row>
    <row r="113" spans="11:11">
      <c r="K113" s="85"/>
    </row>
    <row r="114" spans="11:11">
      <c r="K114" s="85"/>
    </row>
    <row r="115" spans="11:11">
      <c r="K115" s="85"/>
    </row>
    <row r="116" spans="11:11">
      <c r="K116" s="85"/>
    </row>
    <row r="117" spans="11:11">
      <c r="K117" s="85"/>
    </row>
    <row r="118" spans="11:11">
      <c r="K118" s="85"/>
    </row>
    <row r="119" spans="11:11">
      <c r="K119" s="85"/>
    </row>
    <row r="120" spans="11:11">
      <c r="K120" s="85"/>
    </row>
    <row r="121" spans="11:11">
      <c r="K121" s="85"/>
    </row>
    <row r="122" spans="11:11">
      <c r="K122" s="85"/>
    </row>
    <row r="123" spans="11:11">
      <c r="K123" s="85"/>
    </row>
    <row r="124" spans="11:11">
      <c r="K124" s="85"/>
    </row>
    <row r="125" spans="11:11">
      <c r="K125" s="85"/>
    </row>
    <row r="126" spans="11:11">
      <c r="K126" s="85"/>
    </row>
    <row r="127" spans="11:11">
      <c r="K127" s="85"/>
    </row>
    <row r="128" spans="11:11">
      <c r="K128" s="85"/>
    </row>
    <row r="129" spans="11:11">
      <c r="K129" s="85"/>
    </row>
    <row r="130" spans="11:11">
      <c r="K130" s="85"/>
    </row>
    <row r="131" spans="11:11">
      <c r="K131" s="85"/>
    </row>
    <row r="132" spans="11:11">
      <c r="K132" s="85"/>
    </row>
    <row r="133" spans="11:11">
      <c r="K133" s="85"/>
    </row>
    <row r="134" spans="11:11">
      <c r="K134" s="85"/>
    </row>
    <row r="135" spans="11:11">
      <c r="K135" s="85"/>
    </row>
    <row r="136" spans="11:11">
      <c r="K136" s="85"/>
    </row>
    <row r="137" spans="11:11">
      <c r="K137" s="85"/>
    </row>
  </sheetData>
  <hyperlinks>
    <hyperlink ref="F1" location="Inhalt!A1" display="Zurück zur Inhaltsübersicht" xr:uid="{3589760E-D116-4EEA-BB3F-25978B084CF3}"/>
  </hyperlinks>
  <pageMargins left="0.70866141732283472" right="0.70866141732283472" top="0.78740157480314965" bottom="0.78740157480314965" header="0.31496062992125984" footer="0.31496062992125984"/>
  <pageSetup paperSize="9" fitToWidth="0" fitToHeight="0" orientation="portrait" r:id="rId1"/>
  <ignoredErrors>
    <ignoredError sqref="K11:L11" formula="1"/>
    <ignoredError sqref="N4:N10 O4:O10 S53:S58" formulaRange="1"/>
  </ignoredError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2F79C-19D0-9148-A3E6-8D97457C89EE}">
  <sheetPr codeName="Tabelle6"/>
  <dimension ref="A1:AA75"/>
  <sheetViews>
    <sheetView zoomScale="80" zoomScaleNormal="80" workbookViewId="0">
      <pane xSplit="2" ySplit="6" topLeftCell="C7" activePane="bottomRight" state="frozen"/>
      <selection pane="topRight" activeCell="C1" sqref="C1"/>
      <selection pane="bottomLeft" activeCell="A7" sqref="A7"/>
      <selection pane="bottomRight" activeCell="E2" sqref="E2"/>
    </sheetView>
  </sheetViews>
  <sheetFormatPr baseColWidth="10" defaultRowHeight="16"/>
  <cols>
    <col min="1" max="1" width="40.6640625" customWidth="1"/>
    <col min="2" max="2" width="9.6640625" customWidth="1"/>
    <col min="3" max="5" width="18.1640625" style="16" customWidth="1"/>
    <col min="6" max="8" width="18.1640625" customWidth="1"/>
    <col min="10" max="10" width="16.83203125" customWidth="1"/>
    <col min="11" max="12" width="18.83203125" style="16" customWidth="1"/>
    <col min="13" max="13" width="17.5" customWidth="1"/>
    <col min="14" max="14" width="16" customWidth="1"/>
    <col min="15" max="15" width="10.83203125" style="18"/>
    <col min="16" max="16" width="11.5" customWidth="1"/>
    <col min="17" max="17" width="11.83203125" customWidth="1"/>
    <col min="25" max="25" width="86.1640625" bestFit="1" customWidth="1"/>
    <col min="26" max="26" width="86.1640625" customWidth="1"/>
    <col min="27" max="27" width="118" bestFit="1" customWidth="1"/>
  </cols>
  <sheetData>
    <row r="1" spans="1:27">
      <c r="B1" s="198"/>
      <c r="C1" s="446"/>
      <c r="D1" s="446"/>
      <c r="E1" s="446"/>
      <c r="F1" s="198"/>
      <c r="G1" s="198"/>
    </row>
    <row r="2" spans="1:27" ht="19">
      <c r="A2" s="211" t="s">
        <v>157</v>
      </c>
      <c r="E2" s="648" t="s">
        <v>492</v>
      </c>
    </row>
    <row r="3" spans="1:27" ht="51">
      <c r="A3" s="724" t="s">
        <v>537</v>
      </c>
      <c r="B3" s="14"/>
      <c r="C3" s="32"/>
      <c r="D3" s="32"/>
      <c r="E3" s="32"/>
      <c r="F3" s="14"/>
      <c r="G3" s="3"/>
      <c r="H3" s="3"/>
      <c r="I3" s="3"/>
      <c r="V3" s="696" t="s">
        <v>538</v>
      </c>
    </row>
    <row r="4" spans="1:27" ht="56" customHeight="1">
      <c r="A4" t="s">
        <v>10</v>
      </c>
      <c r="B4" s="13" t="s">
        <v>29</v>
      </c>
      <c r="C4" s="624" t="s">
        <v>390</v>
      </c>
      <c r="D4" s="625" t="s">
        <v>392</v>
      </c>
      <c r="E4" s="626" t="s">
        <v>391</v>
      </c>
      <c r="F4" s="509" t="s">
        <v>390</v>
      </c>
      <c r="G4" s="510" t="s">
        <v>392</v>
      </c>
      <c r="H4" s="511" t="s">
        <v>405</v>
      </c>
      <c r="I4" s="26" t="s">
        <v>0</v>
      </c>
      <c r="J4" s="424" t="s">
        <v>17</v>
      </c>
      <c r="K4" s="448" t="s">
        <v>17</v>
      </c>
      <c r="L4" s="26" t="s">
        <v>17</v>
      </c>
      <c r="M4" s="4" t="s">
        <v>18</v>
      </c>
      <c r="N4" s="4" t="s">
        <v>20</v>
      </c>
      <c r="O4" s="10" t="s">
        <v>2</v>
      </c>
      <c r="P4" s="4" t="s">
        <v>3</v>
      </c>
      <c r="Q4" s="4" t="s">
        <v>8</v>
      </c>
      <c r="R4" s="4" t="s">
        <v>4</v>
      </c>
      <c r="S4" s="4" t="s">
        <v>43</v>
      </c>
      <c r="T4" s="4" t="s">
        <v>43</v>
      </c>
      <c r="U4" s="4" t="s">
        <v>43</v>
      </c>
      <c r="V4" s="27" t="s">
        <v>5</v>
      </c>
      <c r="W4" s="27" t="s">
        <v>5</v>
      </c>
      <c r="X4" s="27" t="s">
        <v>5</v>
      </c>
      <c r="Y4" s="5" t="s">
        <v>15</v>
      </c>
      <c r="Z4" s="5" t="s">
        <v>55</v>
      </c>
      <c r="AA4" s="5" t="s">
        <v>27</v>
      </c>
    </row>
    <row r="5" spans="1:27" ht="17">
      <c r="A5" t="s">
        <v>9</v>
      </c>
      <c r="B5" s="12"/>
      <c r="C5" s="547" t="s">
        <v>28</v>
      </c>
      <c r="D5" s="542" t="s">
        <v>28</v>
      </c>
      <c r="E5" s="548" t="s">
        <v>28</v>
      </c>
      <c r="F5" s="512" t="s">
        <v>28</v>
      </c>
      <c r="G5" s="513" t="s">
        <v>28</v>
      </c>
      <c r="H5" s="514" t="s">
        <v>28</v>
      </c>
      <c r="I5" s="25" t="s">
        <v>21</v>
      </c>
      <c r="J5" s="447" t="s">
        <v>178</v>
      </c>
      <c r="K5" s="449" t="s">
        <v>181</v>
      </c>
      <c r="L5" s="17" t="s">
        <v>181</v>
      </c>
      <c r="M5" s="7" t="s">
        <v>228</v>
      </c>
      <c r="N5" s="7" t="s">
        <v>23</v>
      </c>
      <c r="O5" s="19" t="s">
        <v>21</v>
      </c>
      <c r="P5" s="8" t="s">
        <v>19</v>
      </c>
      <c r="Q5" s="8" t="s">
        <v>22</v>
      </c>
      <c r="R5" s="4" t="s">
        <v>13</v>
      </c>
      <c r="S5" s="4" t="s">
        <v>12</v>
      </c>
      <c r="T5" s="4" t="s">
        <v>12</v>
      </c>
      <c r="U5" s="4" t="s">
        <v>12</v>
      </c>
      <c r="V5" s="27" t="s">
        <v>11</v>
      </c>
      <c r="W5" s="27" t="s">
        <v>11</v>
      </c>
      <c r="X5" s="27" t="s">
        <v>11</v>
      </c>
      <c r="Y5" s="5"/>
      <c r="Z5" s="5"/>
      <c r="AA5" s="5"/>
    </row>
    <row r="6" spans="1:27" ht="35" thickBot="1">
      <c r="B6" s="28"/>
      <c r="C6" s="622" t="s">
        <v>404</v>
      </c>
      <c r="D6" s="623" t="s">
        <v>404</v>
      </c>
      <c r="E6" s="622" t="s">
        <v>404</v>
      </c>
      <c r="F6" s="515"/>
      <c r="G6" s="516"/>
      <c r="H6" s="517"/>
      <c r="I6" s="30"/>
      <c r="J6" s="55"/>
      <c r="K6" s="439" t="s">
        <v>340</v>
      </c>
      <c r="L6" s="29"/>
      <c r="M6" s="30"/>
      <c r="N6" s="30"/>
      <c r="O6" s="31"/>
      <c r="P6" s="30"/>
      <c r="Q6" s="30"/>
      <c r="R6" s="30"/>
      <c r="S6" s="30" t="s">
        <v>6</v>
      </c>
      <c r="T6" s="30" t="s">
        <v>189</v>
      </c>
      <c r="U6" s="30" t="s">
        <v>7</v>
      </c>
      <c r="V6" s="55" t="s">
        <v>6</v>
      </c>
      <c r="W6" s="55" t="s">
        <v>189</v>
      </c>
      <c r="X6" s="55" t="s">
        <v>7</v>
      </c>
      <c r="Y6" s="30"/>
      <c r="Z6" s="30"/>
      <c r="AA6" s="30"/>
    </row>
    <row r="7" spans="1:27">
      <c r="A7" s="53" t="s">
        <v>361</v>
      </c>
      <c r="B7" s="128">
        <v>2015</v>
      </c>
      <c r="C7" s="489">
        <v>3261.09</v>
      </c>
      <c r="D7" s="544">
        <f>AVERAGE(C7,E7)</f>
        <v>4038.81</v>
      </c>
      <c r="E7" s="491">
        <v>4816.53</v>
      </c>
      <c r="F7" s="252">
        <v>3126.2</v>
      </c>
      <c r="G7" s="518"/>
      <c r="H7" s="519">
        <v>4617.0338345864657</v>
      </c>
      <c r="I7" s="368"/>
      <c r="J7" s="609">
        <v>3.6999999999999998E-2</v>
      </c>
      <c r="K7" s="443">
        <v>149.43597</v>
      </c>
      <c r="L7" s="369" t="s">
        <v>235</v>
      </c>
      <c r="M7" s="64">
        <v>0</v>
      </c>
      <c r="N7" s="313">
        <v>0.05</v>
      </c>
      <c r="O7" s="129">
        <v>7.0000000000000007E-2</v>
      </c>
      <c r="P7" s="64">
        <v>25</v>
      </c>
      <c r="Q7" s="64" t="s">
        <v>16</v>
      </c>
      <c r="R7" s="64">
        <v>1.5</v>
      </c>
      <c r="S7" s="61">
        <v>3341.3857386243681</v>
      </c>
      <c r="T7" s="62">
        <v>4288.6448571528426</v>
      </c>
      <c r="U7" s="63">
        <v>4954.9950212264157</v>
      </c>
      <c r="V7" s="370">
        <v>80.279900490450814</v>
      </c>
      <c r="W7" s="371">
        <v>92.514989817698776</v>
      </c>
      <c r="X7" s="372">
        <v>173.99428612277882</v>
      </c>
      <c r="Y7" s="64" t="s">
        <v>24</v>
      </c>
      <c r="Z7" s="64"/>
      <c r="AA7" s="172" t="s">
        <v>364</v>
      </c>
    </row>
    <row r="8" spans="1:27" ht="17" thickBot="1">
      <c r="A8" s="54" t="s">
        <v>361</v>
      </c>
      <c r="B8" s="136">
        <v>2030</v>
      </c>
      <c r="C8" s="492">
        <v>2414</v>
      </c>
      <c r="D8" s="546">
        <f>AVERAGE(C8,E8)</f>
        <v>3350.2849999999999</v>
      </c>
      <c r="E8" s="494">
        <v>4286.57</v>
      </c>
      <c r="F8" s="245">
        <v>2314.1999999999998</v>
      </c>
      <c r="G8" s="520"/>
      <c r="H8" s="521">
        <v>4108.95</v>
      </c>
      <c r="I8" s="373"/>
      <c r="J8" s="610">
        <v>0.03</v>
      </c>
      <c r="K8" s="445">
        <v>100.50854999999999</v>
      </c>
      <c r="L8" s="374" t="s">
        <v>236</v>
      </c>
      <c r="M8" s="135">
        <v>0</v>
      </c>
      <c r="N8" s="315">
        <v>0.05</v>
      </c>
      <c r="O8" s="209">
        <v>7.0000000000000007E-2</v>
      </c>
      <c r="P8" s="135">
        <v>25</v>
      </c>
      <c r="Q8" s="135" t="s">
        <v>16</v>
      </c>
      <c r="R8" s="135">
        <v>1.5</v>
      </c>
      <c r="S8" s="248">
        <v>3341.3857386243681</v>
      </c>
      <c r="T8" s="246">
        <v>4288.6448571528426</v>
      </c>
      <c r="U8" s="247">
        <v>4954.9950212264157</v>
      </c>
      <c r="V8" s="112">
        <v>56.557265153859369</v>
      </c>
      <c r="W8" s="113">
        <v>65.106439121986256</v>
      </c>
      <c r="X8" s="114">
        <v>146.40787036697787</v>
      </c>
      <c r="Y8" s="135" t="s">
        <v>24</v>
      </c>
      <c r="Z8" s="135"/>
      <c r="AA8" s="171" t="s">
        <v>364</v>
      </c>
    </row>
    <row r="9" spans="1:27">
      <c r="A9" s="53" t="s">
        <v>530</v>
      </c>
      <c r="B9" s="128">
        <v>2010</v>
      </c>
      <c r="C9" s="489"/>
      <c r="D9" s="544">
        <v>3377.44</v>
      </c>
      <c r="E9" s="491"/>
      <c r="F9" s="252"/>
      <c r="G9" s="518">
        <v>3000</v>
      </c>
      <c r="H9" s="519"/>
      <c r="I9" s="368"/>
      <c r="J9" s="609">
        <v>2.6666666666666668E-2</v>
      </c>
      <c r="K9" s="443">
        <v>90.065066666666681</v>
      </c>
      <c r="L9" s="369">
        <v>80</v>
      </c>
      <c r="M9" s="64">
        <v>0</v>
      </c>
      <c r="N9" s="375"/>
      <c r="O9" s="129">
        <v>0.09</v>
      </c>
      <c r="P9" s="705">
        <v>25</v>
      </c>
      <c r="Q9" s="64"/>
      <c r="R9" s="64"/>
      <c r="S9" s="61"/>
      <c r="T9" s="709">
        <v>3900</v>
      </c>
      <c r="U9" s="63"/>
      <c r="V9" s="370"/>
      <c r="W9" s="712">
        <f t="shared" ref="W9:W17" si="0">(((D9*(1+O9)^P9*O9/((1+O9)^P9-1))+(J9*D9))/T9)*1000</f>
        <v>111.25886395336201</v>
      </c>
      <c r="X9" s="372"/>
      <c r="Y9" s="64"/>
      <c r="Z9" s="64"/>
      <c r="AA9" s="172"/>
    </row>
    <row r="10" spans="1:27">
      <c r="A10" s="3" t="s">
        <v>530</v>
      </c>
      <c r="B10" s="125">
        <v>2015</v>
      </c>
      <c r="C10" s="495"/>
      <c r="D10" s="545">
        <v>3228.83</v>
      </c>
      <c r="E10" s="497"/>
      <c r="F10" s="257"/>
      <c r="G10" s="522">
        <v>2868</v>
      </c>
      <c r="H10" s="523"/>
      <c r="I10" s="363"/>
      <c r="J10" s="611">
        <v>2.7894002789400279E-2</v>
      </c>
      <c r="K10" s="444">
        <v>90.064993026499295</v>
      </c>
      <c r="L10" s="364">
        <v>80</v>
      </c>
      <c r="M10" s="23">
        <v>0</v>
      </c>
      <c r="N10" s="376"/>
      <c r="O10" s="207">
        <v>0.09</v>
      </c>
      <c r="P10" s="706">
        <v>25</v>
      </c>
      <c r="Q10" s="23"/>
      <c r="R10" s="23"/>
      <c r="S10" s="260"/>
      <c r="T10" s="710">
        <v>3900</v>
      </c>
      <c r="U10" s="259"/>
      <c r="V10" s="365"/>
      <c r="W10" s="713">
        <f t="shared" si="0"/>
        <v>107.37950484317425</v>
      </c>
      <c r="X10" s="367"/>
      <c r="Y10" s="23"/>
      <c r="Z10" s="23"/>
      <c r="AA10" s="173"/>
    </row>
    <row r="11" spans="1:27">
      <c r="A11" s="3" t="s">
        <v>530</v>
      </c>
      <c r="B11" s="125">
        <v>2020</v>
      </c>
      <c r="C11" s="495"/>
      <c r="D11" s="545">
        <v>3086.98</v>
      </c>
      <c r="E11" s="497"/>
      <c r="F11" s="257"/>
      <c r="G11" s="522">
        <v>2742</v>
      </c>
      <c r="H11" s="523"/>
      <c r="I11" s="363"/>
      <c r="J11" s="611">
        <v>2.9175784099197667E-2</v>
      </c>
      <c r="K11" s="444">
        <v>90.065061998541211</v>
      </c>
      <c r="L11" s="364">
        <v>80</v>
      </c>
      <c r="M11" s="23">
        <v>0</v>
      </c>
      <c r="N11" s="376"/>
      <c r="O11" s="207">
        <v>0.09</v>
      </c>
      <c r="P11" s="706">
        <v>25</v>
      </c>
      <c r="Q11" s="23"/>
      <c r="R11" s="23"/>
      <c r="S11" s="260"/>
      <c r="T11" s="710">
        <v>3900</v>
      </c>
      <c r="U11" s="259"/>
      <c r="V11" s="365"/>
      <c r="W11" s="713">
        <f t="shared" si="0"/>
        <v>103.67664646778515</v>
      </c>
      <c r="X11" s="367"/>
      <c r="Y11" s="23"/>
      <c r="Z11" s="23"/>
      <c r="AA11" s="173"/>
    </row>
    <row r="12" spans="1:27">
      <c r="A12" s="3" t="s">
        <v>530</v>
      </c>
      <c r="B12" s="125">
        <v>2025</v>
      </c>
      <c r="C12" s="495"/>
      <c r="D12" s="545">
        <v>2950.76</v>
      </c>
      <c r="E12" s="497"/>
      <c r="F12" s="257"/>
      <c r="G12" s="522">
        <v>2621</v>
      </c>
      <c r="H12" s="523"/>
      <c r="I12" s="363"/>
      <c r="J12" s="611">
        <v>3.0522701259061428E-2</v>
      </c>
      <c r="K12" s="444">
        <v>90.065165967188108</v>
      </c>
      <c r="L12" s="364">
        <v>80</v>
      </c>
      <c r="M12" s="23">
        <v>0</v>
      </c>
      <c r="N12" s="376"/>
      <c r="O12" s="207">
        <v>0.09</v>
      </c>
      <c r="P12" s="706">
        <v>25</v>
      </c>
      <c r="Q12" s="23"/>
      <c r="R12" s="23"/>
      <c r="S12" s="260"/>
      <c r="T12" s="710">
        <v>3900</v>
      </c>
      <c r="U12" s="259"/>
      <c r="V12" s="365"/>
      <c r="W12" s="713">
        <f t="shared" si="0"/>
        <v>100.12076352496645</v>
      </c>
      <c r="X12" s="367"/>
      <c r="Y12" s="23"/>
      <c r="Z12" s="23"/>
      <c r="AA12" s="173"/>
    </row>
    <row r="13" spans="1:27">
      <c r="A13" s="3" t="s">
        <v>530</v>
      </c>
      <c r="B13" s="125">
        <v>2030</v>
      </c>
      <c r="C13" s="495"/>
      <c r="D13" s="545">
        <v>2821.29</v>
      </c>
      <c r="E13" s="497"/>
      <c r="F13" s="257"/>
      <c r="G13" s="522">
        <v>2506</v>
      </c>
      <c r="H13" s="523"/>
      <c r="I13" s="363"/>
      <c r="J13" s="611">
        <v>3.192338387869114E-2</v>
      </c>
      <c r="K13" s="444">
        <v>90.065123703112519</v>
      </c>
      <c r="L13" s="364">
        <v>80</v>
      </c>
      <c r="M13" s="23">
        <v>0</v>
      </c>
      <c r="N13" s="376"/>
      <c r="O13" s="207">
        <v>0.09</v>
      </c>
      <c r="P13" s="706">
        <v>25</v>
      </c>
      <c r="Q13" s="23"/>
      <c r="R13" s="23"/>
      <c r="S13" s="260"/>
      <c r="T13" s="710">
        <v>3900</v>
      </c>
      <c r="U13" s="259"/>
      <c r="V13" s="365"/>
      <c r="W13" s="713">
        <f t="shared" si="0"/>
        <v>96.741046212475382</v>
      </c>
      <c r="X13" s="367"/>
      <c r="Y13" s="23"/>
      <c r="Z13" s="23"/>
      <c r="AA13" s="173"/>
    </row>
    <row r="14" spans="1:27">
      <c r="A14" s="3" t="s">
        <v>530</v>
      </c>
      <c r="B14" s="125">
        <v>2035</v>
      </c>
      <c r="C14" s="495"/>
      <c r="D14" s="545">
        <v>2697.45</v>
      </c>
      <c r="E14" s="497"/>
      <c r="F14" s="257"/>
      <c r="G14" s="522">
        <v>2396</v>
      </c>
      <c r="H14" s="523"/>
      <c r="I14" s="363"/>
      <c r="J14" s="611">
        <v>3.3388981636060099E-2</v>
      </c>
      <c r="K14" s="444">
        <v>90.065108514190314</v>
      </c>
      <c r="L14" s="364">
        <v>80</v>
      </c>
      <c r="M14" s="23">
        <v>0</v>
      </c>
      <c r="N14" s="376"/>
      <c r="O14" s="207">
        <v>0.09</v>
      </c>
      <c r="P14" s="706">
        <v>25</v>
      </c>
      <c r="Q14" s="23"/>
      <c r="R14" s="23"/>
      <c r="S14" s="260"/>
      <c r="T14" s="710">
        <v>3900</v>
      </c>
      <c r="U14" s="259"/>
      <c r="V14" s="365"/>
      <c r="W14" s="713">
        <f t="shared" si="0"/>
        <v>93.508302301413281</v>
      </c>
      <c r="X14" s="367"/>
      <c r="Y14" s="23"/>
      <c r="Z14" s="23"/>
      <c r="AA14" s="173"/>
    </row>
    <row r="15" spans="1:27">
      <c r="A15" s="3" t="s">
        <v>530</v>
      </c>
      <c r="B15" s="125">
        <v>2040</v>
      </c>
      <c r="C15" s="495"/>
      <c r="D15" s="545">
        <v>2578.11</v>
      </c>
      <c r="E15" s="497"/>
      <c r="F15" s="257"/>
      <c r="G15" s="522">
        <v>2290</v>
      </c>
      <c r="H15" s="523"/>
      <c r="I15" s="363"/>
      <c r="J15" s="611">
        <v>3.4934497816593885E-2</v>
      </c>
      <c r="K15" s="444">
        <v>90.064978165938868</v>
      </c>
      <c r="L15" s="364">
        <v>80</v>
      </c>
      <c r="M15" s="23">
        <v>0</v>
      </c>
      <c r="N15" s="376"/>
      <c r="O15" s="207">
        <v>0.09</v>
      </c>
      <c r="P15" s="706">
        <v>25</v>
      </c>
      <c r="Q15" s="23"/>
      <c r="R15" s="23"/>
      <c r="S15" s="260"/>
      <c r="T15" s="710">
        <v>3900</v>
      </c>
      <c r="U15" s="259"/>
      <c r="V15" s="365"/>
      <c r="W15" s="713">
        <f t="shared" si="0"/>
        <v>90.392997612916417</v>
      </c>
      <c r="X15" s="367"/>
      <c r="Y15" s="23"/>
      <c r="Z15" s="23"/>
      <c r="AA15" s="173"/>
    </row>
    <row r="16" spans="1:27">
      <c r="A16" s="3" t="s">
        <v>530</v>
      </c>
      <c r="B16" s="125">
        <v>2045</v>
      </c>
      <c r="C16" s="495"/>
      <c r="D16" s="545">
        <v>2464.41</v>
      </c>
      <c r="E16" s="497"/>
      <c r="F16" s="257"/>
      <c r="G16" s="522">
        <v>2189</v>
      </c>
      <c r="H16" s="523"/>
      <c r="I16" s="363"/>
      <c r="J16" s="611">
        <v>3.654636820465966E-2</v>
      </c>
      <c r="K16" s="444">
        <v>90.065235267245313</v>
      </c>
      <c r="L16" s="364">
        <v>80</v>
      </c>
      <c r="M16" s="23">
        <v>0</v>
      </c>
      <c r="N16" s="376"/>
      <c r="O16" s="207">
        <v>0.09</v>
      </c>
      <c r="P16" s="706">
        <v>25</v>
      </c>
      <c r="Q16" s="23"/>
      <c r="R16" s="23"/>
      <c r="S16" s="260"/>
      <c r="T16" s="710">
        <v>3900</v>
      </c>
      <c r="U16" s="259"/>
      <c r="V16" s="365"/>
      <c r="W16" s="713">
        <f t="shared" si="0"/>
        <v>87.425019771209961</v>
      </c>
      <c r="X16" s="367"/>
      <c r="Y16" s="23"/>
      <c r="Z16" s="23"/>
      <c r="AA16" s="173"/>
    </row>
    <row r="17" spans="1:27" ht="17" thickBot="1">
      <c r="A17" s="54" t="s">
        <v>530</v>
      </c>
      <c r="B17" s="136">
        <v>2050</v>
      </c>
      <c r="C17" s="492"/>
      <c r="D17" s="546">
        <v>2356.33</v>
      </c>
      <c r="E17" s="494"/>
      <c r="F17" s="245"/>
      <c r="G17" s="520">
        <v>2093</v>
      </c>
      <c r="H17" s="521"/>
      <c r="I17" s="373"/>
      <c r="J17" s="610">
        <v>3.8222646918299095E-2</v>
      </c>
      <c r="K17" s="445">
        <v>90.065169612995703</v>
      </c>
      <c r="L17" s="374">
        <v>80</v>
      </c>
      <c r="M17" s="135">
        <v>0</v>
      </c>
      <c r="N17" s="377"/>
      <c r="O17" s="209">
        <v>0.09</v>
      </c>
      <c r="P17" s="707">
        <v>25</v>
      </c>
      <c r="Q17" s="135"/>
      <c r="R17" s="135"/>
      <c r="S17" s="248"/>
      <c r="T17" s="711">
        <v>3900</v>
      </c>
      <c r="U17" s="247"/>
      <c r="V17" s="112"/>
      <c r="W17" s="714">
        <f t="shared" si="0"/>
        <v>84.60366458908257</v>
      </c>
      <c r="X17" s="114"/>
      <c r="Y17" s="135"/>
      <c r="Z17" s="135"/>
      <c r="AA17" s="171"/>
    </row>
    <row r="18" spans="1:27">
      <c r="A18" s="36" t="s">
        <v>365</v>
      </c>
      <c r="B18" s="128">
        <v>2018</v>
      </c>
      <c r="C18" s="489">
        <v>3154.5600000000004</v>
      </c>
      <c r="D18" s="544">
        <f>AVERAGE(C18,E18)</f>
        <v>3968.75</v>
      </c>
      <c r="E18" s="491">
        <v>4782.9399999999996</v>
      </c>
      <c r="F18" s="252">
        <v>3100</v>
      </c>
      <c r="G18" s="518"/>
      <c r="H18" s="519">
        <v>4700</v>
      </c>
      <c r="I18" s="368">
        <v>0.05</v>
      </c>
      <c r="J18" s="429">
        <v>2.5640314960629924E-2</v>
      </c>
      <c r="K18" s="440">
        <v>101.76</v>
      </c>
      <c r="L18" s="130">
        <v>100</v>
      </c>
      <c r="M18" s="64">
        <v>5.0000000000000001E-3</v>
      </c>
      <c r="N18" s="462"/>
      <c r="O18" s="129">
        <v>4.8000000000000001E-2</v>
      </c>
      <c r="P18" s="64">
        <v>25</v>
      </c>
      <c r="Q18" s="64"/>
      <c r="R18" s="64"/>
      <c r="S18" s="61">
        <v>3200</v>
      </c>
      <c r="T18" s="62">
        <v>3600</v>
      </c>
      <c r="U18" s="63">
        <v>4500</v>
      </c>
      <c r="V18" s="370">
        <v>75</v>
      </c>
      <c r="W18" s="371">
        <v>106</v>
      </c>
      <c r="X18" s="372">
        <v>137</v>
      </c>
      <c r="Y18" s="64" t="s">
        <v>234</v>
      </c>
      <c r="Z18" s="130" t="s">
        <v>229</v>
      </c>
      <c r="AA18" s="172" t="s">
        <v>366</v>
      </c>
    </row>
    <row r="19" spans="1:27">
      <c r="A19" s="37" t="s">
        <v>365</v>
      </c>
      <c r="B19" s="125">
        <v>2020</v>
      </c>
      <c r="C19" s="495">
        <v>2961.4833701479488</v>
      </c>
      <c r="D19" s="545">
        <f t="shared" ref="D19:D28" si="1">AVERAGE(C19,E19)</f>
        <v>3725.7371430893545</v>
      </c>
      <c r="E19" s="497">
        <v>4489.9909160307607</v>
      </c>
      <c r="F19" s="257">
        <v>2910.2627458214902</v>
      </c>
      <c r="G19" s="522"/>
      <c r="H19" s="523">
        <v>4412.3338404390333</v>
      </c>
      <c r="I19" s="363">
        <v>0.05</v>
      </c>
      <c r="J19" s="430">
        <v>2.7312715871206455E-2</v>
      </c>
      <c r="K19" s="441">
        <v>101.76</v>
      </c>
      <c r="L19" s="208">
        <v>100</v>
      </c>
      <c r="M19" s="23">
        <v>5.0000000000000001E-3</v>
      </c>
      <c r="N19" s="463"/>
      <c r="O19" s="207">
        <v>4.8000000000000001E-2</v>
      </c>
      <c r="P19" s="23">
        <v>25</v>
      </c>
      <c r="Q19" s="23"/>
      <c r="R19" s="23"/>
      <c r="S19" s="260">
        <v>3238.5151999999998</v>
      </c>
      <c r="T19" s="258">
        <v>3643.3295999999996</v>
      </c>
      <c r="U19" s="259">
        <v>4554.1619999999994</v>
      </c>
      <c r="V19" s="365">
        <v>73</v>
      </c>
      <c r="W19" s="366"/>
      <c r="X19" s="367">
        <v>134</v>
      </c>
      <c r="Y19" s="23"/>
      <c r="Z19" s="208" t="s">
        <v>230</v>
      </c>
      <c r="AA19" s="173" t="s">
        <v>366</v>
      </c>
    </row>
    <row r="20" spans="1:27">
      <c r="A20" s="37" t="s">
        <v>365</v>
      </c>
      <c r="B20" s="125">
        <v>2025</v>
      </c>
      <c r="C20" s="495">
        <v>2921.1294371617678</v>
      </c>
      <c r="D20" s="545">
        <f t="shared" si="1"/>
        <v>3674.9692919131917</v>
      </c>
      <c r="E20" s="497">
        <v>4428.8091466646156</v>
      </c>
      <c r="F20" s="257">
        <v>2870.6067582171459</v>
      </c>
      <c r="G20" s="522"/>
      <c r="H20" s="523">
        <v>4352.2102463292213</v>
      </c>
      <c r="I20" s="363">
        <v>0.05</v>
      </c>
      <c r="J20" s="430">
        <v>2.7690027294629087E-2</v>
      </c>
      <c r="K20" s="441">
        <v>101.76</v>
      </c>
      <c r="L20" s="208">
        <v>100</v>
      </c>
      <c r="M20" s="23">
        <v>5.0000000000000001E-3</v>
      </c>
      <c r="N20" s="463"/>
      <c r="O20" s="207">
        <v>4.8000000000000001E-2</v>
      </c>
      <c r="P20" s="23">
        <v>25</v>
      </c>
      <c r="Q20" s="23"/>
      <c r="R20" s="23"/>
      <c r="S20" s="260">
        <v>3336.8435376755924</v>
      </c>
      <c r="T20" s="258">
        <v>3753.9489798850418</v>
      </c>
      <c r="U20" s="259">
        <v>4692.436224856302</v>
      </c>
      <c r="V20" s="365">
        <v>68</v>
      </c>
      <c r="W20" s="366"/>
      <c r="X20" s="367">
        <v>123</v>
      </c>
      <c r="Y20" s="23"/>
      <c r="Z20" s="208" t="s">
        <v>231</v>
      </c>
      <c r="AA20" s="173" t="s">
        <v>366</v>
      </c>
    </row>
    <row r="21" spans="1:27">
      <c r="A21" s="37" t="s">
        <v>365</v>
      </c>
      <c r="B21" s="125">
        <v>2030</v>
      </c>
      <c r="C21" s="495">
        <v>2781.4983214029162</v>
      </c>
      <c r="D21" s="545">
        <f t="shared" si="1"/>
        <v>3499.3043398294753</v>
      </c>
      <c r="E21" s="497">
        <v>4217.1103582560345</v>
      </c>
      <c r="F21" s="257">
        <v>2733.3906460327398</v>
      </c>
      <c r="G21" s="522"/>
      <c r="H21" s="523">
        <v>4144.1729149528637</v>
      </c>
      <c r="I21" s="363">
        <v>0.05</v>
      </c>
      <c r="J21" s="430">
        <v>2.9080065669555018E-2</v>
      </c>
      <c r="K21" s="441">
        <v>101.76</v>
      </c>
      <c r="L21" s="208">
        <v>100</v>
      </c>
      <c r="M21" s="23">
        <v>5.0000000000000001E-3</v>
      </c>
      <c r="N21" s="463"/>
      <c r="O21" s="207">
        <v>4.8000000000000001E-2</v>
      </c>
      <c r="P21" s="23">
        <v>25</v>
      </c>
      <c r="Q21" s="23"/>
      <c r="R21" s="23"/>
      <c r="S21" s="260">
        <v>3438.1573367101587</v>
      </c>
      <c r="T21" s="258">
        <v>3867.9270037989286</v>
      </c>
      <c r="U21" s="259">
        <v>4834.9087547486606</v>
      </c>
      <c r="V21" s="365">
        <v>62</v>
      </c>
      <c r="W21" s="366"/>
      <c r="X21" s="367">
        <v>112</v>
      </c>
      <c r="Y21" s="23"/>
      <c r="Z21" s="208" t="s">
        <v>232</v>
      </c>
      <c r="AA21" s="173" t="s">
        <v>366</v>
      </c>
    </row>
    <row r="22" spans="1:27" ht="17" thickBot="1">
      <c r="A22" s="39" t="s">
        <v>365</v>
      </c>
      <c r="B22" s="136">
        <v>2035</v>
      </c>
      <c r="C22" s="492">
        <v>2585.0633766767814</v>
      </c>
      <c r="D22" s="546">
        <f t="shared" si="1"/>
        <v>3252.1765061417573</v>
      </c>
      <c r="E22" s="494">
        <v>3919.2896356067331</v>
      </c>
      <c r="F22" s="245">
        <v>2540.3531610424343</v>
      </c>
      <c r="G22" s="520"/>
      <c r="H22" s="521">
        <v>3851.5031796449812</v>
      </c>
      <c r="I22" s="373">
        <v>0.05</v>
      </c>
      <c r="J22" s="431">
        <v>3.1289814623476173E-2</v>
      </c>
      <c r="K22" s="442">
        <v>101.76</v>
      </c>
      <c r="L22" s="210">
        <v>100</v>
      </c>
      <c r="M22" s="135">
        <v>5.0000000000000001E-3</v>
      </c>
      <c r="N22" s="465"/>
      <c r="O22" s="209">
        <v>4.8000000000000001E-2</v>
      </c>
      <c r="P22" s="135">
        <v>25</v>
      </c>
      <c r="Q22" s="135"/>
      <c r="R22" s="135"/>
      <c r="S22" s="248">
        <v>3542.5472421785207</v>
      </c>
      <c r="T22" s="246">
        <v>3985.3656474508361</v>
      </c>
      <c r="U22" s="247">
        <v>4981.707059313545</v>
      </c>
      <c r="V22" s="112">
        <v>57</v>
      </c>
      <c r="W22" s="113"/>
      <c r="X22" s="114">
        <v>101</v>
      </c>
      <c r="Y22" s="135"/>
      <c r="Z22" s="210" t="s">
        <v>233</v>
      </c>
      <c r="AA22" s="171" t="s">
        <v>366</v>
      </c>
    </row>
    <row r="23" spans="1:27">
      <c r="A23" s="67" t="s">
        <v>532</v>
      </c>
      <c r="B23" s="128">
        <v>2020</v>
      </c>
      <c r="C23" s="489">
        <v>3118.3599999999997</v>
      </c>
      <c r="D23" s="544">
        <f t="shared" si="1"/>
        <v>3274.2779999999998</v>
      </c>
      <c r="E23" s="491">
        <v>3430.1959999999999</v>
      </c>
      <c r="F23" s="252">
        <v>2800</v>
      </c>
      <c r="G23" s="518"/>
      <c r="H23" s="519">
        <v>3080</v>
      </c>
      <c r="I23" s="368"/>
      <c r="J23" s="725">
        <v>3.1E-2</v>
      </c>
      <c r="K23" s="443"/>
      <c r="L23" s="369"/>
      <c r="M23" s="64"/>
      <c r="N23" s="375"/>
      <c r="O23" s="701">
        <v>7.0000000000000007E-2</v>
      </c>
      <c r="P23" s="705">
        <v>25</v>
      </c>
      <c r="Q23" s="64"/>
      <c r="R23" s="64"/>
      <c r="S23" s="61"/>
      <c r="T23" s="62">
        <v>3463</v>
      </c>
      <c r="U23" s="63"/>
      <c r="V23" s="716">
        <f>(((C23*(1+O23)^P23*O23/((1+O23)^P23-1))+(J23*C23))/T23)*1000</f>
        <v>105.18545898938343</v>
      </c>
      <c r="W23" s="713">
        <f t="shared" ref="W23:W30" si="2">(((D23*(1+O23)^P23*O23/((1+O23)^P23-1))+(J23*D23))/T23)*1000</f>
        <v>110.44473193885261</v>
      </c>
      <c r="X23" s="718">
        <f>(((E23*(1+O23)^P23*O23/((1+O23)^P23-1))+(J23*E23))/T23)*1000</f>
        <v>115.7040048883218</v>
      </c>
      <c r="Y23" s="64"/>
      <c r="Z23" s="130"/>
      <c r="AA23" s="172"/>
    </row>
    <row r="24" spans="1:27">
      <c r="A24" s="68" t="s">
        <v>532</v>
      </c>
      <c r="B24" s="125">
        <v>2025</v>
      </c>
      <c r="C24" s="495">
        <v>2784.25</v>
      </c>
      <c r="D24" s="545">
        <f t="shared" si="1"/>
        <v>2923.4624999999996</v>
      </c>
      <c r="E24" s="497">
        <v>3062.6749999999997</v>
      </c>
      <c r="F24" s="257">
        <v>2500</v>
      </c>
      <c r="G24" s="522"/>
      <c r="H24" s="523">
        <v>2750</v>
      </c>
      <c r="I24" s="363"/>
      <c r="J24" s="726">
        <v>3.1E-2</v>
      </c>
      <c r="K24" s="444"/>
      <c r="L24" s="364"/>
      <c r="M24" s="23"/>
      <c r="N24" s="376"/>
      <c r="O24" s="702">
        <v>7.0000000000000007E-2</v>
      </c>
      <c r="P24" s="706">
        <v>25</v>
      </c>
      <c r="Q24" s="23"/>
      <c r="R24" s="23"/>
      <c r="S24" s="260"/>
      <c r="T24" s="258">
        <v>3466</v>
      </c>
      <c r="U24" s="259"/>
      <c r="V24" s="723">
        <f t="shared" ref="V24:V27" si="3">(((C24*(1+O24)^P24*O24/((1+O24)^P24-1))+(J24*C24))/T24)*1000</f>
        <v>93.834299645596744</v>
      </c>
      <c r="W24" s="713">
        <f t="shared" si="2"/>
        <v>98.526014627876549</v>
      </c>
      <c r="X24" s="722">
        <f t="shared" ref="X24:X27" si="4">(((E24*(1+O24)^P24*O24/((1+O24)^P24-1))+(J24*E24))/T24)*1000</f>
        <v>103.2177296101564</v>
      </c>
      <c r="Y24" s="23"/>
      <c r="Z24" s="208"/>
      <c r="AA24" s="173"/>
    </row>
    <row r="25" spans="1:27">
      <c r="A25" s="68" t="s">
        <v>532</v>
      </c>
      <c r="B25" s="125">
        <v>2030</v>
      </c>
      <c r="C25" s="495">
        <v>2617.1949999999997</v>
      </c>
      <c r="D25" s="545">
        <f t="shared" si="1"/>
        <v>2748.0547499999998</v>
      </c>
      <c r="E25" s="497">
        <v>2878.9144999999999</v>
      </c>
      <c r="F25" s="257">
        <v>2350</v>
      </c>
      <c r="G25" s="522"/>
      <c r="H25" s="523">
        <v>2585</v>
      </c>
      <c r="I25" s="363"/>
      <c r="J25" s="726">
        <v>3.1E-2</v>
      </c>
      <c r="K25" s="444"/>
      <c r="L25" s="364"/>
      <c r="M25" s="23"/>
      <c r="N25" s="376"/>
      <c r="O25" s="702">
        <v>7.0000000000000007E-2</v>
      </c>
      <c r="P25" s="706">
        <v>25</v>
      </c>
      <c r="Q25" s="23"/>
      <c r="R25" s="23"/>
      <c r="S25" s="260"/>
      <c r="T25" s="258">
        <v>3468</v>
      </c>
      <c r="U25" s="259"/>
      <c r="V25" s="723">
        <f t="shared" si="3"/>
        <v>88.153374168783145</v>
      </c>
      <c r="W25" s="713">
        <f t="shared" si="2"/>
        <v>92.561042877222306</v>
      </c>
      <c r="X25" s="722">
        <f t="shared" si="4"/>
        <v>96.968711585661467</v>
      </c>
      <c r="Y25" s="23"/>
      <c r="Z25" s="208"/>
      <c r="AA25" s="173"/>
    </row>
    <row r="26" spans="1:27">
      <c r="A26" s="68" t="s">
        <v>532</v>
      </c>
      <c r="B26" s="125">
        <v>2040</v>
      </c>
      <c r="C26" s="495">
        <v>2450.14</v>
      </c>
      <c r="D26" s="545">
        <f t="shared" si="1"/>
        <v>2572.6469999999999</v>
      </c>
      <c r="E26" s="497">
        <v>2695.154</v>
      </c>
      <c r="F26" s="257">
        <v>2200</v>
      </c>
      <c r="G26" s="522"/>
      <c r="H26" s="523">
        <v>2420</v>
      </c>
      <c r="I26" s="363"/>
      <c r="J26" s="726">
        <v>3.1E-2</v>
      </c>
      <c r="K26" s="444"/>
      <c r="L26" s="364"/>
      <c r="M26" s="23"/>
      <c r="N26" s="376"/>
      <c r="O26" s="702">
        <v>7.0000000000000007E-2</v>
      </c>
      <c r="P26" s="706">
        <v>25</v>
      </c>
      <c r="Q26" s="23"/>
      <c r="R26" s="23"/>
      <c r="S26" s="260"/>
      <c r="T26" s="258">
        <v>3468</v>
      </c>
      <c r="U26" s="259"/>
      <c r="V26" s="723">
        <f t="shared" si="3"/>
        <v>82.526563051626781</v>
      </c>
      <c r="W26" s="713">
        <f t="shared" si="2"/>
        <v>86.652891204208117</v>
      </c>
      <c r="X26" s="722">
        <f t="shared" si="4"/>
        <v>90.779219356789454</v>
      </c>
      <c r="Y26" s="23"/>
      <c r="Z26" s="208"/>
      <c r="AA26" s="173"/>
    </row>
    <row r="27" spans="1:27" ht="17" thickBot="1">
      <c r="A27" s="69" t="s">
        <v>532</v>
      </c>
      <c r="B27" s="136">
        <v>2050</v>
      </c>
      <c r="C27" s="492">
        <v>2338.77</v>
      </c>
      <c r="D27" s="546">
        <f t="shared" si="1"/>
        <v>2455.7084999999997</v>
      </c>
      <c r="E27" s="494">
        <v>2572.6469999999999</v>
      </c>
      <c r="F27" s="245">
        <v>2100</v>
      </c>
      <c r="G27" s="520"/>
      <c r="H27" s="521">
        <v>2310</v>
      </c>
      <c r="I27" s="373"/>
      <c r="J27" s="727">
        <v>3.1E-2</v>
      </c>
      <c r="K27" s="445"/>
      <c r="L27" s="374"/>
      <c r="M27" s="135"/>
      <c r="N27" s="377"/>
      <c r="O27" s="703">
        <v>7.0000000000000007E-2</v>
      </c>
      <c r="P27" s="707">
        <v>25</v>
      </c>
      <c r="Q27" s="135"/>
      <c r="R27" s="135"/>
      <c r="S27" s="248"/>
      <c r="T27" s="246">
        <v>3468</v>
      </c>
      <c r="U27" s="247"/>
      <c r="V27" s="717">
        <f t="shared" si="3"/>
        <v>78.775355640189204</v>
      </c>
      <c r="W27" s="714">
        <f t="shared" si="2"/>
        <v>82.714123422198639</v>
      </c>
      <c r="X27" s="719">
        <f t="shared" si="4"/>
        <v>86.652891204208117</v>
      </c>
      <c r="Y27" s="135"/>
      <c r="Z27" s="210"/>
      <c r="AA27" s="171"/>
    </row>
    <row r="28" spans="1:27" ht="17" thickBot="1">
      <c r="A28" s="39" t="s">
        <v>520</v>
      </c>
      <c r="B28" s="40">
        <v>2050</v>
      </c>
      <c r="C28" s="506">
        <v>1742.17</v>
      </c>
      <c r="D28" s="543">
        <f t="shared" si="1"/>
        <v>3374.8049999999998</v>
      </c>
      <c r="E28" s="508">
        <v>5007.4399999999996</v>
      </c>
      <c r="F28" s="538">
        <v>1670</v>
      </c>
      <c r="G28" s="539"/>
      <c r="H28" s="540">
        <v>4800</v>
      </c>
      <c r="I28" s="45"/>
      <c r="J28" s="700">
        <v>3.1E-2</v>
      </c>
      <c r="K28" s="438"/>
      <c r="L28" s="41"/>
      <c r="M28" s="43"/>
      <c r="N28" s="44"/>
      <c r="O28" s="701"/>
      <c r="P28" s="706"/>
      <c r="Q28" s="43"/>
      <c r="R28" s="43"/>
      <c r="S28" s="46"/>
      <c r="T28" s="732">
        <v>5500</v>
      </c>
      <c r="U28" s="48"/>
      <c r="V28" s="49">
        <v>42</v>
      </c>
      <c r="W28" s="50"/>
      <c r="X28" s="51">
        <v>115</v>
      </c>
      <c r="Y28" s="43"/>
      <c r="Z28" s="66" t="s">
        <v>381</v>
      </c>
      <c r="AA28" s="52"/>
    </row>
    <row r="29" spans="1:27">
      <c r="A29" s="79" t="s">
        <v>363</v>
      </c>
      <c r="B29" s="128">
        <v>2013</v>
      </c>
      <c r="C29" s="489"/>
      <c r="D29" s="544">
        <v>4252.49</v>
      </c>
      <c r="E29" s="491"/>
      <c r="F29" s="185"/>
      <c r="G29" s="533">
        <v>3978</v>
      </c>
      <c r="H29" s="525"/>
      <c r="I29" s="313"/>
      <c r="J29" s="429">
        <v>3.0300000000000001E-2</v>
      </c>
      <c r="K29" s="440">
        <v>127.57469999999999</v>
      </c>
      <c r="L29" s="130">
        <v>119.33999999999999</v>
      </c>
      <c r="M29" s="64"/>
      <c r="N29" s="313"/>
      <c r="O29" s="129">
        <v>7.0000000000000007E-2</v>
      </c>
      <c r="P29" s="130">
        <v>20</v>
      </c>
      <c r="Q29" s="64"/>
      <c r="R29" s="64"/>
      <c r="S29" s="131"/>
      <c r="T29" s="53">
        <v>4000</v>
      </c>
      <c r="U29" s="67"/>
      <c r="V29" s="370"/>
      <c r="W29" s="712">
        <f t="shared" si="2"/>
        <v>132.56385494848436</v>
      </c>
      <c r="X29" s="372"/>
      <c r="Y29" s="398"/>
      <c r="Z29" s="64"/>
      <c r="AA29" s="172"/>
    </row>
    <row r="30" spans="1:27" ht="17" thickBot="1">
      <c r="A30" s="80" t="s">
        <v>363</v>
      </c>
      <c r="B30" s="136">
        <v>2050</v>
      </c>
      <c r="C30" s="492"/>
      <c r="D30" s="546">
        <v>2406.3200000000002</v>
      </c>
      <c r="E30" s="494"/>
      <c r="F30" s="184"/>
      <c r="G30" s="531">
        <v>2251</v>
      </c>
      <c r="H30" s="532"/>
      <c r="I30" s="315"/>
      <c r="J30" s="431">
        <v>0.03</v>
      </c>
      <c r="K30" s="442">
        <v>72.189599999999999</v>
      </c>
      <c r="L30" s="210">
        <v>67.53</v>
      </c>
      <c r="M30" s="135"/>
      <c r="N30" s="315"/>
      <c r="O30" s="209">
        <v>7.0000000000000007E-2</v>
      </c>
      <c r="P30" s="210">
        <v>20</v>
      </c>
      <c r="Q30" s="135"/>
      <c r="R30" s="135"/>
      <c r="S30" s="139"/>
      <c r="T30" s="54">
        <v>4000</v>
      </c>
      <c r="U30" s="69"/>
      <c r="V30" s="112"/>
      <c r="W30" s="714">
        <f t="shared" si="2"/>
        <v>74.832296268627772</v>
      </c>
      <c r="X30" s="114"/>
      <c r="Y30" s="135"/>
      <c r="Z30" s="135" t="s">
        <v>115</v>
      </c>
      <c r="AA30" s="171"/>
    </row>
    <row r="31" spans="1:27">
      <c r="A31" s="380" t="s">
        <v>342</v>
      </c>
      <c r="B31" s="128">
        <v>2017</v>
      </c>
      <c r="C31" s="489"/>
      <c r="D31" s="544">
        <v>4081.6255999999998</v>
      </c>
      <c r="E31" s="491"/>
      <c r="F31" s="185"/>
      <c r="G31" s="533">
        <v>3952</v>
      </c>
      <c r="H31" s="525"/>
      <c r="I31" s="313">
        <v>0.05</v>
      </c>
      <c r="J31" s="429">
        <v>1.7999999999999999E-2</v>
      </c>
      <c r="K31" s="440">
        <v>73.469260799999986</v>
      </c>
      <c r="L31" s="130">
        <v>71.135999999999996</v>
      </c>
      <c r="M31" s="64"/>
      <c r="N31" s="292">
        <v>8.0000000000000002E-3</v>
      </c>
      <c r="O31" s="129">
        <v>4.5999999999999999E-2</v>
      </c>
      <c r="P31" s="64">
        <v>20</v>
      </c>
      <c r="Q31" s="64"/>
      <c r="R31" s="64"/>
      <c r="S31" s="131"/>
      <c r="T31" s="53">
        <v>3000</v>
      </c>
      <c r="U31" s="67"/>
      <c r="V31" s="370"/>
      <c r="W31" s="371">
        <v>140</v>
      </c>
      <c r="X31" s="372"/>
      <c r="Y31" s="64"/>
      <c r="Z31" s="64"/>
      <c r="AA31" s="172"/>
    </row>
    <row r="32" spans="1:27">
      <c r="A32" s="219" t="s">
        <v>342</v>
      </c>
      <c r="B32" s="125">
        <v>2030</v>
      </c>
      <c r="C32" s="495"/>
      <c r="D32" s="545">
        <v>3359.6983999999998</v>
      </c>
      <c r="E32" s="497"/>
      <c r="F32" s="186"/>
      <c r="G32" s="529">
        <v>3253</v>
      </c>
      <c r="H32" s="527"/>
      <c r="I32" s="314">
        <v>0.05</v>
      </c>
      <c r="J32" s="430">
        <v>1.7999999999999999E-2</v>
      </c>
      <c r="K32" s="441">
        <v>60.474571199999993</v>
      </c>
      <c r="L32" s="208">
        <v>58.553999999999995</v>
      </c>
      <c r="M32" s="23"/>
      <c r="N32" s="293">
        <v>8.0000000000000002E-3</v>
      </c>
      <c r="O32" s="207">
        <v>4.5999999999999999E-2</v>
      </c>
      <c r="P32" s="23">
        <v>20</v>
      </c>
      <c r="Q32" s="23"/>
      <c r="R32" s="23"/>
      <c r="S32" s="2"/>
      <c r="T32" s="3">
        <v>3000</v>
      </c>
      <c r="U32" s="68"/>
      <c r="V32" s="365"/>
      <c r="W32" s="366">
        <v>128</v>
      </c>
      <c r="X32" s="367"/>
      <c r="Y32" s="23"/>
      <c r="Z32" s="23"/>
      <c r="AA32" s="173"/>
    </row>
    <row r="33" spans="1:27" ht="17" thickBot="1">
      <c r="A33" s="381" t="s">
        <v>342</v>
      </c>
      <c r="B33" s="136">
        <v>2050</v>
      </c>
      <c r="C33" s="492"/>
      <c r="D33" s="546">
        <v>3035.3991999999998</v>
      </c>
      <c r="E33" s="494"/>
      <c r="F33" s="184"/>
      <c r="G33" s="531">
        <v>2939</v>
      </c>
      <c r="H33" s="532"/>
      <c r="I33" s="315">
        <v>0.05</v>
      </c>
      <c r="J33" s="431">
        <v>1.7999999999999999E-2</v>
      </c>
      <c r="K33" s="442">
        <v>54.637185599999995</v>
      </c>
      <c r="L33" s="210">
        <v>52.901999999999994</v>
      </c>
      <c r="M33" s="135"/>
      <c r="N33" s="294">
        <v>8.0000000000000002E-3</v>
      </c>
      <c r="O33" s="209">
        <v>4.5999999999999999E-2</v>
      </c>
      <c r="P33" s="135">
        <v>20</v>
      </c>
      <c r="Q33" s="135"/>
      <c r="R33" s="135"/>
      <c r="S33" s="139"/>
      <c r="T33" s="54">
        <v>3000</v>
      </c>
      <c r="U33" s="69"/>
      <c r="V33" s="112"/>
      <c r="W33" s="113">
        <v>121</v>
      </c>
      <c r="X33" s="114"/>
      <c r="Y33" s="135"/>
      <c r="Z33" s="135"/>
      <c r="AA33" s="171"/>
    </row>
    <row r="34" spans="1:27">
      <c r="A34" s="203" t="s">
        <v>362</v>
      </c>
      <c r="B34" s="128">
        <v>2010</v>
      </c>
      <c r="C34" s="489"/>
      <c r="D34" s="544">
        <v>4349.1007999999993</v>
      </c>
      <c r="E34" s="491"/>
      <c r="F34" s="185"/>
      <c r="G34" s="533">
        <v>4169</v>
      </c>
      <c r="H34" s="525"/>
      <c r="I34" s="64"/>
      <c r="J34" s="429">
        <v>4.4999999999999998E-2</v>
      </c>
      <c r="K34" s="440">
        <v>195.70953599999996</v>
      </c>
      <c r="L34" s="130">
        <v>187.60499999999999</v>
      </c>
      <c r="M34" s="64"/>
      <c r="N34" s="64"/>
      <c r="O34" s="702">
        <v>7.0000000000000007E-2</v>
      </c>
      <c r="P34" s="64">
        <v>25</v>
      </c>
      <c r="Q34" s="64"/>
      <c r="R34" s="64"/>
      <c r="S34" s="131"/>
      <c r="T34" s="729">
        <v>3900</v>
      </c>
      <c r="U34" s="67"/>
      <c r="V34" s="716"/>
      <c r="W34" s="733">
        <f t="shared" ref="W34:W46" si="5">(((D34*(1+O34)^P34*O34/((1+O34)^P34-1))+(J34*D34))/T34)*1000</f>
        <v>145.87387822892578</v>
      </c>
      <c r="X34" s="372"/>
      <c r="Y34" s="131"/>
      <c r="Z34" s="64"/>
      <c r="AA34" s="163"/>
    </row>
    <row r="35" spans="1:27">
      <c r="A35" s="124" t="s">
        <v>362</v>
      </c>
      <c r="B35" s="125">
        <v>2012</v>
      </c>
      <c r="C35" s="495"/>
      <c r="D35" s="545">
        <v>4349.1007999999993</v>
      </c>
      <c r="E35" s="497"/>
      <c r="F35" s="186"/>
      <c r="G35" s="529">
        <v>4169</v>
      </c>
      <c r="H35" s="527"/>
      <c r="I35" s="23"/>
      <c r="J35" s="430">
        <v>4.4999999999999998E-2</v>
      </c>
      <c r="K35" s="441">
        <v>195.70953599999996</v>
      </c>
      <c r="L35" s="208">
        <v>187.60499999999999</v>
      </c>
      <c r="M35" s="23"/>
      <c r="N35" s="23"/>
      <c r="O35" s="702">
        <v>7.0000000000000007E-2</v>
      </c>
      <c r="P35" s="23">
        <v>25</v>
      </c>
      <c r="Q35" s="23"/>
      <c r="R35" s="23"/>
      <c r="S35" s="2"/>
      <c r="T35" s="731">
        <v>3900</v>
      </c>
      <c r="U35" s="68"/>
      <c r="V35" s="723"/>
      <c r="W35" s="734">
        <f t="shared" si="5"/>
        <v>145.87387822892578</v>
      </c>
      <c r="X35" s="367"/>
      <c r="Y35" s="2"/>
      <c r="Z35" s="23"/>
      <c r="AA35" s="164"/>
    </row>
    <row r="36" spans="1:27">
      <c r="A36" s="124" t="s">
        <v>362</v>
      </c>
      <c r="B36" s="125">
        <v>2020</v>
      </c>
      <c r="C36" s="495">
        <v>3614.6879999999996</v>
      </c>
      <c r="D36" s="545">
        <f>AVERAGE(C36,E36)</f>
        <v>3678.3231999999998</v>
      </c>
      <c r="E36" s="497">
        <v>3741.9583999999995</v>
      </c>
      <c r="F36" s="528">
        <v>3465</v>
      </c>
      <c r="G36" s="529"/>
      <c r="H36" s="527">
        <v>3587</v>
      </c>
      <c r="I36" s="23"/>
      <c r="J36" s="430">
        <v>4.4999999999999998E-2</v>
      </c>
      <c r="K36" s="441">
        <f>D36*J36</f>
        <v>165.52454399999999</v>
      </c>
      <c r="L36" s="208"/>
      <c r="M36" s="23"/>
      <c r="N36" s="23"/>
      <c r="O36" s="702">
        <v>7.0000000000000007E-2</v>
      </c>
      <c r="P36" s="23">
        <v>25</v>
      </c>
      <c r="Q36" s="23"/>
      <c r="R36" s="23"/>
      <c r="S36" s="2"/>
      <c r="T36" s="731">
        <v>3900</v>
      </c>
      <c r="U36" s="68"/>
      <c r="V36" s="723">
        <f>(((C36*(1+O36)^P36*O36/((1+O36)^P36-1))+(J36*C36))/T36)*1000</f>
        <v>121.24082227470088</v>
      </c>
      <c r="W36" s="734">
        <f t="shared" si="5"/>
        <v>123.37522058891638</v>
      </c>
      <c r="X36" s="722">
        <f>(((E36*(1+O36)^P36*O36/((1+O36)^P36-1))+(J36*E36))/T36)*1000</f>
        <v>125.50961890313187</v>
      </c>
      <c r="Y36" s="2"/>
      <c r="Z36" s="23"/>
      <c r="AA36" s="164"/>
    </row>
    <row r="37" spans="1:27">
      <c r="A37" s="124" t="s">
        <v>362</v>
      </c>
      <c r="B37" s="125">
        <v>2030</v>
      </c>
      <c r="C37" s="495">
        <v>2764.4799999999996</v>
      </c>
      <c r="D37" s="545">
        <f>AVERAGE(C37,E37)</f>
        <v>3183.3247999999994</v>
      </c>
      <c r="E37" s="497">
        <v>3602.1695999999997</v>
      </c>
      <c r="F37" s="528">
        <v>2650</v>
      </c>
      <c r="G37" s="529"/>
      <c r="H37" s="527">
        <v>3453</v>
      </c>
      <c r="I37" s="23"/>
      <c r="J37" s="430">
        <v>4.4999999999999998E-2</v>
      </c>
      <c r="K37" s="441">
        <f t="shared" ref="K37:K39" si="6">D37*J37</f>
        <v>143.24961599999997</v>
      </c>
      <c r="L37" s="208"/>
      <c r="M37" s="23"/>
      <c r="N37" s="23"/>
      <c r="O37" s="702">
        <v>7.0000000000000007E-2</v>
      </c>
      <c r="P37" s="23">
        <v>25</v>
      </c>
      <c r="Q37" s="23"/>
      <c r="R37" s="23"/>
      <c r="S37" s="2"/>
      <c r="T37" s="731">
        <v>3900</v>
      </c>
      <c r="U37" s="68"/>
      <c r="V37" s="723">
        <f t="shared" ref="V37:V39" si="7">(((C37*(1+O37)^P37*O37/((1+O37)^P37-1))+(J37*C37))/T37)*1000</f>
        <v>92.723861191329647</v>
      </c>
      <c r="W37" s="734">
        <f t="shared" si="5"/>
        <v>106.77240091522357</v>
      </c>
      <c r="X37" s="722">
        <f t="shared" ref="X37:X39" si="8">(((E37*(1+O37)^P37*O37/((1+O37)^P37-1))+(J37*E37))/T37)*1000</f>
        <v>120.82094063911747</v>
      </c>
      <c r="Y37" s="2"/>
      <c r="Z37" s="23"/>
      <c r="AA37" s="164"/>
    </row>
    <row r="38" spans="1:27">
      <c r="A38" s="124" t="s">
        <v>362</v>
      </c>
      <c r="B38" s="125">
        <v>2040</v>
      </c>
      <c r="C38" s="495">
        <v>2347.1999999999998</v>
      </c>
      <c r="D38" s="545">
        <f>AVERAGE(C38,E38)</f>
        <v>2895.9231999999997</v>
      </c>
      <c r="E38" s="497">
        <v>3444.6463999999996</v>
      </c>
      <c r="F38" s="528">
        <v>2250</v>
      </c>
      <c r="G38" s="529"/>
      <c r="H38" s="527">
        <v>3302</v>
      </c>
      <c r="I38" s="23"/>
      <c r="J38" s="430">
        <v>4.4999999999999998E-2</v>
      </c>
      <c r="K38" s="441">
        <f t="shared" si="6"/>
        <v>130.31654399999999</v>
      </c>
      <c r="L38" s="208"/>
      <c r="M38" s="23"/>
      <c r="N38" s="23"/>
      <c r="O38" s="702">
        <v>7.0000000000000007E-2</v>
      </c>
      <c r="P38" s="23">
        <v>25</v>
      </c>
      <c r="Q38" s="23"/>
      <c r="R38" s="23"/>
      <c r="S38" s="2"/>
      <c r="T38" s="731">
        <v>3900</v>
      </c>
      <c r="U38" s="68"/>
      <c r="V38" s="723">
        <f t="shared" si="7"/>
        <v>78.72780667188367</v>
      </c>
      <c r="W38" s="734">
        <f t="shared" si="5"/>
        <v>97.13261836495515</v>
      </c>
      <c r="X38" s="722">
        <f t="shared" si="8"/>
        <v>115.53743005802662</v>
      </c>
      <c r="Y38" s="2"/>
      <c r="Z38" s="23"/>
      <c r="AA38" s="164"/>
    </row>
    <row r="39" spans="1:27" ht="17" thickBot="1">
      <c r="A39" s="205" t="s">
        <v>362</v>
      </c>
      <c r="B39" s="136">
        <v>2050</v>
      </c>
      <c r="C39" s="492">
        <v>2138.56</v>
      </c>
      <c r="D39" s="545">
        <f>AVERAGE(C39,E39)</f>
        <v>2706.5823999999998</v>
      </c>
      <c r="E39" s="494">
        <v>3274.6047999999996</v>
      </c>
      <c r="F39" s="530">
        <v>2050</v>
      </c>
      <c r="G39" s="531"/>
      <c r="H39" s="532">
        <v>3139</v>
      </c>
      <c r="I39" s="135"/>
      <c r="J39" s="431">
        <v>4.4999999999999998E-2</v>
      </c>
      <c r="K39" s="442">
        <f t="shared" si="6"/>
        <v>121.79620799999998</v>
      </c>
      <c r="L39" s="210"/>
      <c r="M39" s="135"/>
      <c r="N39" s="135"/>
      <c r="O39" s="702">
        <v>7.0000000000000007E-2</v>
      </c>
      <c r="P39" s="135">
        <v>25</v>
      </c>
      <c r="Q39" s="135"/>
      <c r="R39" s="135"/>
      <c r="S39" s="139"/>
      <c r="T39" s="730">
        <v>3900</v>
      </c>
      <c r="U39" s="69"/>
      <c r="V39" s="717">
        <f t="shared" si="7"/>
        <v>71.729779412160681</v>
      </c>
      <c r="W39" s="735">
        <f t="shared" si="5"/>
        <v>90.781908626756532</v>
      </c>
      <c r="X39" s="719">
        <f t="shared" si="8"/>
        <v>109.83403784135237</v>
      </c>
      <c r="Y39" s="139"/>
      <c r="Z39" s="135"/>
      <c r="AA39" s="166"/>
    </row>
    <row r="40" spans="1:27">
      <c r="A40" s="203" t="s">
        <v>343</v>
      </c>
      <c r="B40" s="128">
        <v>2010</v>
      </c>
      <c r="C40" s="489"/>
      <c r="D40" s="544">
        <v>3953.21</v>
      </c>
      <c r="E40" s="491"/>
      <c r="F40" s="185"/>
      <c r="G40" s="533">
        <v>3500</v>
      </c>
      <c r="H40" s="525"/>
      <c r="I40" s="64"/>
      <c r="J40" s="429">
        <v>5.5E-2</v>
      </c>
      <c r="K40" s="440">
        <v>217.42654999999999</v>
      </c>
      <c r="L40" s="130">
        <v>193</v>
      </c>
      <c r="M40" s="64"/>
      <c r="N40" s="64"/>
      <c r="O40" s="129">
        <v>0.06</v>
      </c>
      <c r="P40" s="64">
        <v>18</v>
      </c>
      <c r="Q40" s="64"/>
      <c r="R40" s="64"/>
      <c r="S40" s="131"/>
      <c r="T40" s="53">
        <v>3200</v>
      </c>
      <c r="U40" s="67"/>
      <c r="V40" s="132"/>
      <c r="W40" s="733">
        <f t="shared" si="5"/>
        <v>182.04104677469209</v>
      </c>
      <c r="X40" s="134"/>
      <c r="Y40" s="64" t="s">
        <v>188</v>
      </c>
      <c r="Z40" s="53"/>
      <c r="AA40" s="163"/>
    </row>
    <row r="41" spans="1:27">
      <c r="A41" s="124" t="s">
        <v>343</v>
      </c>
      <c r="B41" s="125">
        <v>2015</v>
      </c>
      <c r="C41" s="495"/>
      <c r="D41" s="545">
        <v>3162.6</v>
      </c>
      <c r="E41" s="497"/>
      <c r="F41" s="186"/>
      <c r="G41" s="529">
        <v>2800</v>
      </c>
      <c r="H41" s="527"/>
      <c r="I41" s="23"/>
      <c r="J41" s="430">
        <v>5.5E-2</v>
      </c>
      <c r="K41" s="441">
        <v>173.94299999999998</v>
      </c>
      <c r="L41" s="208">
        <v>154</v>
      </c>
      <c r="M41" s="23"/>
      <c r="N41" s="23"/>
      <c r="O41" s="207">
        <v>0.06</v>
      </c>
      <c r="P41" s="23">
        <v>18</v>
      </c>
      <c r="Q41" s="23"/>
      <c r="R41" s="23"/>
      <c r="S41" s="2"/>
      <c r="T41" s="3">
        <v>3500</v>
      </c>
      <c r="U41" s="68"/>
      <c r="V41" s="378"/>
      <c r="W41" s="734">
        <f t="shared" si="5"/>
        <v>133.15137004357413</v>
      </c>
      <c r="X41" s="383"/>
      <c r="Y41" s="23" t="s">
        <v>190</v>
      </c>
      <c r="Z41" s="3"/>
      <c r="AA41" s="164"/>
    </row>
    <row r="42" spans="1:27">
      <c r="A42" s="124" t="s">
        <v>343</v>
      </c>
      <c r="B42" s="125">
        <v>2020</v>
      </c>
      <c r="C42" s="495"/>
      <c r="D42" s="545">
        <v>2484.9</v>
      </c>
      <c r="E42" s="497"/>
      <c r="F42" s="528"/>
      <c r="G42" s="529">
        <v>2200</v>
      </c>
      <c r="H42" s="527"/>
      <c r="I42" s="23"/>
      <c r="J42" s="430">
        <v>5.5E-2</v>
      </c>
      <c r="K42" s="441">
        <v>136.6695</v>
      </c>
      <c r="L42" s="208">
        <v>121</v>
      </c>
      <c r="M42" s="23"/>
      <c r="N42" s="23"/>
      <c r="O42" s="207">
        <v>0.06</v>
      </c>
      <c r="P42" s="23">
        <v>18</v>
      </c>
      <c r="Q42" s="23"/>
      <c r="R42" s="23"/>
      <c r="S42" s="2"/>
      <c r="T42" s="3">
        <v>3700</v>
      </c>
      <c r="U42" s="68"/>
      <c r="V42" s="378"/>
      <c r="W42" s="734">
        <f t="shared" si="5"/>
        <v>98.963856113467273</v>
      </c>
      <c r="X42" s="383"/>
      <c r="Y42" s="23" t="s">
        <v>191</v>
      </c>
      <c r="Z42" s="3"/>
      <c r="AA42" s="164"/>
    </row>
    <row r="43" spans="1:27">
      <c r="A43" s="124" t="s">
        <v>343</v>
      </c>
      <c r="B43" s="125">
        <v>2030</v>
      </c>
      <c r="C43" s="495"/>
      <c r="D43" s="545">
        <v>2033.1</v>
      </c>
      <c r="E43" s="497"/>
      <c r="F43" s="528"/>
      <c r="G43" s="529">
        <v>1800</v>
      </c>
      <c r="H43" s="527"/>
      <c r="I43" s="23"/>
      <c r="J43" s="430">
        <v>5.5E-2</v>
      </c>
      <c r="K43" s="441">
        <v>111.8205</v>
      </c>
      <c r="L43" s="208">
        <v>99</v>
      </c>
      <c r="M43" s="23"/>
      <c r="N43" s="23"/>
      <c r="O43" s="207">
        <v>0.06</v>
      </c>
      <c r="P43" s="23">
        <v>18</v>
      </c>
      <c r="Q43" s="23"/>
      <c r="R43" s="23"/>
      <c r="S43" s="2"/>
      <c r="T43" s="3">
        <v>3800</v>
      </c>
      <c r="U43" s="68"/>
      <c r="V43" s="378"/>
      <c r="W43" s="734">
        <f t="shared" si="5"/>
        <v>78.839626999484679</v>
      </c>
      <c r="X43" s="383"/>
      <c r="Y43" s="23" t="s">
        <v>192</v>
      </c>
      <c r="Z43" s="3"/>
      <c r="AA43" s="164"/>
    </row>
    <row r="44" spans="1:27">
      <c r="A44" s="124" t="s">
        <v>343</v>
      </c>
      <c r="B44" s="125">
        <v>2040</v>
      </c>
      <c r="C44" s="495"/>
      <c r="D44" s="545">
        <v>1807.1999999999998</v>
      </c>
      <c r="E44" s="497"/>
      <c r="F44" s="528"/>
      <c r="G44" s="529">
        <v>1600</v>
      </c>
      <c r="H44" s="527"/>
      <c r="I44" s="23"/>
      <c r="J44" s="430">
        <v>5.5E-2</v>
      </c>
      <c r="K44" s="441">
        <v>99.395999999999987</v>
      </c>
      <c r="L44" s="208">
        <v>88</v>
      </c>
      <c r="M44" s="23"/>
      <c r="N44" s="23"/>
      <c r="O44" s="207">
        <v>0.06</v>
      </c>
      <c r="P44" s="23">
        <v>18</v>
      </c>
      <c r="Q44" s="23"/>
      <c r="R44" s="23"/>
      <c r="S44" s="2"/>
      <c r="T44" s="3">
        <v>3900</v>
      </c>
      <c r="U44" s="68"/>
      <c r="V44" s="378"/>
      <c r="W44" s="734">
        <f t="shared" si="5"/>
        <v>68.28275386849954</v>
      </c>
      <c r="X44" s="383"/>
      <c r="Y44" s="23" t="s">
        <v>193</v>
      </c>
      <c r="Z44" s="3"/>
      <c r="AA44" s="164"/>
    </row>
    <row r="45" spans="1:27">
      <c r="A45" s="124" t="s">
        <v>343</v>
      </c>
      <c r="B45" s="125">
        <v>2050</v>
      </c>
      <c r="C45" s="495"/>
      <c r="D45" s="545">
        <v>1694.25</v>
      </c>
      <c r="E45" s="497"/>
      <c r="F45" s="528"/>
      <c r="G45" s="529">
        <v>1500</v>
      </c>
      <c r="H45" s="527"/>
      <c r="I45" s="23"/>
      <c r="J45" s="430">
        <v>5.5E-2</v>
      </c>
      <c r="K45" s="441">
        <v>93.183750000000003</v>
      </c>
      <c r="L45" s="208">
        <v>83</v>
      </c>
      <c r="M45" s="23"/>
      <c r="N45" s="23"/>
      <c r="O45" s="207">
        <v>0.06</v>
      </c>
      <c r="P45" s="23">
        <v>18</v>
      </c>
      <c r="Q45" s="23"/>
      <c r="R45" s="23"/>
      <c r="S45" s="2"/>
      <c r="T45" s="3">
        <v>4000</v>
      </c>
      <c r="U45" s="68"/>
      <c r="V45" s="378"/>
      <c r="W45" s="734">
        <f t="shared" si="5"/>
        <v>62.414704707925381</v>
      </c>
      <c r="X45" s="383"/>
      <c r="Y45" s="23" t="s">
        <v>194</v>
      </c>
      <c r="Z45" s="3"/>
      <c r="AA45" s="164"/>
    </row>
    <row r="46" spans="1:27" ht="17" thickBot="1">
      <c r="A46" s="205" t="s">
        <v>343</v>
      </c>
      <c r="B46" s="136">
        <v>2060</v>
      </c>
      <c r="C46" s="492"/>
      <c r="D46" s="546">
        <v>1581.3</v>
      </c>
      <c r="E46" s="494"/>
      <c r="F46" s="530"/>
      <c r="G46" s="531">
        <v>1400</v>
      </c>
      <c r="H46" s="532"/>
      <c r="I46" s="135"/>
      <c r="J46" s="431">
        <v>5.5E-2</v>
      </c>
      <c r="K46" s="442">
        <v>86.971499999999992</v>
      </c>
      <c r="L46" s="210">
        <v>77</v>
      </c>
      <c r="M46" s="135"/>
      <c r="N46" s="135"/>
      <c r="O46" s="209">
        <v>0.06</v>
      </c>
      <c r="P46" s="135">
        <v>18</v>
      </c>
      <c r="Q46" s="135"/>
      <c r="R46" s="135"/>
      <c r="S46" s="139"/>
      <c r="T46" s="54">
        <v>4000</v>
      </c>
      <c r="U46" s="69"/>
      <c r="V46" s="379"/>
      <c r="W46" s="735">
        <f t="shared" si="5"/>
        <v>58.253724394063681</v>
      </c>
      <c r="X46" s="393"/>
      <c r="Y46" s="135" t="s">
        <v>195</v>
      </c>
      <c r="Z46" s="54"/>
      <c r="AA46" s="166"/>
    </row>
    <row r="47" spans="1:27">
      <c r="A47" s="203" t="s">
        <v>352</v>
      </c>
      <c r="B47" s="128">
        <v>2018</v>
      </c>
      <c r="C47" s="489"/>
      <c r="D47" s="544">
        <v>4243.59</v>
      </c>
      <c r="E47" s="491"/>
      <c r="F47" s="185"/>
      <c r="G47" s="533">
        <v>4170</v>
      </c>
      <c r="H47" s="525"/>
      <c r="I47" s="64"/>
      <c r="J47" s="429">
        <v>1.7497362110311752E-2</v>
      </c>
      <c r="K47" s="440">
        <v>74.251630877697849</v>
      </c>
      <c r="L47" s="130">
        <v>72.963999999999999</v>
      </c>
      <c r="M47" s="64">
        <v>1.7000000000000001E-2</v>
      </c>
      <c r="N47" s="64"/>
      <c r="O47" s="129">
        <v>7.0000000000000007E-2</v>
      </c>
      <c r="P47" s="64">
        <v>25</v>
      </c>
      <c r="Q47" s="64"/>
      <c r="R47" s="64"/>
      <c r="S47" s="131"/>
      <c r="T47" s="404">
        <v>4292</v>
      </c>
      <c r="U47" s="67"/>
      <c r="V47" s="132"/>
      <c r="W47" s="133">
        <v>119</v>
      </c>
      <c r="X47" s="134"/>
      <c r="Y47" s="131" t="s">
        <v>319</v>
      </c>
      <c r="Z47" s="64"/>
      <c r="AA47" s="172"/>
    </row>
    <row r="48" spans="1:27" ht="17" thickBot="1">
      <c r="A48" s="205" t="s">
        <v>352</v>
      </c>
      <c r="B48" s="136">
        <v>2040</v>
      </c>
      <c r="C48" s="492"/>
      <c r="D48" s="546">
        <v>2224.58</v>
      </c>
      <c r="E48" s="494"/>
      <c r="F48" s="184"/>
      <c r="G48" s="531">
        <v>2186</v>
      </c>
      <c r="H48" s="532"/>
      <c r="I48" s="135"/>
      <c r="J48" s="431">
        <v>1.8913083257090579E-2</v>
      </c>
      <c r="K48" s="442">
        <v>42.073666752058557</v>
      </c>
      <c r="L48" s="210">
        <v>41.344000000000001</v>
      </c>
      <c r="M48" s="135">
        <v>8.0000000000000002E-3</v>
      </c>
      <c r="N48" s="135"/>
      <c r="O48" s="209">
        <v>7.0000000000000007E-2</v>
      </c>
      <c r="P48" s="135">
        <v>25</v>
      </c>
      <c r="Q48" s="135"/>
      <c r="R48" s="135"/>
      <c r="S48" s="139"/>
      <c r="T48" s="218">
        <v>5168</v>
      </c>
      <c r="U48" s="69"/>
      <c r="V48" s="379"/>
      <c r="W48" s="392">
        <v>55</v>
      </c>
      <c r="X48" s="393"/>
      <c r="Y48" s="139" t="s">
        <v>319</v>
      </c>
      <c r="Z48" s="135"/>
      <c r="AA48" s="171"/>
    </row>
    <row r="49" spans="1:27">
      <c r="A49" s="203" t="s">
        <v>345</v>
      </c>
      <c r="B49" s="128">
        <v>2012</v>
      </c>
      <c r="C49" s="489"/>
      <c r="D49" s="544">
        <v>4412.59</v>
      </c>
      <c r="E49" s="491"/>
      <c r="F49" s="185"/>
      <c r="G49" s="524">
        <v>4047</v>
      </c>
      <c r="H49" s="534"/>
      <c r="I49" s="407">
        <v>0.06</v>
      </c>
      <c r="J49" s="432">
        <v>3.4840622683469234E-2</v>
      </c>
      <c r="K49" s="440">
        <v>153.7373832468495</v>
      </c>
      <c r="L49" s="64">
        <v>141</v>
      </c>
      <c r="M49" s="64"/>
      <c r="N49" s="64"/>
      <c r="O49" s="702">
        <v>7.0000000000000007E-2</v>
      </c>
      <c r="P49" s="706">
        <v>25</v>
      </c>
      <c r="Q49" s="64"/>
      <c r="R49" s="64"/>
      <c r="S49" s="131"/>
      <c r="T49" s="729">
        <v>3900</v>
      </c>
      <c r="U49" s="67"/>
      <c r="V49" s="132"/>
      <c r="W49" s="736">
        <f t="shared" ref="W49:W59" si="9">(((D49*(1+O49)^P49*O49/((1+O49)^P49-1))+(J49*D49))/T49)*1000</f>
        <v>136.50872139220166</v>
      </c>
      <c r="X49" s="134"/>
      <c r="Y49" s="64"/>
      <c r="Z49" s="380" t="s">
        <v>328</v>
      </c>
      <c r="AA49" s="172"/>
    </row>
    <row r="50" spans="1:27">
      <c r="A50" s="124" t="s">
        <v>345</v>
      </c>
      <c r="B50" s="125">
        <v>2020</v>
      </c>
      <c r="C50" s="495"/>
      <c r="D50" s="545">
        <v>3407.1875</v>
      </c>
      <c r="E50" s="497"/>
      <c r="F50" s="186"/>
      <c r="G50" s="526">
        <v>3125</v>
      </c>
      <c r="H50" s="535"/>
      <c r="I50" s="408">
        <v>0.06</v>
      </c>
      <c r="J50" s="433">
        <v>3.4880000000000001E-2</v>
      </c>
      <c r="K50" s="441">
        <v>118.84270000000001</v>
      </c>
      <c r="L50" s="23">
        <v>109</v>
      </c>
      <c r="M50" s="23"/>
      <c r="N50" s="23"/>
      <c r="O50" s="702">
        <v>7.0000000000000007E-2</v>
      </c>
      <c r="P50" s="706">
        <v>25</v>
      </c>
      <c r="Q50" s="23"/>
      <c r="R50" s="23"/>
      <c r="S50" s="2"/>
      <c r="T50" s="731">
        <v>3900</v>
      </c>
      <c r="U50" s="68"/>
      <c r="V50" s="378"/>
      <c r="W50" s="713">
        <f t="shared" si="9"/>
        <v>105.43980042122736</v>
      </c>
      <c r="X50" s="383"/>
      <c r="Y50" s="23"/>
      <c r="Z50" s="23" t="s">
        <v>328</v>
      </c>
      <c r="AA50" s="173"/>
    </row>
    <row r="51" spans="1:27">
      <c r="A51" s="124" t="s">
        <v>345</v>
      </c>
      <c r="B51" s="125">
        <v>2030</v>
      </c>
      <c r="C51" s="495"/>
      <c r="D51" s="545">
        <v>3015.7698</v>
      </c>
      <c r="E51" s="497"/>
      <c r="F51" s="186"/>
      <c r="G51" s="526">
        <v>2766</v>
      </c>
      <c r="H51" s="535"/>
      <c r="I51" s="408">
        <v>0.06</v>
      </c>
      <c r="J51" s="433">
        <v>3.5068691250903831E-2</v>
      </c>
      <c r="K51" s="441">
        <v>105.7591</v>
      </c>
      <c r="L51" s="23">
        <v>97</v>
      </c>
      <c r="M51" s="23"/>
      <c r="N51" s="23"/>
      <c r="O51" s="702">
        <v>7.0000000000000007E-2</v>
      </c>
      <c r="P51" s="706">
        <v>25</v>
      </c>
      <c r="Q51" s="23"/>
      <c r="R51" s="23"/>
      <c r="S51" s="2"/>
      <c r="T51" s="731">
        <v>3900</v>
      </c>
      <c r="U51" s="68"/>
      <c r="V51" s="378"/>
      <c r="W51" s="713">
        <f t="shared" si="9"/>
        <v>93.472786245247008</v>
      </c>
      <c r="X51" s="383"/>
      <c r="Y51" s="23"/>
      <c r="Z51" s="23" t="s">
        <v>328</v>
      </c>
      <c r="AA51" s="173"/>
    </row>
    <row r="52" spans="1:27">
      <c r="A52" s="124" t="s">
        <v>345</v>
      </c>
      <c r="B52" s="125">
        <v>2040</v>
      </c>
      <c r="C52" s="495"/>
      <c r="D52" s="545">
        <v>2640.7066</v>
      </c>
      <c r="E52" s="497"/>
      <c r="F52" s="186"/>
      <c r="G52" s="526">
        <v>2422</v>
      </c>
      <c r="H52" s="535"/>
      <c r="I52" s="408">
        <v>0.06</v>
      </c>
      <c r="J52" s="433">
        <v>3.4682080924855488E-2</v>
      </c>
      <c r="K52" s="441">
        <v>91.585199999999986</v>
      </c>
      <c r="L52" s="23">
        <v>84</v>
      </c>
      <c r="M52" s="23"/>
      <c r="N52" s="23"/>
      <c r="O52" s="702">
        <v>7.0000000000000007E-2</v>
      </c>
      <c r="P52" s="706">
        <v>25</v>
      </c>
      <c r="Q52" s="23"/>
      <c r="R52" s="23"/>
      <c r="S52" s="2"/>
      <c r="T52" s="731">
        <v>3900</v>
      </c>
      <c r="U52" s="68"/>
      <c r="V52" s="378"/>
      <c r="W52" s="713">
        <f t="shared" si="9"/>
        <v>81.586051070262911</v>
      </c>
      <c r="X52" s="383"/>
      <c r="Y52" s="23"/>
      <c r="Z52" s="23" t="s">
        <v>328</v>
      </c>
      <c r="AA52" s="173"/>
    </row>
    <row r="53" spans="1:27" ht="17" thickBot="1">
      <c r="A53" s="205" t="s">
        <v>345</v>
      </c>
      <c r="B53" s="136">
        <v>2050</v>
      </c>
      <c r="C53" s="492"/>
      <c r="D53" s="545">
        <v>2341.9644000000003</v>
      </c>
      <c r="E53" s="494"/>
      <c r="F53" s="184"/>
      <c r="G53" s="536">
        <v>2148</v>
      </c>
      <c r="H53" s="537"/>
      <c r="I53" s="409">
        <v>0.06</v>
      </c>
      <c r="J53" s="434">
        <v>3.4916201117318434E-2</v>
      </c>
      <c r="K53" s="442">
        <v>81.772500000000008</v>
      </c>
      <c r="L53" s="135">
        <v>75</v>
      </c>
      <c r="M53" s="135"/>
      <c r="N53" s="135"/>
      <c r="O53" s="702">
        <v>7.0000000000000007E-2</v>
      </c>
      <c r="P53" s="706">
        <v>25</v>
      </c>
      <c r="Q53" s="135"/>
      <c r="R53" s="135"/>
      <c r="S53" s="139"/>
      <c r="T53" s="730">
        <v>3900</v>
      </c>
      <c r="U53" s="69"/>
      <c r="V53" s="379"/>
      <c r="W53" s="714">
        <f t="shared" si="9"/>
        <v>72.496840122150232</v>
      </c>
      <c r="X53" s="393"/>
      <c r="Y53" s="135"/>
      <c r="Z53" s="135" t="s">
        <v>328</v>
      </c>
      <c r="AA53" s="171"/>
    </row>
    <row r="54" spans="1:27">
      <c r="A54" s="394" t="s">
        <v>367</v>
      </c>
      <c r="B54" s="128">
        <v>2015</v>
      </c>
      <c r="C54" s="489"/>
      <c r="D54" s="544">
        <v>3227.3109999999997</v>
      </c>
      <c r="E54" s="491"/>
      <c r="F54" s="185"/>
      <c r="G54" s="524">
        <v>3019</v>
      </c>
      <c r="H54" s="534"/>
      <c r="I54" s="64"/>
      <c r="J54" s="429">
        <v>1.4999999999999999E-2</v>
      </c>
      <c r="K54" s="440">
        <v>48.409664999999997</v>
      </c>
      <c r="L54" s="130">
        <v>45.284999999999997</v>
      </c>
      <c r="M54" s="64"/>
      <c r="N54" s="64"/>
      <c r="O54" s="129">
        <v>7.0000000000000007E-2</v>
      </c>
      <c r="P54" s="64">
        <v>20</v>
      </c>
      <c r="Q54" s="64"/>
      <c r="R54" s="64"/>
      <c r="S54" s="131"/>
      <c r="T54" s="729">
        <v>3900</v>
      </c>
      <c r="U54" s="67"/>
      <c r="V54" s="132"/>
      <c r="W54" s="712">
        <f t="shared" si="9"/>
        <v>90.524357070100578</v>
      </c>
      <c r="X54" s="134"/>
      <c r="Y54" s="64"/>
      <c r="Z54" s="64"/>
      <c r="AA54" s="172"/>
    </row>
    <row r="55" spans="1:27">
      <c r="A55" s="340" t="s">
        <v>367</v>
      </c>
      <c r="B55" s="125">
        <v>2020</v>
      </c>
      <c r="C55" s="495"/>
      <c r="D55" s="545">
        <v>2993.2</v>
      </c>
      <c r="E55" s="497"/>
      <c r="F55" s="186"/>
      <c r="G55" s="526">
        <v>2800</v>
      </c>
      <c r="H55" s="535"/>
      <c r="I55" s="23"/>
      <c r="J55" s="430">
        <v>1.4999999999999999E-2</v>
      </c>
      <c r="K55" s="441">
        <v>44.897999999999996</v>
      </c>
      <c r="L55" s="208">
        <v>42</v>
      </c>
      <c r="M55" s="23"/>
      <c r="N55" s="23"/>
      <c r="O55" s="207">
        <v>7.0000000000000007E-2</v>
      </c>
      <c r="P55" s="23">
        <v>20</v>
      </c>
      <c r="Q55" s="23"/>
      <c r="R55" s="23"/>
      <c r="S55" s="2"/>
      <c r="T55" s="731">
        <v>3900</v>
      </c>
      <c r="U55" s="68"/>
      <c r="V55" s="378"/>
      <c r="W55" s="713">
        <f t="shared" si="9"/>
        <v>83.957668034541797</v>
      </c>
      <c r="X55" s="383"/>
      <c r="Y55" s="23"/>
      <c r="Z55" s="23"/>
      <c r="AA55" s="173"/>
    </row>
    <row r="56" spans="1:27">
      <c r="A56" s="340" t="s">
        <v>367</v>
      </c>
      <c r="B56" s="125">
        <v>2025</v>
      </c>
      <c r="C56" s="495"/>
      <c r="D56" s="545">
        <v>2807.194</v>
      </c>
      <c r="E56" s="497"/>
      <c r="F56" s="186"/>
      <c r="G56" s="526">
        <v>2626</v>
      </c>
      <c r="H56" s="535"/>
      <c r="I56" s="23"/>
      <c r="J56" s="430">
        <v>1.4999999999999999E-2</v>
      </c>
      <c r="K56" s="441">
        <v>42.107909999999997</v>
      </c>
      <c r="L56" s="208">
        <v>39.39</v>
      </c>
      <c r="M56" s="23"/>
      <c r="N56" s="23"/>
      <c r="O56" s="207">
        <v>7.0000000000000007E-2</v>
      </c>
      <c r="P56" s="23">
        <v>20</v>
      </c>
      <c r="Q56" s="23"/>
      <c r="R56" s="23"/>
      <c r="S56" s="2"/>
      <c r="T56" s="731">
        <v>3900</v>
      </c>
      <c r="U56" s="68"/>
      <c r="V56" s="378"/>
      <c r="W56" s="713">
        <f t="shared" si="9"/>
        <v>78.740298663823822</v>
      </c>
      <c r="X56" s="383"/>
      <c r="Y56" s="23"/>
      <c r="Z56" s="23"/>
      <c r="AA56" s="173"/>
    </row>
    <row r="57" spans="1:27">
      <c r="A57" s="340" t="s">
        <v>367</v>
      </c>
      <c r="B57" s="125">
        <v>2030</v>
      </c>
      <c r="C57" s="495"/>
      <c r="D57" s="545">
        <v>2666.0859999999998</v>
      </c>
      <c r="E57" s="497"/>
      <c r="F57" s="186"/>
      <c r="G57" s="526">
        <v>2494</v>
      </c>
      <c r="H57" s="535"/>
      <c r="I57" s="23"/>
      <c r="J57" s="430">
        <v>1.4999999999999999E-2</v>
      </c>
      <c r="K57" s="441">
        <v>39.991289999999992</v>
      </c>
      <c r="L57" s="208">
        <v>37.409999999999997</v>
      </c>
      <c r="M57" s="23"/>
      <c r="N57" s="23"/>
      <c r="O57" s="207">
        <v>7.0000000000000007E-2</v>
      </c>
      <c r="P57" s="23">
        <v>20</v>
      </c>
      <c r="Q57" s="23"/>
      <c r="R57" s="23"/>
      <c r="S57" s="2"/>
      <c r="T57" s="731">
        <v>3900</v>
      </c>
      <c r="U57" s="68"/>
      <c r="V57" s="378"/>
      <c r="W57" s="713">
        <f t="shared" si="9"/>
        <v>74.782294313624007</v>
      </c>
      <c r="X57" s="383"/>
      <c r="Y57" s="23"/>
      <c r="Z57" s="23"/>
      <c r="AA57" s="173"/>
    </row>
    <row r="58" spans="1:27">
      <c r="A58" s="340" t="s">
        <v>367</v>
      </c>
      <c r="B58" s="125">
        <v>2035</v>
      </c>
      <c r="C58" s="495"/>
      <c r="D58" s="545">
        <v>2574.152</v>
      </c>
      <c r="E58" s="497"/>
      <c r="F58" s="186"/>
      <c r="G58" s="526">
        <v>2408</v>
      </c>
      <c r="H58" s="535"/>
      <c r="I58" s="23"/>
      <c r="J58" s="430">
        <v>1.4999999999999999E-2</v>
      </c>
      <c r="K58" s="441">
        <v>38.612279999999998</v>
      </c>
      <c r="L58" s="208">
        <v>36.119999999999997</v>
      </c>
      <c r="M58" s="23"/>
      <c r="N58" s="23"/>
      <c r="O58" s="207">
        <v>7.0000000000000007E-2</v>
      </c>
      <c r="P58" s="23">
        <v>20</v>
      </c>
      <c r="Q58" s="23"/>
      <c r="R58" s="23"/>
      <c r="S58" s="2"/>
      <c r="T58" s="731">
        <v>3900</v>
      </c>
      <c r="U58" s="68"/>
      <c r="V58" s="378"/>
      <c r="W58" s="713">
        <f t="shared" si="9"/>
        <v>72.203594509705937</v>
      </c>
      <c r="X58" s="383"/>
      <c r="Y58" s="23"/>
      <c r="Z58" s="23"/>
      <c r="AA58" s="173"/>
    </row>
    <row r="59" spans="1:27" ht="17" thickBot="1">
      <c r="A59" s="341" t="s">
        <v>367</v>
      </c>
      <c r="B59" s="136">
        <v>2040</v>
      </c>
      <c r="C59" s="492"/>
      <c r="D59" s="546">
        <v>2514.288</v>
      </c>
      <c r="E59" s="494"/>
      <c r="F59" s="184"/>
      <c r="G59" s="536">
        <v>2352</v>
      </c>
      <c r="H59" s="537"/>
      <c r="I59" s="135"/>
      <c r="J59" s="431">
        <v>1.4999999999999999E-2</v>
      </c>
      <c r="K59" s="442">
        <v>37.714320000000001</v>
      </c>
      <c r="L59" s="210">
        <v>35.28</v>
      </c>
      <c r="M59" s="135"/>
      <c r="N59" s="135"/>
      <c r="O59" s="209">
        <v>7.0000000000000007E-2</v>
      </c>
      <c r="P59" s="135">
        <v>20</v>
      </c>
      <c r="Q59" s="135"/>
      <c r="R59" s="135"/>
      <c r="S59" s="139"/>
      <c r="T59" s="730">
        <v>3900</v>
      </c>
      <c r="U59" s="69"/>
      <c r="V59" s="379"/>
      <c r="W59" s="714">
        <f t="shared" si="9"/>
        <v>70.52444114901509</v>
      </c>
      <c r="X59" s="393"/>
      <c r="Y59" s="135"/>
      <c r="Z59" s="135"/>
      <c r="AA59" s="171"/>
    </row>
    <row r="60" spans="1:27">
      <c r="J60" s="619"/>
    </row>
    <row r="61" spans="1:27">
      <c r="J61" s="619"/>
    </row>
    <row r="62" spans="1:27">
      <c r="I62" s="16"/>
      <c r="K62"/>
      <c r="L62"/>
      <c r="M62" s="18"/>
      <c r="O62"/>
    </row>
    <row r="63" spans="1:27">
      <c r="I63" s="16"/>
      <c r="K63"/>
      <c r="L63"/>
      <c r="M63" s="18"/>
      <c r="O63"/>
    </row>
    <row r="64" spans="1:27">
      <c r="I64" s="16"/>
      <c r="K64"/>
      <c r="L64"/>
      <c r="M64" s="18"/>
      <c r="O64"/>
    </row>
    <row r="65" spans="2:15">
      <c r="I65" s="16"/>
      <c r="K65"/>
      <c r="L65"/>
      <c r="M65" s="18"/>
      <c r="O65"/>
    </row>
    <row r="66" spans="2:15">
      <c r="I66" s="16"/>
      <c r="K66"/>
      <c r="L66"/>
      <c r="M66" s="18"/>
      <c r="O66"/>
    </row>
    <row r="67" spans="2:15">
      <c r="I67" s="16"/>
      <c r="K67"/>
      <c r="L67"/>
      <c r="M67" s="18"/>
      <c r="O67"/>
    </row>
    <row r="68" spans="2:15">
      <c r="I68" s="16"/>
      <c r="K68"/>
      <c r="L68"/>
      <c r="M68" s="18"/>
      <c r="O68"/>
    </row>
    <row r="69" spans="2:15">
      <c r="I69" s="16"/>
      <c r="K69"/>
      <c r="L69"/>
      <c r="M69" s="18"/>
      <c r="O69"/>
    </row>
    <row r="70" spans="2:15">
      <c r="I70" s="16"/>
      <c r="K70"/>
      <c r="L70"/>
      <c r="M70" s="18"/>
      <c r="O70"/>
    </row>
    <row r="71" spans="2:15">
      <c r="I71" s="16"/>
      <c r="K71"/>
      <c r="L71"/>
      <c r="M71" s="18"/>
      <c r="O71"/>
    </row>
    <row r="72" spans="2:15">
      <c r="I72" s="16"/>
      <c r="K72"/>
      <c r="L72"/>
      <c r="M72" s="18"/>
      <c r="O72"/>
    </row>
    <row r="73" spans="2:15">
      <c r="I73" s="16"/>
      <c r="K73"/>
      <c r="L73"/>
      <c r="M73" s="18"/>
      <c r="O73"/>
    </row>
    <row r="74" spans="2:15">
      <c r="B74" s="425"/>
    </row>
    <row r="75" spans="2:15">
      <c r="B75" s="425"/>
    </row>
  </sheetData>
  <phoneticPr fontId="13" type="noConversion"/>
  <hyperlinks>
    <hyperlink ref="E2" location="Inhalt!A1" display="Zurück zur Inhaltsübersicht" xr:uid="{6D0456AB-40CF-4C4B-8B01-DA1D6C787B47}"/>
  </hyperlinks>
  <pageMargins left="0.7" right="0.7" top="0.78740157499999996" bottom="0.78740157499999996"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D315-5B18-4793-8A44-EE9E9084F364}">
  <sheetPr codeName="Tabelle7"/>
  <dimension ref="A1:S98"/>
  <sheetViews>
    <sheetView zoomScaleNormal="100" workbookViewId="0">
      <selection activeCell="K64" sqref="K64"/>
    </sheetView>
  </sheetViews>
  <sheetFormatPr baseColWidth="10" defaultRowHeight="16"/>
  <sheetData>
    <row r="1" spans="1:16">
      <c r="A1" s="612" t="s">
        <v>485</v>
      </c>
      <c r="F1" s="648" t="s">
        <v>492</v>
      </c>
    </row>
    <row r="2" spans="1:16">
      <c r="A2" s="616"/>
      <c r="B2" s="616" t="s">
        <v>520</v>
      </c>
      <c r="C2" s="616" t="s">
        <v>342</v>
      </c>
      <c r="D2" s="616" t="s">
        <v>362</v>
      </c>
      <c r="E2" s="616" t="s">
        <v>530</v>
      </c>
      <c r="F2" s="616" t="s">
        <v>343</v>
      </c>
      <c r="G2" s="616" t="s">
        <v>363</v>
      </c>
      <c r="H2" s="616" t="s">
        <v>365</v>
      </c>
      <c r="I2" s="616" t="s">
        <v>361</v>
      </c>
      <c r="J2" s="616" t="s">
        <v>345</v>
      </c>
      <c r="K2" s="616" t="s">
        <v>352</v>
      </c>
      <c r="L2" s="616" t="s">
        <v>532</v>
      </c>
      <c r="M2" s="616" t="s">
        <v>367</v>
      </c>
      <c r="N2" s="662" t="s">
        <v>397</v>
      </c>
      <c r="O2" s="662" t="s">
        <v>483</v>
      </c>
      <c r="P2" s="660" t="s">
        <v>484</v>
      </c>
    </row>
    <row r="3" spans="1:16">
      <c r="A3" s="617" t="s">
        <v>341</v>
      </c>
      <c r="B3" s="618"/>
      <c r="C3" s="618">
        <v>4081.6255999999998</v>
      </c>
      <c r="D3" s="618">
        <v>4349.1007999999993</v>
      </c>
      <c r="E3" s="618">
        <v>3303.1350000000002</v>
      </c>
      <c r="F3" s="618">
        <v>3557.9049999999997</v>
      </c>
      <c r="G3" s="618">
        <v>4252.49</v>
      </c>
      <c r="H3" s="618">
        <v>3968.75</v>
      </c>
      <c r="I3" s="618">
        <v>4038.81</v>
      </c>
      <c r="J3" s="618">
        <v>4412.59</v>
      </c>
      <c r="K3" s="618">
        <v>4243.59</v>
      </c>
      <c r="L3" s="618"/>
      <c r="M3" s="618">
        <v>3227.3109999999997</v>
      </c>
      <c r="N3" s="615">
        <f t="shared" ref="N3:N10" si="0">AVERAGE(B3:M3)</f>
        <v>3943.5307400000006</v>
      </c>
      <c r="O3" s="615">
        <f t="shared" ref="O3:O10" si="1">MEDIAN(B3:M3)</f>
        <v>4060.2177999999999</v>
      </c>
      <c r="P3" s="661">
        <v>4081.6255999999998</v>
      </c>
    </row>
    <row r="4" spans="1:16">
      <c r="A4" s="617">
        <v>2020</v>
      </c>
      <c r="B4" s="618"/>
      <c r="C4" s="618"/>
      <c r="D4" s="618">
        <v>3678.3231999999998</v>
      </c>
      <c r="E4" s="618">
        <v>3086.98</v>
      </c>
      <c r="F4" s="618">
        <v>2484.9</v>
      </c>
      <c r="G4" s="618"/>
      <c r="H4" s="618">
        <v>3725.7371430893545</v>
      </c>
      <c r="I4" s="618"/>
      <c r="J4" s="618">
        <v>3407.1875</v>
      </c>
      <c r="K4" s="618"/>
      <c r="L4" s="618">
        <v>3274.2779999999998</v>
      </c>
      <c r="M4" s="618">
        <v>2993.2</v>
      </c>
      <c r="N4" s="615">
        <f t="shared" si="0"/>
        <v>3235.8008347270506</v>
      </c>
      <c r="O4" s="615">
        <f t="shared" si="1"/>
        <v>3274.2779999999998</v>
      </c>
      <c r="P4" s="661">
        <v>3430.1959999999999</v>
      </c>
    </row>
    <row r="5" spans="1:16">
      <c r="A5" s="617">
        <v>2025</v>
      </c>
      <c r="B5" s="618"/>
      <c r="C5" s="618"/>
      <c r="D5" s="618"/>
      <c r="E5" s="618">
        <v>2950.76</v>
      </c>
      <c r="F5" s="618"/>
      <c r="G5" s="618"/>
      <c r="H5" s="618">
        <v>3674.9692919131917</v>
      </c>
      <c r="I5" s="618"/>
      <c r="J5" s="618"/>
      <c r="K5" s="618"/>
      <c r="L5" s="618">
        <v>2923.4624999999996</v>
      </c>
      <c r="M5" s="618">
        <v>2807.194</v>
      </c>
      <c r="N5" s="615">
        <f t="shared" si="0"/>
        <v>3089.0964479782979</v>
      </c>
      <c r="O5" s="615">
        <f t="shared" si="1"/>
        <v>2937.1112499999999</v>
      </c>
      <c r="P5" s="661">
        <v>3005.4639506710409</v>
      </c>
    </row>
    <row r="6" spans="1:16">
      <c r="A6" s="617">
        <v>2030</v>
      </c>
      <c r="B6" s="618"/>
      <c r="C6" s="618">
        <v>3359.6983999999998</v>
      </c>
      <c r="D6" s="618">
        <v>3183.3247999999994</v>
      </c>
      <c r="E6" s="618">
        <v>2821.29</v>
      </c>
      <c r="F6" s="618">
        <v>2033.1</v>
      </c>
      <c r="G6" s="618"/>
      <c r="H6" s="618">
        <v>3499.3043398294753</v>
      </c>
      <c r="I6" s="618">
        <v>3350.2849999999999</v>
      </c>
      <c r="J6" s="618">
        <v>3015.7698</v>
      </c>
      <c r="K6" s="618"/>
      <c r="L6" s="618">
        <v>2748.0547499999998</v>
      </c>
      <c r="M6" s="618">
        <v>2666.0859999999998</v>
      </c>
      <c r="N6" s="615">
        <f t="shared" si="0"/>
        <v>2964.1014544254972</v>
      </c>
      <c r="O6" s="615">
        <f t="shared" si="1"/>
        <v>3015.7698</v>
      </c>
      <c r="P6" s="661">
        <v>2821.29</v>
      </c>
    </row>
    <row r="7" spans="1:16">
      <c r="A7" s="617">
        <v>2035</v>
      </c>
      <c r="B7" s="618"/>
      <c r="C7" s="618"/>
      <c r="D7" s="618"/>
      <c r="E7" s="618">
        <v>2697.45</v>
      </c>
      <c r="F7" s="618"/>
      <c r="G7" s="618"/>
      <c r="H7" s="618">
        <v>3252.1765061417573</v>
      </c>
      <c r="I7" s="618"/>
      <c r="J7" s="618"/>
      <c r="K7" s="618"/>
      <c r="L7" s="618"/>
      <c r="M7" s="618">
        <v>2574.152</v>
      </c>
      <c r="N7" s="615">
        <f t="shared" si="0"/>
        <v>2841.2595020472522</v>
      </c>
      <c r="O7" s="615">
        <f t="shared" si="1"/>
        <v>2697.45</v>
      </c>
      <c r="P7" s="661">
        <v>2697.45</v>
      </c>
    </row>
    <row r="8" spans="1:16">
      <c r="A8" s="617">
        <v>2040</v>
      </c>
      <c r="B8" s="618"/>
      <c r="C8" s="618"/>
      <c r="D8" s="618">
        <v>2895.9231999999997</v>
      </c>
      <c r="E8" s="618">
        <v>2578.11</v>
      </c>
      <c r="F8" s="618">
        <v>1807.1999999999998</v>
      </c>
      <c r="G8" s="618"/>
      <c r="H8" s="618"/>
      <c r="I8" s="618"/>
      <c r="J8" s="618">
        <v>2640.7066</v>
      </c>
      <c r="K8" s="618">
        <v>2224.58</v>
      </c>
      <c r="L8" s="618">
        <v>2572.6469999999999</v>
      </c>
      <c r="M8" s="618">
        <v>2514.288</v>
      </c>
      <c r="N8" s="615">
        <f t="shared" si="0"/>
        <v>2461.9221142857141</v>
      </c>
      <c r="O8" s="615">
        <f t="shared" si="1"/>
        <v>2572.6469999999999</v>
      </c>
      <c r="P8" s="618">
        <v>2578.11</v>
      </c>
    </row>
    <row r="9" spans="1:16">
      <c r="A9" s="617">
        <v>2045</v>
      </c>
      <c r="B9" s="618"/>
      <c r="C9" s="618"/>
      <c r="D9" s="618"/>
      <c r="E9" s="618">
        <v>2464.41</v>
      </c>
      <c r="F9" s="618"/>
      <c r="G9" s="618"/>
      <c r="H9" s="618"/>
      <c r="I9" s="618"/>
      <c r="J9" s="618"/>
      <c r="K9" s="618"/>
      <c r="L9" s="618"/>
      <c r="M9" s="618"/>
      <c r="N9" s="615">
        <f t="shared" si="0"/>
        <v>2464.41</v>
      </c>
      <c r="O9" s="615">
        <f t="shared" si="1"/>
        <v>2464.41</v>
      </c>
      <c r="P9" s="618"/>
    </row>
    <row r="10" spans="1:16" ht="17" thickBot="1">
      <c r="A10" s="617">
        <v>2050</v>
      </c>
      <c r="B10" s="618">
        <v>3374.8049999999998</v>
      </c>
      <c r="C10" s="618">
        <v>3035.3991999999998</v>
      </c>
      <c r="D10" s="618">
        <v>2706.5823999999998</v>
      </c>
      <c r="E10" s="618">
        <v>2356.33</v>
      </c>
      <c r="F10" s="618">
        <v>1694.25</v>
      </c>
      <c r="G10" s="618">
        <v>2406.3200000000002</v>
      </c>
      <c r="H10" s="618"/>
      <c r="I10" s="618"/>
      <c r="J10" s="618">
        <v>2341.9644000000003</v>
      </c>
      <c r="K10" s="618"/>
      <c r="L10" s="618">
        <v>2455.7084999999997</v>
      </c>
      <c r="M10" s="618"/>
      <c r="N10" s="615">
        <f t="shared" si="0"/>
        <v>2546.4199374999998</v>
      </c>
      <c r="O10" s="615">
        <f t="shared" si="1"/>
        <v>2431.0142500000002</v>
      </c>
      <c r="P10" s="618">
        <v>2356.33</v>
      </c>
    </row>
    <row r="11" spans="1:16">
      <c r="A11" s="643" t="s">
        <v>441</v>
      </c>
      <c r="B11" s="644"/>
      <c r="C11" s="645">
        <f>(C3-C10)/C3</f>
        <v>0.25632591093117413</v>
      </c>
      <c r="D11" s="645">
        <f t="shared" ref="D11:J11" si="2">(D3-D10)/D3</f>
        <v>0.37766850563684329</v>
      </c>
      <c r="E11" s="645">
        <f t="shared" si="2"/>
        <v>0.28663829967591403</v>
      </c>
      <c r="F11" s="645">
        <f t="shared" si="2"/>
        <v>0.52380684700687619</v>
      </c>
      <c r="G11" s="645">
        <f t="shared" si="2"/>
        <v>0.43413858703959318</v>
      </c>
      <c r="H11" s="645">
        <f>(H3-H7)/H3</f>
        <v>0.18055395120837611</v>
      </c>
      <c r="I11" s="645">
        <f>(I3-I6)/I3</f>
        <v>0.17047719501536346</v>
      </c>
      <c r="J11" s="645">
        <f t="shared" si="2"/>
        <v>0.46925402088116047</v>
      </c>
      <c r="K11" s="645">
        <f>(K3-K8)/K3</f>
        <v>0.47577876279282405</v>
      </c>
      <c r="L11" s="645">
        <f>(L4-L10)/L4</f>
        <v>0.25000000000000006</v>
      </c>
      <c r="M11" s="645">
        <f>(M3-M8)/M3</f>
        <v>0.22093408413381907</v>
      </c>
      <c r="N11" s="645">
        <f>(N3-N10)/N3</f>
        <v>0.3542791712839547</v>
      </c>
      <c r="O11" s="645">
        <f>(O3-O10)/O3</f>
        <v>0.40126013683305356</v>
      </c>
      <c r="P11" s="692">
        <f>(P3-P10)/P3</f>
        <v>0.42269815242240738</v>
      </c>
    </row>
    <row r="13" spans="1:16">
      <c r="L13" t="s">
        <v>442</v>
      </c>
    </row>
    <row r="14" spans="1:16">
      <c r="L14" s="693"/>
    </row>
    <row r="46" spans="1:19">
      <c r="A46" s="612" t="s">
        <v>393</v>
      </c>
    </row>
    <row r="47" spans="1:19">
      <c r="A47" s="613"/>
      <c r="B47" s="613" t="s">
        <v>520</v>
      </c>
      <c r="C47" s="613" t="s">
        <v>520</v>
      </c>
      <c r="D47" s="613" t="s">
        <v>342</v>
      </c>
      <c r="E47" s="613" t="s">
        <v>362</v>
      </c>
      <c r="F47" s="613" t="s">
        <v>362</v>
      </c>
      <c r="G47" s="613" t="s">
        <v>530</v>
      </c>
      <c r="H47" s="613" t="s">
        <v>343</v>
      </c>
      <c r="I47" s="613" t="s">
        <v>363</v>
      </c>
      <c r="J47" s="613" t="s">
        <v>365</v>
      </c>
      <c r="K47" s="613" t="s">
        <v>365</v>
      </c>
      <c r="L47" s="613" t="s">
        <v>361</v>
      </c>
      <c r="M47" s="613"/>
      <c r="N47" s="613" t="s">
        <v>345</v>
      </c>
      <c r="O47" s="613" t="s">
        <v>352</v>
      </c>
      <c r="P47" s="613" t="s">
        <v>532</v>
      </c>
      <c r="Q47" s="613"/>
      <c r="R47" s="613" t="s">
        <v>367</v>
      </c>
      <c r="S47" s="662" t="s">
        <v>396</v>
      </c>
    </row>
    <row r="48" spans="1:19">
      <c r="A48" s="613"/>
      <c r="B48" s="613" t="s">
        <v>6</v>
      </c>
      <c r="C48" s="613" t="s">
        <v>7</v>
      </c>
      <c r="D48" s="613" t="s">
        <v>189</v>
      </c>
      <c r="E48" s="613" t="s">
        <v>6</v>
      </c>
      <c r="F48" s="613" t="s">
        <v>7</v>
      </c>
      <c r="G48" s="613" t="s">
        <v>189</v>
      </c>
      <c r="H48" s="613" t="s">
        <v>189</v>
      </c>
      <c r="I48" s="613" t="s">
        <v>189</v>
      </c>
      <c r="J48" s="613" t="s">
        <v>6</v>
      </c>
      <c r="K48" s="613" t="s">
        <v>7</v>
      </c>
      <c r="L48" s="613" t="s">
        <v>6</v>
      </c>
      <c r="M48" s="613" t="s">
        <v>7</v>
      </c>
      <c r="N48" s="613" t="s">
        <v>189</v>
      </c>
      <c r="O48" s="613" t="s">
        <v>189</v>
      </c>
      <c r="P48" s="613" t="s">
        <v>6</v>
      </c>
      <c r="Q48" s="613" t="s">
        <v>7</v>
      </c>
      <c r="R48" s="613" t="s">
        <v>189</v>
      </c>
      <c r="S48" s="662"/>
    </row>
    <row r="49" spans="1:19">
      <c r="A49" s="614" t="s">
        <v>389</v>
      </c>
      <c r="B49" s="615"/>
      <c r="C49" s="615"/>
      <c r="D49" s="615">
        <v>4081.6255999999998</v>
      </c>
      <c r="E49" s="615"/>
      <c r="F49" s="615"/>
      <c r="G49" s="615">
        <v>3303.1350000000002</v>
      </c>
      <c r="H49" s="615">
        <v>3557.9049999999997</v>
      </c>
      <c r="I49" s="615">
        <v>4252.49</v>
      </c>
      <c r="J49" s="615">
        <v>3154.5600000000004</v>
      </c>
      <c r="K49" s="615">
        <v>4782.9399999999996</v>
      </c>
      <c r="L49" s="615">
        <v>3261.09</v>
      </c>
      <c r="M49" s="615">
        <v>4816.53</v>
      </c>
      <c r="N49" s="615">
        <v>4412.59</v>
      </c>
      <c r="O49" s="615">
        <v>4243.59</v>
      </c>
      <c r="P49" s="615"/>
      <c r="Q49" s="615"/>
      <c r="R49" s="615">
        <v>3227.3109999999997</v>
      </c>
      <c r="S49" s="615">
        <f t="shared" ref="S49:S55" si="3">MEDIAN(B49:R49)</f>
        <v>4081.6255999999998</v>
      </c>
    </row>
    <row r="50" spans="1:19">
      <c r="A50" s="614">
        <v>2020</v>
      </c>
      <c r="B50" s="615"/>
      <c r="C50" s="615"/>
      <c r="D50" s="615">
        <v>3725.944785508892</v>
      </c>
      <c r="E50" s="615">
        <v>3614.6879999999996</v>
      </c>
      <c r="F50" s="615">
        <v>3741.9583999999995</v>
      </c>
      <c r="G50" s="615">
        <v>3086.98</v>
      </c>
      <c r="H50" s="615">
        <v>2484.9</v>
      </c>
      <c r="I50" s="615">
        <v>3637.1239330988806</v>
      </c>
      <c r="J50" s="615">
        <v>2961.4833701479488</v>
      </c>
      <c r="K50" s="615">
        <v>4489.9909160307607</v>
      </c>
      <c r="L50" s="615"/>
      <c r="M50" s="615"/>
      <c r="N50" s="615">
        <v>3407.1875</v>
      </c>
      <c r="O50" s="615">
        <v>3462.4231275089419</v>
      </c>
      <c r="P50" s="615">
        <v>3118.3599999999997</v>
      </c>
      <c r="Q50" s="615">
        <v>3430.1959999999999</v>
      </c>
      <c r="R50" s="615">
        <v>2993.2</v>
      </c>
      <c r="S50" s="615">
        <f t="shared" si="3"/>
        <v>3430.1959999999999</v>
      </c>
    </row>
    <row r="51" spans="1:19">
      <c r="A51" s="614">
        <v>2025</v>
      </c>
      <c r="B51" s="615"/>
      <c r="C51" s="615"/>
      <c r="D51" s="615">
        <v>3520.9416268494037</v>
      </c>
      <c r="E51" s="615"/>
      <c r="F51" s="615"/>
      <c r="G51" s="615">
        <v>2950.76</v>
      </c>
      <c r="H51" s="615"/>
      <c r="I51" s="615">
        <v>3277.1520101204524</v>
      </c>
      <c r="J51" s="615">
        <v>2921.1294371617678</v>
      </c>
      <c r="K51" s="615">
        <v>4428.8091466646156</v>
      </c>
      <c r="L51" s="615"/>
      <c r="M51" s="615"/>
      <c r="N51" s="615"/>
      <c r="O51" s="615">
        <v>3005.4639506710409</v>
      </c>
      <c r="P51" s="615">
        <v>2784.25</v>
      </c>
      <c r="Q51" s="615">
        <v>3062.6749999999997</v>
      </c>
      <c r="R51" s="615">
        <v>2807.194</v>
      </c>
      <c r="S51" s="615">
        <f t="shared" si="3"/>
        <v>3005.4639506710409</v>
      </c>
    </row>
    <row r="52" spans="1:19">
      <c r="A52" s="614">
        <v>2030</v>
      </c>
      <c r="B52" s="615"/>
      <c r="C52" s="615"/>
      <c r="D52" s="615">
        <v>3359.6983999999998</v>
      </c>
      <c r="E52" s="615">
        <v>2764.4799999999996</v>
      </c>
      <c r="F52" s="615">
        <v>3602.1695999999997</v>
      </c>
      <c r="G52" s="615">
        <v>2821.29</v>
      </c>
      <c r="H52" s="615">
        <v>2033.1</v>
      </c>
      <c r="I52" s="615">
        <v>3021.7478661977611</v>
      </c>
      <c r="J52" s="615">
        <v>2781.4983214029162</v>
      </c>
      <c r="K52" s="615">
        <v>4217.1103582560345</v>
      </c>
      <c r="L52" s="615">
        <v>2414</v>
      </c>
      <c r="M52" s="615">
        <v>4286.57</v>
      </c>
      <c r="N52" s="615">
        <v>3015.7698</v>
      </c>
      <c r="O52" s="615">
        <v>2681.2462550178834</v>
      </c>
      <c r="P52" s="615">
        <v>2617.1949999999997</v>
      </c>
      <c r="Q52" s="615">
        <v>2878.9144999999999</v>
      </c>
      <c r="R52" s="615">
        <v>2666.0859999999998</v>
      </c>
      <c r="S52" s="615">
        <f t="shared" si="3"/>
        <v>2821.29</v>
      </c>
    </row>
    <row r="53" spans="1:19">
      <c r="A53" s="614">
        <v>2035</v>
      </c>
      <c r="B53" s="615"/>
      <c r="C53" s="615"/>
      <c r="D53" s="615">
        <v>3170.4864123582956</v>
      </c>
      <c r="E53" s="615"/>
      <c r="F53" s="615"/>
      <c r="G53" s="615">
        <v>2697.45</v>
      </c>
      <c r="H53" s="615"/>
      <c r="I53" s="615">
        <v>2823.6410213410059</v>
      </c>
      <c r="J53" s="615">
        <v>2585.0633766767814</v>
      </c>
      <c r="K53" s="615">
        <v>3919.2896356067331</v>
      </c>
      <c r="L53" s="615"/>
      <c r="M53" s="615"/>
      <c r="N53" s="615"/>
      <c r="O53" s="615">
        <v>2429.7634726867691</v>
      </c>
      <c r="P53" s="615"/>
      <c r="Q53" s="615"/>
      <c r="R53" s="615">
        <v>2574.152</v>
      </c>
      <c r="S53" s="615">
        <f t="shared" si="3"/>
        <v>2697.45</v>
      </c>
    </row>
    <row r="54" spans="1:19">
      <c r="A54" s="614">
        <v>2040</v>
      </c>
      <c r="B54" s="615"/>
      <c r="C54" s="615"/>
      <c r="D54" s="615">
        <v>3262.668191473319</v>
      </c>
      <c r="E54" s="615">
        <v>2347.1999999999998</v>
      </c>
      <c r="F54" s="615">
        <v>3444.6463999999996</v>
      </c>
      <c r="G54" s="615">
        <v>2578.11</v>
      </c>
      <c r="H54" s="615">
        <v>1807.1999999999998</v>
      </c>
      <c r="I54" s="615">
        <v>2661.7759432193329</v>
      </c>
      <c r="J54" s="615"/>
      <c r="K54" s="615"/>
      <c r="L54" s="615"/>
      <c r="M54" s="615"/>
      <c r="N54" s="615">
        <v>2640.7066</v>
      </c>
      <c r="O54" s="615">
        <v>2224.58</v>
      </c>
      <c r="P54" s="615">
        <v>2450.14</v>
      </c>
      <c r="Q54" s="615">
        <v>2695.154</v>
      </c>
      <c r="R54" s="615">
        <v>2514.288</v>
      </c>
      <c r="S54" s="615">
        <f t="shared" si="3"/>
        <v>2578.11</v>
      </c>
    </row>
    <row r="55" spans="1:19">
      <c r="A55" s="614">
        <v>2050</v>
      </c>
      <c r="B55" s="615">
        <v>1742.17</v>
      </c>
      <c r="C55" s="615">
        <v>5007.4399999999996</v>
      </c>
      <c r="D55" s="615">
        <v>3035.3991999999998</v>
      </c>
      <c r="E55" s="615">
        <v>2138.56</v>
      </c>
      <c r="F55" s="615">
        <v>3274.6047999999996</v>
      </c>
      <c r="G55" s="615">
        <v>2356.33</v>
      </c>
      <c r="H55" s="615">
        <v>1694.25</v>
      </c>
      <c r="I55" s="615">
        <v>2406.3200000000002</v>
      </c>
      <c r="J55" s="615"/>
      <c r="K55" s="615"/>
      <c r="L55" s="615"/>
      <c r="M55" s="615"/>
      <c r="N55" s="615">
        <v>2341.9644000000003</v>
      </c>
      <c r="O55" s="615"/>
      <c r="P55" s="615">
        <v>2338.77</v>
      </c>
      <c r="Q55" s="615">
        <v>2572.6469999999999</v>
      </c>
      <c r="R55" s="615"/>
      <c r="S55" s="615">
        <f t="shared" si="3"/>
        <v>2356.33</v>
      </c>
    </row>
    <row r="57" spans="1:19">
      <c r="L57" s="693"/>
    </row>
    <row r="77" spans="1:15">
      <c r="A77" s="612" t="s">
        <v>399</v>
      </c>
      <c r="H77" s="612" t="s">
        <v>400</v>
      </c>
      <c r="M77" s="612" t="s">
        <v>403</v>
      </c>
    </row>
    <row r="78" spans="1:15">
      <c r="A78" s="612"/>
    </row>
    <row r="79" spans="1:15">
      <c r="A79" s="5"/>
      <c r="B79" s="5" t="s">
        <v>398</v>
      </c>
      <c r="C79" s="5" t="s">
        <v>39</v>
      </c>
      <c r="H79" s="5"/>
      <c r="I79" s="5" t="s">
        <v>398</v>
      </c>
      <c r="J79" s="5" t="s">
        <v>39</v>
      </c>
      <c r="K79" s="85"/>
      <c r="M79" s="5"/>
      <c r="N79" s="5" t="s">
        <v>398</v>
      </c>
      <c r="O79" s="5" t="s">
        <v>39</v>
      </c>
    </row>
    <row r="80" spans="1:15">
      <c r="A80" s="5" t="s">
        <v>394</v>
      </c>
      <c r="B80" s="11">
        <v>1.4999999999999999E-2</v>
      </c>
      <c r="C80" s="5" t="s">
        <v>367</v>
      </c>
      <c r="H80" s="5" t="s">
        <v>394</v>
      </c>
      <c r="I80" s="11">
        <v>4.5999999999999999E-2</v>
      </c>
      <c r="J80" s="219" t="s">
        <v>342</v>
      </c>
      <c r="K80" s="85"/>
      <c r="M80" s="5" t="s">
        <v>394</v>
      </c>
      <c r="N80" s="620">
        <v>18</v>
      </c>
      <c r="O80" s="5" t="s">
        <v>343</v>
      </c>
    </row>
    <row r="81" spans="1:15">
      <c r="A81" s="5" t="s">
        <v>395</v>
      </c>
      <c r="B81" s="11">
        <v>5.5E-2</v>
      </c>
      <c r="C81" s="5" t="s">
        <v>343</v>
      </c>
      <c r="H81" s="5" t="s">
        <v>395</v>
      </c>
      <c r="I81" s="11">
        <v>0.09</v>
      </c>
      <c r="J81" s="3" t="s">
        <v>530</v>
      </c>
      <c r="K81" s="85"/>
      <c r="M81" s="5" t="s">
        <v>395</v>
      </c>
      <c r="N81" s="620">
        <v>25</v>
      </c>
      <c r="O81" s="124" t="s">
        <v>402</v>
      </c>
    </row>
    <row r="82" spans="1:15">
      <c r="A82" s="5" t="s">
        <v>396</v>
      </c>
      <c r="B82" s="11">
        <v>3.1E-2</v>
      </c>
      <c r="C82" s="5"/>
      <c r="H82" s="5" t="s">
        <v>396</v>
      </c>
      <c r="I82" s="11">
        <v>7.0000000000000007E-2</v>
      </c>
      <c r="J82" s="5"/>
      <c r="K82" s="85"/>
      <c r="M82" s="5" t="s">
        <v>396</v>
      </c>
      <c r="N82" s="620">
        <v>25</v>
      </c>
      <c r="O82" s="5"/>
    </row>
    <row r="83" spans="1:15">
      <c r="A83" s="5" t="s">
        <v>397</v>
      </c>
      <c r="B83" s="11">
        <v>3.2000000000000001E-2</v>
      </c>
      <c r="C83" s="5"/>
      <c r="H83" s="5" t="s">
        <v>397</v>
      </c>
      <c r="I83" s="11">
        <v>6.6000000000000003E-2</v>
      </c>
      <c r="J83" s="5"/>
      <c r="K83" s="85"/>
      <c r="M83" s="5" t="s">
        <v>397</v>
      </c>
      <c r="N83" s="620">
        <v>22.5</v>
      </c>
      <c r="O83" s="5"/>
    </row>
    <row r="84" spans="1:15">
      <c r="K84" s="85"/>
    </row>
    <row r="85" spans="1:15">
      <c r="H85" s="612" t="s">
        <v>1</v>
      </c>
      <c r="J85" s="85"/>
    </row>
    <row r="86" spans="1:15">
      <c r="J86" s="85"/>
    </row>
    <row r="87" spans="1:15">
      <c r="H87" s="5"/>
      <c r="I87" s="5" t="s">
        <v>398</v>
      </c>
      <c r="J87" s="5" t="s">
        <v>39</v>
      </c>
    </row>
    <row r="88" spans="1:15">
      <c r="H88" s="5" t="s">
        <v>394</v>
      </c>
      <c r="I88" s="621">
        <v>3000</v>
      </c>
      <c r="J88" s="111" t="s">
        <v>342</v>
      </c>
    </row>
    <row r="89" spans="1:15">
      <c r="H89" s="5" t="s">
        <v>395</v>
      </c>
      <c r="I89" s="621">
        <v>5500</v>
      </c>
      <c r="J89" s="65" t="s">
        <v>520</v>
      </c>
    </row>
    <row r="90" spans="1:15">
      <c r="H90" s="5" t="s">
        <v>396</v>
      </c>
      <c r="I90" s="620">
        <v>3621.2736210892604</v>
      </c>
      <c r="J90" s="5"/>
    </row>
    <row r="91" spans="1:15">
      <c r="H91" s="5" t="s">
        <v>397</v>
      </c>
      <c r="I91" s="620">
        <v>3891</v>
      </c>
      <c r="J91" s="5"/>
    </row>
    <row r="92" spans="1:15">
      <c r="J92" s="85"/>
    </row>
    <row r="93" spans="1:15">
      <c r="H93" s="16"/>
      <c r="K93" s="85"/>
    </row>
    <row r="94" spans="1:15">
      <c r="K94" s="85"/>
    </row>
    <row r="95" spans="1:15">
      <c r="J95" s="85"/>
    </row>
    <row r="96" spans="1:15">
      <c r="J96" s="85"/>
    </row>
    <row r="97" spans="10:10">
      <c r="J97" s="85"/>
    </row>
    <row r="98" spans="10:10">
      <c r="J98" s="85"/>
    </row>
  </sheetData>
  <hyperlinks>
    <hyperlink ref="F1" location="Inhalt!A1" display="Zurück zur Inhaltsübersicht" xr:uid="{165B6E79-61F7-423E-85A3-2ACE2F396418}"/>
  </hyperlinks>
  <pageMargins left="0.7" right="0.7" top="0.78740157499999996" bottom="0.78740157499999996" header="0.3" footer="0.3"/>
  <ignoredErrors>
    <ignoredError sqref="H11 L11 K11" formula="1"/>
    <ignoredError sqref="N4:O10 S50:S55" formulaRange="1"/>
  </ignoredErrors>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ED11B-4172-48EB-BB8D-57639776B07B}">
  <dimension ref="A1:AA60"/>
  <sheetViews>
    <sheetView zoomScale="80" zoomScaleNormal="80" workbookViewId="0">
      <pane xSplit="2" ySplit="6" topLeftCell="C7" activePane="bottomRight" state="frozen"/>
      <selection pane="topRight" activeCell="C1" sqref="C1"/>
      <selection pane="bottomLeft" activeCell="A7" sqref="A7"/>
      <selection pane="bottomRight" activeCell="V3" sqref="V3"/>
    </sheetView>
  </sheetViews>
  <sheetFormatPr baseColWidth="10" defaultRowHeight="16"/>
  <cols>
    <col min="1" max="1" width="40.6640625" customWidth="1"/>
    <col min="2" max="2" width="9.6640625" customWidth="1"/>
    <col min="3" max="8" width="18.1640625" customWidth="1"/>
    <col min="9" max="9" width="13" style="85" customWidth="1"/>
    <col min="10" max="10" width="15.1640625" style="76" bestFit="1" customWidth="1"/>
    <col min="11" max="11" width="15" style="76" customWidth="1"/>
    <col min="12" max="12" width="16" style="199" customWidth="1"/>
    <col min="13" max="13" width="16.1640625" customWidth="1"/>
    <col min="14" max="14" width="16.6640625" customWidth="1"/>
    <col min="15" max="15" width="11" style="76"/>
    <col min="16" max="16" width="13.33203125" customWidth="1"/>
    <col min="17" max="17" width="13.83203125" customWidth="1"/>
    <col min="25" max="25" width="40.5" customWidth="1"/>
    <col min="26" max="26" width="108.83203125" bestFit="1" customWidth="1"/>
    <col min="27" max="27" width="118" bestFit="1" customWidth="1"/>
  </cols>
  <sheetData>
    <row r="1" spans="1:27">
      <c r="A1" s="198"/>
      <c r="B1" s="198"/>
      <c r="C1" s="198"/>
      <c r="D1" s="198"/>
      <c r="E1" s="198"/>
      <c r="F1" s="198"/>
      <c r="G1" s="198"/>
    </row>
    <row r="2" spans="1:27" ht="19">
      <c r="A2" s="211" t="s">
        <v>464</v>
      </c>
      <c r="E2" s="648" t="s">
        <v>492</v>
      </c>
    </row>
    <row r="3" spans="1:27" ht="51">
      <c r="A3" s="724" t="s">
        <v>537</v>
      </c>
      <c r="C3" s="3"/>
      <c r="D3" s="3"/>
      <c r="E3" s="3"/>
      <c r="F3" s="14"/>
      <c r="G3" s="3"/>
      <c r="H3" s="3"/>
      <c r="I3" s="86"/>
      <c r="V3" s="696" t="s">
        <v>538</v>
      </c>
    </row>
    <row r="4" spans="1:27" ht="69">
      <c r="A4" t="s">
        <v>10</v>
      </c>
      <c r="B4" s="15" t="s">
        <v>29</v>
      </c>
      <c r="C4" s="483" t="s">
        <v>390</v>
      </c>
      <c r="D4" s="484" t="s">
        <v>392</v>
      </c>
      <c r="E4" s="485" t="s">
        <v>405</v>
      </c>
      <c r="F4" s="509" t="s">
        <v>390</v>
      </c>
      <c r="G4" s="510" t="s">
        <v>392</v>
      </c>
      <c r="H4" s="511" t="s">
        <v>405</v>
      </c>
      <c r="I4" s="87" t="s">
        <v>0</v>
      </c>
      <c r="J4" s="473" t="s">
        <v>17</v>
      </c>
      <c r="K4" s="470" t="s">
        <v>17</v>
      </c>
      <c r="L4" s="200" t="s">
        <v>17</v>
      </c>
      <c r="M4" s="4" t="s">
        <v>18</v>
      </c>
      <c r="N4" s="4" t="s">
        <v>20</v>
      </c>
      <c r="O4" s="9" t="s">
        <v>2</v>
      </c>
      <c r="P4" s="4" t="s">
        <v>3</v>
      </c>
      <c r="Q4" s="4" t="s">
        <v>248</v>
      </c>
      <c r="R4" s="4" t="s">
        <v>4</v>
      </c>
      <c r="S4" s="4" t="s">
        <v>43</v>
      </c>
      <c r="T4" s="4" t="s">
        <v>43</v>
      </c>
      <c r="U4" s="4" t="s">
        <v>43</v>
      </c>
      <c r="V4" s="27" t="s">
        <v>5</v>
      </c>
      <c r="W4" s="27" t="s">
        <v>5</v>
      </c>
      <c r="X4" s="27" t="s">
        <v>5</v>
      </c>
      <c r="Y4" s="5" t="s">
        <v>15</v>
      </c>
      <c r="Z4" s="5" t="s">
        <v>56</v>
      </c>
      <c r="AA4" s="5" t="s">
        <v>27</v>
      </c>
    </row>
    <row r="5" spans="1:27" ht="18">
      <c r="A5" t="s">
        <v>9</v>
      </c>
      <c r="B5" s="12"/>
      <c r="C5" s="486" t="s">
        <v>179</v>
      </c>
      <c r="D5" s="487" t="s">
        <v>179</v>
      </c>
      <c r="E5" s="488" t="s">
        <v>179</v>
      </c>
      <c r="F5" s="512" t="s">
        <v>179</v>
      </c>
      <c r="G5" s="513" t="s">
        <v>179</v>
      </c>
      <c r="H5" s="514" t="s">
        <v>179</v>
      </c>
      <c r="I5" s="88" t="s">
        <v>21</v>
      </c>
      <c r="J5" s="474" t="s">
        <v>178</v>
      </c>
      <c r="K5" s="471" t="s">
        <v>180</v>
      </c>
      <c r="L5" s="201" t="s">
        <v>180</v>
      </c>
      <c r="M5" s="60" t="s">
        <v>11</v>
      </c>
      <c r="N5" s="60" t="s">
        <v>23</v>
      </c>
      <c r="O5" s="77" t="s">
        <v>21</v>
      </c>
      <c r="P5" s="649" t="s">
        <v>19</v>
      </c>
      <c r="Q5" s="649" t="s">
        <v>246</v>
      </c>
      <c r="R5" s="4" t="s">
        <v>13</v>
      </c>
      <c r="S5" s="4" t="s">
        <v>12</v>
      </c>
      <c r="T5" s="4" t="s">
        <v>12</v>
      </c>
      <c r="U5" s="4" t="s">
        <v>12</v>
      </c>
      <c r="V5" s="27" t="s">
        <v>11</v>
      </c>
      <c r="W5" s="27" t="s">
        <v>11</v>
      </c>
      <c r="X5" s="27" t="s">
        <v>11</v>
      </c>
      <c r="Y5" s="5"/>
      <c r="Z5" s="5"/>
      <c r="AA5" s="5"/>
    </row>
    <row r="6" spans="1:27" ht="35" thickBot="1">
      <c r="B6" s="28"/>
      <c r="C6" s="622" t="s">
        <v>404</v>
      </c>
      <c r="D6" s="623" t="s">
        <v>404</v>
      </c>
      <c r="E6" s="622" t="s">
        <v>404</v>
      </c>
      <c r="F6" s="515"/>
      <c r="G6" s="516"/>
      <c r="H6" s="517"/>
      <c r="I6" s="89"/>
      <c r="J6" s="475"/>
      <c r="K6" s="472" t="s">
        <v>358</v>
      </c>
      <c r="L6" s="202"/>
      <c r="M6" s="30"/>
      <c r="N6" s="30"/>
      <c r="O6" s="78"/>
      <c r="P6" s="30"/>
      <c r="Q6" s="30"/>
      <c r="R6" s="30"/>
      <c r="S6" s="30" t="s">
        <v>6</v>
      </c>
      <c r="T6" s="30" t="s">
        <v>189</v>
      </c>
      <c r="U6" s="30" t="s">
        <v>7</v>
      </c>
      <c r="V6" s="55" t="s">
        <v>6</v>
      </c>
      <c r="W6" s="55" t="s">
        <v>189</v>
      </c>
      <c r="X6" s="55" t="s">
        <v>7</v>
      </c>
      <c r="Y6" s="30"/>
      <c r="Z6" s="30"/>
      <c r="AA6" s="30"/>
    </row>
    <row r="7" spans="1:27">
      <c r="A7" s="53" t="s">
        <v>361</v>
      </c>
      <c r="B7" s="128">
        <v>2017</v>
      </c>
      <c r="C7" s="489">
        <v>711.47</v>
      </c>
      <c r="D7" s="490">
        <v>1073</v>
      </c>
      <c r="E7" s="491">
        <v>1534.3275789473682</v>
      </c>
      <c r="F7" s="252">
        <v>682.12365591397838</v>
      </c>
      <c r="G7" s="518"/>
      <c r="H7" s="519">
        <v>1470.7894736842104</v>
      </c>
      <c r="I7" s="292"/>
      <c r="J7" s="459">
        <v>0.01</v>
      </c>
      <c r="K7" s="443"/>
      <c r="L7" s="369"/>
      <c r="M7" s="64">
        <v>0</v>
      </c>
      <c r="N7" s="368">
        <v>0.05</v>
      </c>
      <c r="O7" s="129">
        <v>7.0000000000000007E-2</v>
      </c>
      <c r="P7" s="64">
        <v>25</v>
      </c>
      <c r="Q7" s="64" t="s">
        <v>16</v>
      </c>
      <c r="R7" s="64">
        <v>1.5</v>
      </c>
      <c r="S7" s="61">
        <v>909.11529524633511</v>
      </c>
      <c r="T7" s="62">
        <v>1034.6512633321947</v>
      </c>
      <c r="U7" s="63">
        <v>1251.85227125098</v>
      </c>
      <c r="V7" s="370">
        <v>87.398240646493562</v>
      </c>
      <c r="W7" s="371">
        <v>105.4233210697216</v>
      </c>
      <c r="X7" s="372">
        <v>159.77488876443775</v>
      </c>
      <c r="Y7" s="64" t="s">
        <v>465</v>
      </c>
      <c r="Z7" s="64"/>
      <c r="AA7" s="64" t="s">
        <v>364</v>
      </c>
    </row>
    <row r="8" spans="1:27" ht="17" thickBot="1">
      <c r="A8" s="54" t="s">
        <v>361</v>
      </c>
      <c r="B8" s="136">
        <v>2030</v>
      </c>
      <c r="C8" s="492">
        <v>413.11</v>
      </c>
      <c r="D8" s="493">
        <v>814.75</v>
      </c>
      <c r="E8" s="494">
        <v>1209.2774399999996</v>
      </c>
      <c r="F8" s="245">
        <v>396</v>
      </c>
      <c r="G8" s="520"/>
      <c r="H8" s="521">
        <v>1159.1999999999998</v>
      </c>
      <c r="I8" s="294"/>
      <c r="J8" s="461">
        <v>1.4999999999999999E-2</v>
      </c>
      <c r="K8" s="445"/>
      <c r="L8" s="374"/>
      <c r="M8" s="135">
        <v>0</v>
      </c>
      <c r="N8" s="373">
        <v>0.05</v>
      </c>
      <c r="O8" s="209">
        <v>7.0000000000000007E-2</v>
      </c>
      <c r="P8" s="381">
        <v>30</v>
      </c>
      <c r="Q8" s="135" t="s">
        <v>16</v>
      </c>
      <c r="R8" s="135">
        <v>1.5</v>
      </c>
      <c r="S8" s="248">
        <v>909.11529524633511</v>
      </c>
      <c r="T8" s="246">
        <v>1034.6512633321947</v>
      </c>
      <c r="U8" s="247">
        <v>1251.85227125098</v>
      </c>
      <c r="V8" s="112">
        <v>65.565307980095724</v>
      </c>
      <c r="W8" s="113">
        <v>79.007071155256938</v>
      </c>
      <c r="X8" s="114">
        <v>125.54059487847911</v>
      </c>
      <c r="Y8" s="135" t="s">
        <v>465</v>
      </c>
      <c r="Z8" s="135"/>
      <c r="AA8" s="135" t="s">
        <v>364</v>
      </c>
    </row>
    <row r="9" spans="1:27">
      <c r="A9" s="68" t="s">
        <v>532</v>
      </c>
      <c r="B9" s="128">
        <v>2011</v>
      </c>
      <c r="C9" s="489">
        <v>1670.55</v>
      </c>
      <c r="D9" s="490">
        <v>1726.2349999999999</v>
      </c>
      <c r="E9" s="491">
        <v>1781.9199999999998</v>
      </c>
      <c r="F9" s="518">
        <v>1500</v>
      </c>
      <c r="G9" s="518"/>
      <c r="H9" s="518">
        <v>1600</v>
      </c>
      <c r="I9" s="292"/>
      <c r="J9" s="737">
        <v>1.4999999999999999E-2</v>
      </c>
      <c r="K9" s="443"/>
      <c r="L9" s="369"/>
      <c r="M9" s="64"/>
      <c r="N9" s="368"/>
      <c r="O9" s="701">
        <v>0.06</v>
      </c>
      <c r="P9" s="705">
        <v>25</v>
      </c>
      <c r="Q9" s="64"/>
      <c r="R9" s="64"/>
      <c r="S9" s="61"/>
      <c r="T9" s="709">
        <v>988</v>
      </c>
      <c r="U9" s="63"/>
      <c r="V9" s="716">
        <f>(((C9*(1+O9)^P9*O9/((1+O9)^P9-1))+(J9*C9))/T9)*1000</f>
        <v>157.6314717707634</v>
      </c>
      <c r="W9" s="712">
        <f t="shared" ref="W9:W14" si="0">(((D9*(1+O9)^P9*O9/((1+O9)^P9-1))+(J9*D9))/T9)*1000</f>
        <v>162.88585416312222</v>
      </c>
      <c r="X9" s="718">
        <f>(((E9*(1+O9)^P9*O9/((1+O9)^P9-1))+(J9*E9))/T9)*1000</f>
        <v>168.14023655548095</v>
      </c>
      <c r="Y9" s="64"/>
      <c r="Z9" s="64"/>
      <c r="AA9" s="64"/>
    </row>
    <row r="10" spans="1:27">
      <c r="A10" s="68" t="s">
        <v>532</v>
      </c>
      <c r="B10" s="125">
        <v>2020</v>
      </c>
      <c r="C10" s="495">
        <v>1236.2069999999999</v>
      </c>
      <c r="D10" s="496">
        <v>1319.7345</v>
      </c>
      <c r="E10" s="497">
        <v>1403.2619999999999</v>
      </c>
      <c r="F10" s="522">
        <v>1110</v>
      </c>
      <c r="G10" s="522"/>
      <c r="H10" s="522">
        <v>1260</v>
      </c>
      <c r="I10" s="293"/>
      <c r="J10" s="738">
        <v>1.4999999999999999E-2</v>
      </c>
      <c r="K10" s="444"/>
      <c r="L10" s="364"/>
      <c r="M10" s="23"/>
      <c r="N10" s="363"/>
      <c r="O10" s="702">
        <v>0.06</v>
      </c>
      <c r="P10" s="706">
        <v>25</v>
      </c>
      <c r="Q10" s="23"/>
      <c r="R10" s="23"/>
      <c r="S10" s="260"/>
      <c r="T10" s="258">
        <v>988</v>
      </c>
      <c r="U10" s="259"/>
      <c r="V10" s="723">
        <f t="shared" ref="V10:V14" si="1">(((C10*(1+O10)^P10*O10/((1+O10)^P10-1))+(J10*C10))/T10)*1000</f>
        <v>116.64728911036491</v>
      </c>
      <c r="W10" s="713">
        <f t="shared" si="0"/>
        <v>124.5288626989031</v>
      </c>
      <c r="X10" s="722">
        <f t="shared" ref="X10:X14" si="2">(((E10*(1+O10)^P10*O10/((1+O10)^P10-1))+(J10*E10))/T10)*1000</f>
        <v>132.41043628744126</v>
      </c>
      <c r="Y10" s="23"/>
      <c r="Z10" s="23"/>
      <c r="AA10" s="23"/>
    </row>
    <row r="11" spans="1:27">
      <c r="A11" s="68" t="s">
        <v>532</v>
      </c>
      <c r="B11" s="125">
        <v>2025</v>
      </c>
      <c r="C11" s="495">
        <v>1021.2628999999999</v>
      </c>
      <c r="D11" s="496">
        <v>1104.7903999999999</v>
      </c>
      <c r="E11" s="497">
        <v>1188.3179</v>
      </c>
      <c r="F11" s="522">
        <v>917</v>
      </c>
      <c r="G11" s="522"/>
      <c r="H11" s="522">
        <v>1067</v>
      </c>
      <c r="I11" s="293"/>
      <c r="J11" s="738">
        <v>1.4999999999999999E-2</v>
      </c>
      <c r="K11" s="444"/>
      <c r="L11" s="364"/>
      <c r="M11" s="23"/>
      <c r="N11" s="363"/>
      <c r="O11" s="702">
        <v>0.06</v>
      </c>
      <c r="P11" s="706">
        <v>25</v>
      </c>
      <c r="Q11" s="23"/>
      <c r="R11" s="23"/>
      <c r="S11" s="260"/>
      <c r="T11" s="258">
        <v>990</v>
      </c>
      <c r="U11" s="259"/>
      <c r="V11" s="723">
        <f t="shared" si="1"/>
        <v>96.170695554494642</v>
      </c>
      <c r="W11" s="713">
        <f t="shared" si="0"/>
        <v>104.03634677214689</v>
      </c>
      <c r="X11" s="722">
        <f t="shared" si="2"/>
        <v>111.90199798979913</v>
      </c>
      <c r="Y11" s="23"/>
      <c r="Z11" s="23"/>
      <c r="AA11" s="23"/>
    </row>
    <row r="12" spans="1:27">
      <c r="A12" s="68" t="s">
        <v>532</v>
      </c>
      <c r="B12" s="125">
        <v>2030</v>
      </c>
      <c r="C12" s="495">
        <v>874.25449999999989</v>
      </c>
      <c r="D12" s="496">
        <v>957.78199999999993</v>
      </c>
      <c r="E12" s="497">
        <v>1041.3094999999998</v>
      </c>
      <c r="F12" s="522">
        <v>785</v>
      </c>
      <c r="G12" s="522"/>
      <c r="H12" s="522">
        <v>935</v>
      </c>
      <c r="I12" s="293"/>
      <c r="J12" s="738">
        <v>1.4999999999999999E-2</v>
      </c>
      <c r="K12" s="444"/>
      <c r="L12" s="364"/>
      <c r="M12" s="23"/>
      <c r="N12" s="363"/>
      <c r="O12" s="702">
        <v>0.06</v>
      </c>
      <c r="P12" s="706">
        <v>25</v>
      </c>
      <c r="Q12" s="23"/>
      <c r="R12" s="23"/>
      <c r="S12" s="260"/>
      <c r="T12" s="258">
        <v>993</v>
      </c>
      <c r="U12" s="259"/>
      <c r="V12" s="723">
        <f t="shared" si="1"/>
        <v>82.078426905652009</v>
      </c>
      <c r="W12" s="713">
        <f t="shared" si="0"/>
        <v>89.920314826574185</v>
      </c>
      <c r="X12" s="722">
        <f t="shared" si="2"/>
        <v>97.762202747496318</v>
      </c>
      <c r="Y12" s="23"/>
      <c r="Z12" s="23"/>
      <c r="AA12" s="23"/>
    </row>
    <row r="13" spans="1:27">
      <c r="A13" s="68" t="s">
        <v>532</v>
      </c>
      <c r="B13" s="125">
        <v>2040</v>
      </c>
      <c r="C13" s="495">
        <v>723.90499999999997</v>
      </c>
      <c r="D13" s="496">
        <v>807.43249999999989</v>
      </c>
      <c r="E13" s="497">
        <v>890.95999999999992</v>
      </c>
      <c r="F13" s="522">
        <v>650</v>
      </c>
      <c r="G13" s="522"/>
      <c r="H13" s="522">
        <v>800</v>
      </c>
      <c r="I13" s="293"/>
      <c r="J13" s="738">
        <v>1.4999999999999999E-2</v>
      </c>
      <c r="K13" s="444"/>
      <c r="L13" s="364"/>
      <c r="M13" s="23"/>
      <c r="N13" s="363"/>
      <c r="O13" s="702">
        <v>0.06</v>
      </c>
      <c r="P13" s="706">
        <v>25</v>
      </c>
      <c r="Q13" s="23"/>
      <c r="R13" s="23"/>
      <c r="S13" s="260"/>
      <c r="T13" s="258">
        <v>999</v>
      </c>
      <c r="U13" s="259"/>
      <c r="V13" s="723">
        <f t="shared" si="1"/>
        <v>67.554842289745906</v>
      </c>
      <c r="W13" s="713">
        <f t="shared" si="0"/>
        <v>75.349631784716593</v>
      </c>
      <c r="X13" s="722">
        <f t="shared" si="2"/>
        <v>83.144421279687279</v>
      </c>
      <c r="Y13" s="23"/>
      <c r="Z13" s="23"/>
      <c r="AA13" s="23"/>
    </row>
    <row r="14" spans="1:27" ht="17" thickBot="1">
      <c r="A14" s="69" t="s">
        <v>532</v>
      </c>
      <c r="B14" s="136">
        <v>2050</v>
      </c>
      <c r="C14" s="492">
        <v>650.4008</v>
      </c>
      <c r="D14" s="493">
        <v>733.92830000000004</v>
      </c>
      <c r="E14" s="494">
        <v>817.45579999999995</v>
      </c>
      <c r="F14" s="520">
        <v>584</v>
      </c>
      <c r="G14" s="520"/>
      <c r="H14" s="520">
        <v>734</v>
      </c>
      <c r="I14" s="294"/>
      <c r="J14" s="739">
        <v>1.4999999999999999E-2</v>
      </c>
      <c r="K14" s="445"/>
      <c r="L14" s="374"/>
      <c r="M14" s="135"/>
      <c r="N14" s="373"/>
      <c r="O14" s="703">
        <v>0.06</v>
      </c>
      <c r="P14" s="707">
        <v>25</v>
      </c>
      <c r="Q14" s="135"/>
      <c r="R14" s="135"/>
      <c r="S14" s="248"/>
      <c r="T14" s="246">
        <v>975</v>
      </c>
      <c r="U14" s="247"/>
      <c r="V14" s="717">
        <f t="shared" si="1"/>
        <v>62.189468827320567</v>
      </c>
      <c r="W14" s="714">
        <f t="shared" si="0"/>
        <v>70.176130063705898</v>
      </c>
      <c r="X14" s="719">
        <f t="shared" si="2"/>
        <v>78.162791300091243</v>
      </c>
      <c r="Y14" s="135"/>
      <c r="Z14" s="135"/>
      <c r="AA14" s="135"/>
    </row>
    <row r="15" spans="1:27" ht="20" thickBot="1">
      <c r="A15" s="54" t="s">
        <v>520</v>
      </c>
      <c r="B15" s="40">
        <v>2050</v>
      </c>
      <c r="C15" s="506">
        <v>308</v>
      </c>
      <c r="D15" s="507">
        <v>541.25</v>
      </c>
      <c r="E15" s="508">
        <v>745.9</v>
      </c>
      <c r="F15" s="538">
        <v>295</v>
      </c>
      <c r="G15" s="539"/>
      <c r="H15" s="540">
        <v>715</v>
      </c>
      <c r="I15" s="58"/>
      <c r="J15" s="740">
        <v>1.4999999999999999E-2</v>
      </c>
      <c r="K15" s="450"/>
      <c r="L15" s="56"/>
      <c r="M15" s="43"/>
      <c r="N15" s="45"/>
      <c r="O15" s="42"/>
      <c r="P15" s="741"/>
      <c r="Q15" s="43"/>
      <c r="R15" s="43"/>
      <c r="S15" s="46"/>
      <c r="T15" s="47"/>
      <c r="U15" s="48"/>
      <c r="V15" s="49">
        <v>35</v>
      </c>
      <c r="W15" s="50"/>
      <c r="X15" s="51">
        <v>80</v>
      </c>
      <c r="Y15" s="43"/>
      <c r="Z15" s="43" t="s">
        <v>57</v>
      </c>
      <c r="AA15" s="43"/>
    </row>
    <row r="16" spans="1:27">
      <c r="A16" s="380" t="s">
        <v>342</v>
      </c>
      <c r="B16" s="128">
        <v>2017</v>
      </c>
      <c r="C16" s="498"/>
      <c r="D16" s="490">
        <v>1503.7567999999999</v>
      </c>
      <c r="E16" s="502"/>
      <c r="F16" s="541"/>
      <c r="G16" s="533">
        <v>1456</v>
      </c>
      <c r="H16" s="525"/>
      <c r="I16" s="313">
        <v>0.2</v>
      </c>
      <c r="J16" s="458">
        <v>1.2999999999999999E-2</v>
      </c>
      <c r="K16" s="440">
        <v>19.548838399999998</v>
      </c>
      <c r="L16" s="369">
        <v>18.928000000000001</v>
      </c>
      <c r="M16" s="64">
        <v>3</v>
      </c>
      <c r="N16" s="313"/>
      <c r="O16" s="129">
        <v>4.5999999999999999E-2</v>
      </c>
      <c r="P16" s="64">
        <v>25</v>
      </c>
      <c r="Q16" s="64"/>
      <c r="R16" s="64"/>
      <c r="S16" s="131"/>
      <c r="T16" s="53">
        <v>1000</v>
      </c>
      <c r="U16" s="67"/>
      <c r="V16" s="370"/>
      <c r="W16" s="371">
        <v>120</v>
      </c>
      <c r="X16" s="372"/>
      <c r="Y16" s="64"/>
      <c r="Z16" s="64"/>
      <c r="AA16" s="172" t="s">
        <v>386</v>
      </c>
    </row>
    <row r="17" spans="1:27">
      <c r="A17" s="219" t="s">
        <v>342</v>
      </c>
      <c r="B17" s="125">
        <v>2030</v>
      </c>
      <c r="C17" s="500"/>
      <c r="D17" s="496">
        <v>854.12559999999996</v>
      </c>
      <c r="E17" s="503"/>
      <c r="F17" s="528"/>
      <c r="G17" s="529">
        <v>827</v>
      </c>
      <c r="H17" s="527"/>
      <c r="I17" s="314">
        <v>0.2</v>
      </c>
      <c r="J17" s="456">
        <v>1.2999999999999999E-2</v>
      </c>
      <c r="K17" s="441">
        <v>11.1036328</v>
      </c>
      <c r="L17" s="364">
        <v>10.750999999999999</v>
      </c>
      <c r="M17" s="23">
        <v>3</v>
      </c>
      <c r="N17" s="314"/>
      <c r="O17" s="207">
        <v>4.5999999999999999E-2</v>
      </c>
      <c r="P17" s="23">
        <v>25</v>
      </c>
      <c r="Q17" s="23"/>
      <c r="R17" s="23"/>
      <c r="S17" s="2"/>
      <c r="T17" s="3">
        <v>1000</v>
      </c>
      <c r="U17" s="68"/>
      <c r="V17" s="365"/>
      <c r="W17" s="366">
        <v>81</v>
      </c>
      <c r="X17" s="367"/>
      <c r="Y17" s="23"/>
      <c r="Z17" s="23"/>
      <c r="AA17" s="173" t="s">
        <v>386</v>
      </c>
    </row>
    <row r="18" spans="1:27" ht="17" thickBot="1">
      <c r="A18" s="381" t="s">
        <v>342</v>
      </c>
      <c r="B18" s="136">
        <v>2050</v>
      </c>
      <c r="C18" s="504"/>
      <c r="D18" s="493">
        <v>586.63040000000001</v>
      </c>
      <c r="E18" s="505"/>
      <c r="F18" s="530"/>
      <c r="G18" s="531">
        <v>568</v>
      </c>
      <c r="H18" s="532"/>
      <c r="I18" s="315">
        <v>0.2</v>
      </c>
      <c r="J18" s="457">
        <v>1.2999999999999999E-2</v>
      </c>
      <c r="K18" s="442">
        <v>7.6261951999999997</v>
      </c>
      <c r="L18" s="374">
        <v>7.3839999999999995</v>
      </c>
      <c r="M18" s="135">
        <v>3</v>
      </c>
      <c r="N18" s="315"/>
      <c r="O18" s="209">
        <v>4.5999999999999999E-2</v>
      </c>
      <c r="P18" s="135">
        <v>25</v>
      </c>
      <c r="Q18" s="135"/>
      <c r="R18" s="135"/>
      <c r="S18" s="139"/>
      <c r="T18" s="54">
        <v>1000</v>
      </c>
      <c r="U18" s="69"/>
      <c r="V18" s="112"/>
      <c r="W18" s="113">
        <v>62</v>
      </c>
      <c r="X18" s="114"/>
      <c r="Y18" s="135"/>
      <c r="Z18" s="135"/>
      <c r="AA18" s="171" t="s">
        <v>386</v>
      </c>
    </row>
    <row r="19" spans="1:27">
      <c r="A19" s="203" t="s">
        <v>362</v>
      </c>
      <c r="B19" s="128">
        <v>2010</v>
      </c>
      <c r="C19" s="498"/>
      <c r="D19" s="499"/>
      <c r="E19" s="491">
        <v>2745.7023999999997</v>
      </c>
      <c r="F19" s="185"/>
      <c r="G19" s="524"/>
      <c r="H19" s="525">
        <v>2632</v>
      </c>
      <c r="I19" s="64"/>
      <c r="J19" s="458">
        <v>1.1398176291793313E-2</v>
      </c>
      <c r="K19" s="440">
        <v>31.295999999999996</v>
      </c>
      <c r="L19" s="130">
        <v>30</v>
      </c>
      <c r="M19" s="64"/>
      <c r="N19" s="64"/>
      <c r="O19" s="702">
        <v>0.06</v>
      </c>
      <c r="P19" s="64">
        <v>25</v>
      </c>
      <c r="Q19" s="64"/>
      <c r="R19" s="64"/>
      <c r="S19" s="131"/>
      <c r="T19" s="729">
        <v>1070</v>
      </c>
      <c r="U19" s="67"/>
      <c r="V19" s="716"/>
      <c r="W19" s="712"/>
      <c r="X19" s="722">
        <f t="shared" ref="X19:X20" si="3">(((E19*(1+O19)^P19*O19/((1+O19)^P19-1))+(J19*E19))/T19)*1000</f>
        <v>229.98438125192919</v>
      </c>
      <c r="Y19" s="64"/>
      <c r="Z19" s="53"/>
      <c r="AA19" s="163"/>
    </row>
    <row r="20" spans="1:27">
      <c r="A20" s="124" t="s">
        <v>362</v>
      </c>
      <c r="B20" s="125">
        <v>2012</v>
      </c>
      <c r="C20" s="500"/>
      <c r="D20" s="501"/>
      <c r="E20" s="497">
        <v>1531.4175999999998</v>
      </c>
      <c r="F20" s="186"/>
      <c r="G20" s="526"/>
      <c r="H20" s="527">
        <v>1468</v>
      </c>
      <c r="I20" s="23"/>
      <c r="J20" s="456">
        <v>2.0435967302452316E-2</v>
      </c>
      <c r="K20" s="441">
        <v>31.295999999999996</v>
      </c>
      <c r="L20" s="208">
        <v>30</v>
      </c>
      <c r="M20" s="23"/>
      <c r="N20" s="23"/>
      <c r="O20" s="702">
        <v>0.06</v>
      </c>
      <c r="P20" s="23">
        <v>25</v>
      </c>
      <c r="Q20" s="23"/>
      <c r="R20" s="23"/>
      <c r="S20" s="2"/>
      <c r="T20" s="731">
        <v>1070</v>
      </c>
      <c r="U20" s="68"/>
      <c r="V20" s="723"/>
      <c r="W20" s="713"/>
      <c r="X20" s="722">
        <f t="shared" si="3"/>
        <v>141.20913370141761</v>
      </c>
      <c r="Y20" s="23"/>
      <c r="Z20" s="3"/>
      <c r="AA20" s="164"/>
    </row>
    <row r="21" spans="1:27">
      <c r="A21" s="124" t="s">
        <v>362</v>
      </c>
      <c r="B21" s="125">
        <v>2020</v>
      </c>
      <c r="C21" s="495">
        <v>1095.3599999999999</v>
      </c>
      <c r="D21" s="496">
        <v>1113.0944</v>
      </c>
      <c r="E21" s="497">
        <v>1130.8288</v>
      </c>
      <c r="F21" s="528">
        <v>1050</v>
      </c>
      <c r="G21" s="529"/>
      <c r="H21" s="527">
        <v>1084</v>
      </c>
      <c r="I21" s="23"/>
      <c r="J21" s="456">
        <v>2.7675276752767528E-2</v>
      </c>
      <c r="K21" s="441">
        <v>31.295999999999996</v>
      </c>
      <c r="L21" s="208">
        <v>30</v>
      </c>
      <c r="M21" s="23"/>
      <c r="N21" s="23"/>
      <c r="O21" s="702">
        <v>0.06</v>
      </c>
      <c r="P21" s="23">
        <v>25</v>
      </c>
      <c r="Q21" s="23"/>
      <c r="R21" s="23"/>
      <c r="S21" s="2"/>
      <c r="T21" s="731">
        <v>1070</v>
      </c>
      <c r="U21" s="68"/>
      <c r="V21" s="723">
        <f>(((C21*(1+O21)^P21*O21/((1+O21)^P21-1))+(J21*C21))/T21)*1000</f>
        <v>108.41197121954004</v>
      </c>
      <c r="W21" s="713">
        <f t="shared" ref="W21:W51" si="4">(((D21*(1+O21)^P21*O21/((1+O21)^P21-1))+(J21*D21))/T21)*1000</f>
        <v>110.16721265833257</v>
      </c>
      <c r="X21" s="722">
        <f>(((E21*(1+O21)^P21*O21/((1+O21)^P21-1))+(J21*E21))/T21)*1000</f>
        <v>111.92245409712513</v>
      </c>
      <c r="Y21" s="23"/>
      <c r="Z21" s="3"/>
      <c r="AA21" s="164"/>
    </row>
    <row r="22" spans="1:27">
      <c r="A22" s="124" t="s">
        <v>362</v>
      </c>
      <c r="B22" s="125">
        <v>2030</v>
      </c>
      <c r="C22" s="495">
        <v>1001.4719999999999</v>
      </c>
      <c r="D22" s="496">
        <v>1047.3727999999999</v>
      </c>
      <c r="E22" s="497">
        <v>1093.2736</v>
      </c>
      <c r="F22" s="528">
        <v>960</v>
      </c>
      <c r="G22" s="529"/>
      <c r="H22" s="527">
        <v>1048</v>
      </c>
      <c r="I22" s="23"/>
      <c r="J22" s="456">
        <v>2.8625954198473282E-2</v>
      </c>
      <c r="K22" s="441">
        <v>31.295999999999996</v>
      </c>
      <c r="L22" s="208">
        <v>30</v>
      </c>
      <c r="M22" s="23"/>
      <c r="N22" s="23"/>
      <c r="O22" s="702">
        <v>0.06</v>
      </c>
      <c r="P22" s="23">
        <v>25</v>
      </c>
      <c r="Q22" s="23"/>
      <c r="R22" s="23"/>
      <c r="S22" s="2"/>
      <c r="T22" s="731">
        <v>1070</v>
      </c>
      <c r="U22" s="68"/>
      <c r="V22" s="723">
        <f t="shared" ref="V22:V24" si="5">(((C22*(1+O22)^P22*O22/((1+O22)^P22-1))+(J22*C22))/T22)*1000</f>
        <v>100.00930798554751</v>
      </c>
      <c r="W22" s="713">
        <f t="shared" si="4"/>
        <v>104.59306793488511</v>
      </c>
      <c r="X22" s="722">
        <f t="shared" ref="X22:X24" si="6">(((E22*(1+O22)^P22*O22/((1+O22)^P22-1))+(J22*E22))/T22)*1000</f>
        <v>109.17682788422272</v>
      </c>
      <c r="Y22" s="23"/>
      <c r="Z22" s="3"/>
      <c r="AA22" s="164"/>
    </row>
    <row r="23" spans="1:27">
      <c r="A23" s="124" t="s">
        <v>362</v>
      </c>
      <c r="B23" s="125">
        <v>2040</v>
      </c>
      <c r="C23" s="495">
        <v>959.74399999999991</v>
      </c>
      <c r="D23" s="496">
        <v>1018.1632</v>
      </c>
      <c r="E23" s="497">
        <v>1076.5824</v>
      </c>
      <c r="F23" s="528">
        <v>920</v>
      </c>
      <c r="G23" s="529"/>
      <c r="H23" s="527">
        <v>1032</v>
      </c>
      <c r="I23" s="23"/>
      <c r="J23" s="456">
        <v>2.9069767441860465E-2</v>
      </c>
      <c r="K23" s="441">
        <v>31.295999999999996</v>
      </c>
      <c r="L23" s="208">
        <v>30</v>
      </c>
      <c r="M23" s="23"/>
      <c r="N23" s="23"/>
      <c r="O23" s="702">
        <v>0.06</v>
      </c>
      <c r="P23" s="23">
        <v>25</v>
      </c>
      <c r="Q23" s="23"/>
      <c r="R23" s="23"/>
      <c r="S23" s="2"/>
      <c r="T23" s="731">
        <v>1070</v>
      </c>
      <c r="U23" s="68"/>
      <c r="V23" s="723">
        <f t="shared" si="5"/>
        <v>96.24033488564632</v>
      </c>
      <c r="W23" s="713">
        <f t="shared" si="4"/>
        <v>102.09844222651175</v>
      </c>
      <c r="X23" s="722">
        <f t="shared" si="6"/>
        <v>107.95654956737719</v>
      </c>
      <c r="Y23" s="23"/>
      <c r="Z23" s="3"/>
      <c r="AA23" s="164"/>
    </row>
    <row r="24" spans="1:27" ht="17" thickBot="1">
      <c r="A24" s="205" t="s">
        <v>362</v>
      </c>
      <c r="B24" s="136">
        <v>2050</v>
      </c>
      <c r="C24" s="495">
        <v>918.01599999999996</v>
      </c>
      <c r="D24" s="493">
        <v>987.91039999999998</v>
      </c>
      <c r="E24" s="494">
        <v>1057.8047999999999</v>
      </c>
      <c r="F24" s="530">
        <v>880</v>
      </c>
      <c r="G24" s="531"/>
      <c r="H24" s="532">
        <v>1014</v>
      </c>
      <c r="I24" s="135"/>
      <c r="J24" s="457">
        <v>2.9585798816568046E-2</v>
      </c>
      <c r="K24" s="442">
        <v>31.295999999999996</v>
      </c>
      <c r="L24" s="210">
        <v>30</v>
      </c>
      <c r="M24" s="135"/>
      <c r="N24" s="135"/>
      <c r="O24" s="702">
        <v>0.06</v>
      </c>
      <c r="P24" s="135">
        <v>25</v>
      </c>
      <c r="Q24" s="135"/>
      <c r="R24" s="135"/>
      <c r="S24" s="139"/>
      <c r="T24" s="730">
        <v>1070</v>
      </c>
      <c r="U24" s="69"/>
      <c r="V24" s="717">
        <f t="shared" si="5"/>
        <v>92.498706198831229</v>
      </c>
      <c r="W24" s="714">
        <f t="shared" si="4"/>
        <v>99.54122132987861</v>
      </c>
      <c r="X24" s="719">
        <f t="shared" si="6"/>
        <v>106.58373646092595</v>
      </c>
      <c r="Y24" s="135"/>
      <c r="Z24" s="54"/>
      <c r="AA24" s="166"/>
    </row>
    <row r="25" spans="1:27">
      <c r="A25" s="203" t="s">
        <v>343</v>
      </c>
      <c r="B25" s="128">
        <v>2010</v>
      </c>
      <c r="C25" s="498"/>
      <c r="D25" s="490">
        <v>2936.7</v>
      </c>
      <c r="E25" s="502"/>
      <c r="F25" s="185"/>
      <c r="G25" s="533">
        <v>2600</v>
      </c>
      <c r="H25" s="525"/>
      <c r="I25" s="64"/>
      <c r="J25" s="458">
        <v>0.01</v>
      </c>
      <c r="K25" s="440">
        <f>J25*D25</f>
        <v>29.366999999999997</v>
      </c>
      <c r="L25" s="130">
        <v>26</v>
      </c>
      <c r="M25" s="64"/>
      <c r="N25" s="64"/>
      <c r="O25" s="129">
        <v>0.06</v>
      </c>
      <c r="P25" s="64">
        <v>20</v>
      </c>
      <c r="Q25" s="64"/>
      <c r="R25" s="64"/>
      <c r="S25" s="131"/>
      <c r="T25" s="729">
        <v>1070</v>
      </c>
      <c r="U25" s="67"/>
      <c r="V25" s="132"/>
      <c r="W25" s="712">
        <f t="shared" si="4"/>
        <v>266.73073689151357</v>
      </c>
      <c r="X25" s="134"/>
      <c r="Y25" s="64" t="s">
        <v>171</v>
      </c>
      <c r="Z25" s="53"/>
      <c r="AA25" s="163"/>
    </row>
    <row r="26" spans="1:27">
      <c r="A26" s="124" t="s">
        <v>343</v>
      </c>
      <c r="B26" s="125">
        <v>2015</v>
      </c>
      <c r="C26" s="500"/>
      <c r="D26" s="496">
        <v>1852.3799999999999</v>
      </c>
      <c r="E26" s="503"/>
      <c r="F26" s="186"/>
      <c r="G26" s="529">
        <v>1640</v>
      </c>
      <c r="H26" s="527"/>
      <c r="I26" s="23"/>
      <c r="J26" s="456">
        <v>0.01</v>
      </c>
      <c r="K26" s="441">
        <f t="shared" ref="K26:K31" si="7">J26*D26</f>
        <v>18.523799999999998</v>
      </c>
      <c r="L26" s="208">
        <v>16</v>
      </c>
      <c r="M26" s="23"/>
      <c r="N26" s="23"/>
      <c r="O26" s="207">
        <v>0.06</v>
      </c>
      <c r="P26" s="23">
        <v>20</v>
      </c>
      <c r="Q26" s="23"/>
      <c r="R26" s="23"/>
      <c r="S26" s="2"/>
      <c r="T26" s="731">
        <v>1070</v>
      </c>
      <c r="U26" s="68"/>
      <c r="V26" s="378"/>
      <c r="W26" s="713">
        <f t="shared" si="4"/>
        <v>168.24554173157009</v>
      </c>
      <c r="X26" s="383"/>
      <c r="Y26" s="23" t="s">
        <v>172</v>
      </c>
      <c r="Z26" s="3"/>
      <c r="AA26" s="164"/>
    </row>
    <row r="27" spans="1:27">
      <c r="A27" s="124" t="s">
        <v>343</v>
      </c>
      <c r="B27" s="125">
        <v>2020</v>
      </c>
      <c r="C27" s="500"/>
      <c r="D27" s="496">
        <v>1344.105</v>
      </c>
      <c r="E27" s="503"/>
      <c r="F27" s="528"/>
      <c r="G27" s="529">
        <v>1190</v>
      </c>
      <c r="H27" s="527"/>
      <c r="I27" s="23"/>
      <c r="J27" s="456">
        <v>0.01</v>
      </c>
      <c r="K27" s="441">
        <f t="shared" si="7"/>
        <v>13.441050000000001</v>
      </c>
      <c r="L27" s="208">
        <v>12</v>
      </c>
      <c r="M27" s="23"/>
      <c r="N27" s="23"/>
      <c r="O27" s="207">
        <v>0.06</v>
      </c>
      <c r="P27" s="23">
        <v>20</v>
      </c>
      <c r="Q27" s="23"/>
      <c r="R27" s="23"/>
      <c r="S27" s="2"/>
      <c r="T27" s="731">
        <v>1070</v>
      </c>
      <c r="U27" s="68"/>
      <c r="V27" s="378"/>
      <c r="W27" s="713">
        <f t="shared" si="4"/>
        <v>122.0806065003466</v>
      </c>
      <c r="X27" s="383"/>
      <c r="Y27" s="23" t="s">
        <v>173</v>
      </c>
      <c r="Z27" s="3"/>
      <c r="AA27" s="164"/>
    </row>
    <row r="28" spans="1:27">
      <c r="A28" s="124" t="s">
        <v>343</v>
      </c>
      <c r="B28" s="125">
        <v>2030</v>
      </c>
      <c r="C28" s="500"/>
      <c r="D28" s="496">
        <v>1106.9099999999999</v>
      </c>
      <c r="E28" s="503"/>
      <c r="F28" s="528"/>
      <c r="G28" s="529">
        <v>980</v>
      </c>
      <c r="H28" s="527"/>
      <c r="I28" s="23"/>
      <c r="J28" s="456">
        <v>0.01</v>
      </c>
      <c r="K28" s="441">
        <f t="shared" si="7"/>
        <v>11.069099999999999</v>
      </c>
      <c r="L28" s="208">
        <v>10</v>
      </c>
      <c r="M28" s="23"/>
      <c r="N28" s="23"/>
      <c r="O28" s="207">
        <v>0.06</v>
      </c>
      <c r="P28" s="23">
        <v>20</v>
      </c>
      <c r="Q28" s="23"/>
      <c r="R28" s="23"/>
      <c r="S28" s="2"/>
      <c r="T28" s="731">
        <v>1070</v>
      </c>
      <c r="U28" s="68"/>
      <c r="V28" s="378"/>
      <c r="W28" s="713">
        <f t="shared" si="4"/>
        <v>100.53697005910894</v>
      </c>
      <c r="X28" s="383"/>
      <c r="Y28" s="23" t="s">
        <v>174</v>
      </c>
      <c r="Z28" s="3"/>
      <c r="AA28" s="164"/>
    </row>
    <row r="29" spans="1:27">
      <c r="A29" s="124" t="s">
        <v>343</v>
      </c>
      <c r="B29" s="125">
        <v>2040</v>
      </c>
      <c r="C29" s="500"/>
      <c r="D29" s="496">
        <v>1039.1399999999999</v>
      </c>
      <c r="E29" s="503"/>
      <c r="F29" s="528"/>
      <c r="G29" s="529">
        <v>920</v>
      </c>
      <c r="H29" s="527"/>
      <c r="I29" s="23"/>
      <c r="J29" s="456">
        <v>0.01</v>
      </c>
      <c r="K29" s="441">
        <f t="shared" si="7"/>
        <v>10.391399999999999</v>
      </c>
      <c r="L29" s="208">
        <v>9</v>
      </c>
      <c r="M29" s="23"/>
      <c r="N29" s="23"/>
      <c r="O29" s="207">
        <v>0.06</v>
      </c>
      <c r="P29" s="23">
        <v>20</v>
      </c>
      <c r="Q29" s="23"/>
      <c r="R29" s="23"/>
      <c r="S29" s="2"/>
      <c r="T29" s="731">
        <v>1070</v>
      </c>
      <c r="U29" s="68"/>
      <c r="V29" s="378"/>
      <c r="W29" s="713">
        <f t="shared" si="4"/>
        <v>94.38164536161247</v>
      </c>
      <c r="X29" s="383"/>
      <c r="Y29" s="23" t="s">
        <v>175</v>
      </c>
      <c r="Z29" s="3"/>
      <c r="AA29" s="164"/>
    </row>
    <row r="30" spans="1:27">
      <c r="A30" s="124" t="s">
        <v>343</v>
      </c>
      <c r="B30" s="125">
        <v>2050</v>
      </c>
      <c r="C30" s="500"/>
      <c r="D30" s="496">
        <v>993.95999999999992</v>
      </c>
      <c r="E30" s="503"/>
      <c r="F30" s="528"/>
      <c r="G30" s="529">
        <v>880</v>
      </c>
      <c r="H30" s="527"/>
      <c r="I30" s="23"/>
      <c r="J30" s="456">
        <v>0.01</v>
      </c>
      <c r="K30" s="441">
        <f t="shared" si="7"/>
        <v>9.9395999999999987</v>
      </c>
      <c r="L30" s="208">
        <v>9</v>
      </c>
      <c r="M30" s="23"/>
      <c r="N30" s="23"/>
      <c r="O30" s="207">
        <v>0.06</v>
      </c>
      <c r="P30" s="23">
        <v>20</v>
      </c>
      <c r="Q30" s="23"/>
      <c r="R30" s="23"/>
      <c r="S30" s="2"/>
      <c r="T30" s="731">
        <v>1070</v>
      </c>
      <c r="U30" s="68"/>
      <c r="V30" s="378"/>
      <c r="W30" s="713">
        <f t="shared" si="4"/>
        <v>90.278095563281511</v>
      </c>
      <c r="X30" s="383"/>
      <c r="Y30" s="23" t="s">
        <v>176</v>
      </c>
      <c r="Z30" s="3"/>
      <c r="AA30" s="164"/>
    </row>
    <row r="31" spans="1:27" ht="17" thickBot="1">
      <c r="A31" s="205" t="s">
        <v>343</v>
      </c>
      <c r="B31" s="136">
        <v>2060</v>
      </c>
      <c r="C31" s="504"/>
      <c r="D31" s="493">
        <v>960.07499999999993</v>
      </c>
      <c r="E31" s="505"/>
      <c r="F31" s="530"/>
      <c r="G31" s="531">
        <v>850</v>
      </c>
      <c r="H31" s="532"/>
      <c r="I31" s="135"/>
      <c r="J31" s="457">
        <v>0.01</v>
      </c>
      <c r="K31" s="442">
        <f t="shared" si="7"/>
        <v>9.6007499999999997</v>
      </c>
      <c r="L31" s="210">
        <v>9</v>
      </c>
      <c r="M31" s="135"/>
      <c r="N31" s="135"/>
      <c r="O31" s="209">
        <v>0.06</v>
      </c>
      <c r="P31" s="135">
        <v>20</v>
      </c>
      <c r="Q31" s="135"/>
      <c r="R31" s="135"/>
      <c r="S31" s="139"/>
      <c r="T31" s="730">
        <v>1070</v>
      </c>
      <c r="U31" s="69"/>
      <c r="V31" s="379"/>
      <c r="W31" s="714">
        <f t="shared" si="4"/>
        <v>87.200433214533277</v>
      </c>
      <c r="X31" s="393"/>
      <c r="Y31" s="135" t="s">
        <v>177</v>
      </c>
      <c r="Z31" s="54"/>
      <c r="AA31" s="166"/>
    </row>
    <row r="32" spans="1:27" ht="18">
      <c r="A32" s="36" t="s">
        <v>365</v>
      </c>
      <c r="B32" s="128">
        <v>2018</v>
      </c>
      <c r="C32" s="495">
        <v>589.6</v>
      </c>
      <c r="D32" s="490">
        <v>1063.5</v>
      </c>
      <c r="E32" s="491">
        <v>1424.64</v>
      </c>
      <c r="F32" s="257">
        <v>600</v>
      </c>
      <c r="G32" s="518"/>
      <c r="H32" s="519">
        <v>1400</v>
      </c>
      <c r="I32" s="368">
        <v>0.15</v>
      </c>
      <c r="J32" s="458">
        <v>2.5000000000000001E-2</v>
      </c>
      <c r="K32" s="440">
        <v>26.587500000000002</v>
      </c>
      <c r="L32" s="130"/>
      <c r="M32" s="64"/>
      <c r="N32" s="462"/>
      <c r="O32" s="129">
        <v>1.95E-2</v>
      </c>
      <c r="P32" s="64">
        <v>25</v>
      </c>
      <c r="Q32" s="64"/>
      <c r="R32" s="64"/>
      <c r="S32" s="61">
        <v>935</v>
      </c>
      <c r="T32" s="62">
        <v>1105</v>
      </c>
      <c r="U32" s="63">
        <v>1280</v>
      </c>
      <c r="V32" s="365">
        <v>37.090000000000003</v>
      </c>
      <c r="W32" s="371"/>
      <c r="X32" s="372">
        <v>115</v>
      </c>
      <c r="Y32" s="64" t="s">
        <v>467</v>
      </c>
      <c r="Z32" s="130" t="s">
        <v>249</v>
      </c>
      <c r="AA32" s="172" t="s">
        <v>366</v>
      </c>
    </row>
    <row r="33" spans="1:27">
      <c r="A33" s="37" t="s">
        <v>365</v>
      </c>
      <c r="B33" s="125">
        <v>2020</v>
      </c>
      <c r="C33" s="495">
        <v>556.21117984314105</v>
      </c>
      <c r="D33" s="496">
        <v>973.25</v>
      </c>
      <c r="E33" s="497">
        <v>1297.8260863006631</v>
      </c>
      <c r="F33" s="257">
        <v>546.59117516031961</v>
      </c>
      <c r="G33" s="522"/>
      <c r="H33" s="523">
        <v>1275.3794087074125</v>
      </c>
      <c r="I33" s="363">
        <v>0.15</v>
      </c>
      <c r="J33" s="456">
        <v>2.5000000000000001E-2</v>
      </c>
      <c r="K33" s="441">
        <v>24.331250000000001</v>
      </c>
      <c r="L33" s="208"/>
      <c r="M33" s="23"/>
      <c r="N33" s="463"/>
      <c r="O33" s="207">
        <v>1.95E-2</v>
      </c>
      <c r="P33" s="23">
        <v>25</v>
      </c>
      <c r="Q33" s="23"/>
      <c r="R33" s="23"/>
      <c r="S33" s="260">
        <v>935</v>
      </c>
      <c r="T33" s="258">
        <v>1105</v>
      </c>
      <c r="U33" s="259">
        <v>1280</v>
      </c>
      <c r="V33" s="365">
        <v>33</v>
      </c>
      <c r="W33" s="366"/>
      <c r="X33" s="367">
        <v>105</v>
      </c>
      <c r="Y33" s="23" t="s">
        <v>468</v>
      </c>
      <c r="Z33" s="464" t="s">
        <v>240</v>
      </c>
      <c r="AA33" s="173" t="s">
        <v>366</v>
      </c>
    </row>
    <row r="34" spans="1:27">
      <c r="A34" s="37" t="s">
        <v>365</v>
      </c>
      <c r="B34" s="125">
        <v>2025</v>
      </c>
      <c r="C34" s="495">
        <v>458.06593892459688</v>
      </c>
      <c r="D34" s="496">
        <v>801.5</v>
      </c>
      <c r="E34" s="497">
        <v>1068.8205241573928</v>
      </c>
      <c r="F34" s="257">
        <v>450.14341482369974</v>
      </c>
      <c r="G34" s="522"/>
      <c r="H34" s="523">
        <v>1050.3346345886328</v>
      </c>
      <c r="I34" s="363">
        <v>0.15</v>
      </c>
      <c r="J34" s="456">
        <v>2.5000000000000001E-2</v>
      </c>
      <c r="K34" s="441">
        <v>20.037500000000001</v>
      </c>
      <c r="L34" s="208"/>
      <c r="M34" s="23"/>
      <c r="N34" s="463"/>
      <c r="O34" s="207">
        <v>1.95E-2</v>
      </c>
      <c r="P34" s="23">
        <v>25</v>
      </c>
      <c r="Q34" s="23"/>
      <c r="R34" s="23"/>
      <c r="S34" s="260">
        <v>935</v>
      </c>
      <c r="T34" s="258">
        <v>1105</v>
      </c>
      <c r="U34" s="259">
        <v>1280</v>
      </c>
      <c r="V34" s="365">
        <v>28</v>
      </c>
      <c r="W34" s="366"/>
      <c r="X34" s="367">
        <v>87</v>
      </c>
      <c r="Y34" s="23" t="s">
        <v>468</v>
      </c>
      <c r="Z34" s="464" t="s">
        <v>241</v>
      </c>
      <c r="AA34" s="173" t="s">
        <v>366</v>
      </c>
    </row>
    <row r="35" spans="1:27">
      <c r="A35" s="37" t="s">
        <v>365</v>
      </c>
      <c r="B35" s="125">
        <v>2030</v>
      </c>
      <c r="C35" s="495">
        <v>396.95474862743316</v>
      </c>
      <c r="D35" s="496">
        <v>694.75</v>
      </c>
      <c r="E35" s="497">
        <v>926.22774679734403</v>
      </c>
      <c r="F35" s="257">
        <v>390.08917907570083</v>
      </c>
      <c r="G35" s="522"/>
      <c r="H35" s="523">
        <v>910.20808450996856</v>
      </c>
      <c r="I35" s="363">
        <v>0.15</v>
      </c>
      <c r="J35" s="456">
        <v>2.5000000000000001E-2</v>
      </c>
      <c r="K35" s="441">
        <v>17.368750000000002</v>
      </c>
      <c r="L35" s="208"/>
      <c r="M35" s="23"/>
      <c r="N35" s="463"/>
      <c r="O35" s="207">
        <v>1.95E-2</v>
      </c>
      <c r="P35" s="23">
        <v>25</v>
      </c>
      <c r="Q35" s="23"/>
      <c r="R35" s="23"/>
      <c r="S35" s="260">
        <v>935</v>
      </c>
      <c r="T35" s="258">
        <v>1105</v>
      </c>
      <c r="U35" s="259">
        <v>1280</v>
      </c>
      <c r="V35" s="365">
        <v>24</v>
      </c>
      <c r="W35" s="366"/>
      <c r="X35" s="367">
        <v>75</v>
      </c>
      <c r="Y35" s="23" t="s">
        <v>468</v>
      </c>
      <c r="Z35" s="464" t="s">
        <v>242</v>
      </c>
      <c r="AA35" s="173" t="s">
        <v>366</v>
      </c>
    </row>
    <row r="36" spans="1:27" ht="17" thickBot="1">
      <c r="A36" s="39" t="s">
        <v>365</v>
      </c>
      <c r="B36" s="136">
        <v>2035</v>
      </c>
      <c r="C36" s="495">
        <v>354.97254371326551</v>
      </c>
      <c r="D36" s="493">
        <v>621.25</v>
      </c>
      <c r="E36" s="494">
        <v>828.26926866428607</v>
      </c>
      <c r="F36" s="245">
        <v>348.833081479231</v>
      </c>
      <c r="G36" s="520"/>
      <c r="H36" s="521">
        <v>813.94385678487231</v>
      </c>
      <c r="I36" s="373">
        <v>0.15</v>
      </c>
      <c r="J36" s="457">
        <v>2.5000000000000001E-2</v>
      </c>
      <c r="K36" s="442">
        <v>15.53125</v>
      </c>
      <c r="L36" s="210"/>
      <c r="M36" s="135"/>
      <c r="N36" s="465"/>
      <c r="O36" s="209">
        <v>1.95E-2</v>
      </c>
      <c r="P36" s="135">
        <v>25</v>
      </c>
      <c r="Q36" s="135"/>
      <c r="R36" s="135"/>
      <c r="S36" s="248">
        <v>935</v>
      </c>
      <c r="T36" s="246">
        <v>1105</v>
      </c>
      <c r="U36" s="247">
        <v>1280</v>
      </c>
      <c r="V36" s="112">
        <v>22</v>
      </c>
      <c r="W36" s="113"/>
      <c r="X36" s="114">
        <v>67</v>
      </c>
      <c r="Y36" s="135" t="s">
        <v>468</v>
      </c>
      <c r="Z36" s="466" t="s">
        <v>243</v>
      </c>
      <c r="AA36" s="171" t="s">
        <v>366</v>
      </c>
    </row>
    <row r="37" spans="1:27">
      <c r="A37" s="394" t="s">
        <v>367</v>
      </c>
      <c r="B37" s="128">
        <v>2015</v>
      </c>
      <c r="C37" s="650">
        <v>1029.4469999999999</v>
      </c>
      <c r="D37" s="490">
        <v>1216.5219999999999</v>
      </c>
      <c r="E37" s="650">
        <v>1403.597</v>
      </c>
      <c r="F37" s="524">
        <v>963</v>
      </c>
      <c r="G37" s="524"/>
      <c r="H37" s="524">
        <v>1313</v>
      </c>
      <c r="I37" s="64"/>
      <c r="J37" s="458">
        <v>1.4999999999999999E-2</v>
      </c>
      <c r="K37" s="440">
        <f>J37*D37</f>
        <v>18.247829999999997</v>
      </c>
      <c r="L37" s="130"/>
      <c r="M37" s="64"/>
      <c r="N37" s="64"/>
      <c r="O37" s="129">
        <v>7.0000000000000007E-2</v>
      </c>
      <c r="P37" s="64">
        <v>25</v>
      </c>
      <c r="Q37" s="64"/>
      <c r="R37" s="64"/>
      <c r="S37" s="131"/>
      <c r="T37" s="729">
        <v>1070</v>
      </c>
      <c r="U37" s="67"/>
      <c r="V37" s="716">
        <f>(((C37*(1+O37)^P37*O37/((1+O37)^P37-1))+(J37*C37))/T37)*1000</f>
        <v>96.989798618002368</v>
      </c>
      <c r="W37" s="712">
        <f t="shared" si="4"/>
        <v>114.61515143020428</v>
      </c>
      <c r="X37" s="718">
        <f>(((E37*(1+O37)^P37*O37/((1+O37)^P37-1))+(J37*E37))/T37)*1000</f>
        <v>132.24050424240616</v>
      </c>
      <c r="Y37" s="64"/>
      <c r="Z37" s="64"/>
      <c r="AA37" s="172"/>
    </row>
    <row r="38" spans="1:27">
      <c r="A38" s="340" t="s">
        <v>367</v>
      </c>
      <c r="B38" s="125">
        <v>2020</v>
      </c>
      <c r="C38" s="651">
        <v>866.95899999999995</v>
      </c>
      <c r="D38" s="496">
        <v>1024.6364999999998</v>
      </c>
      <c r="E38" s="651">
        <v>1182.3139999999999</v>
      </c>
      <c r="F38" s="526">
        <v>811</v>
      </c>
      <c r="G38" s="526"/>
      <c r="H38" s="526">
        <v>1106</v>
      </c>
      <c r="I38" s="23"/>
      <c r="J38" s="456">
        <v>1.4999999999999999E-2</v>
      </c>
      <c r="K38" s="441">
        <f t="shared" ref="K38:K42" si="8">J38*D38</f>
        <v>15.369547499999998</v>
      </c>
      <c r="L38" s="208"/>
      <c r="M38" s="23"/>
      <c r="N38" s="23"/>
      <c r="O38" s="207">
        <v>7.0000000000000007E-2</v>
      </c>
      <c r="P38" s="23">
        <v>25</v>
      </c>
      <c r="Q38" s="23"/>
      <c r="R38" s="23"/>
      <c r="S38" s="2"/>
      <c r="T38" s="731">
        <v>1070</v>
      </c>
      <c r="U38" s="68"/>
      <c r="V38" s="723">
        <f t="shared" ref="V38:V42" si="9">(((C38*(1+O38)^P38*O38/((1+O38)^P38-1))+(J38*C38))/T38)*1000</f>
        <v>81.680920746832768</v>
      </c>
      <c r="W38" s="713">
        <f t="shared" si="4"/>
        <v>96.536575259974327</v>
      </c>
      <c r="X38" s="722">
        <f t="shared" ref="X38:X42" si="10">(((E38*(1+O38)^P38*O38/((1+O38)^P38-1))+(J38*E38))/T38)*1000</f>
        <v>111.39222977311593</v>
      </c>
      <c r="Y38" s="23"/>
      <c r="Z38" s="23"/>
      <c r="AA38" s="173"/>
    </row>
    <row r="39" spans="1:27">
      <c r="A39" s="340" t="s">
        <v>367</v>
      </c>
      <c r="B39" s="125">
        <v>2025</v>
      </c>
      <c r="C39" s="651">
        <v>770.74899999999991</v>
      </c>
      <c r="D39" s="496">
        <v>910.78800000000001</v>
      </c>
      <c r="E39" s="651">
        <v>1050.827</v>
      </c>
      <c r="F39" s="526">
        <v>721</v>
      </c>
      <c r="G39" s="526"/>
      <c r="H39" s="526">
        <v>983</v>
      </c>
      <c r="I39" s="23"/>
      <c r="J39" s="456">
        <v>1.4999999999999999E-2</v>
      </c>
      <c r="K39" s="441">
        <f t="shared" si="8"/>
        <v>13.661820000000001</v>
      </c>
      <c r="L39" s="208"/>
      <c r="M39" s="23"/>
      <c r="N39" s="23"/>
      <c r="O39" s="207">
        <v>7.0000000000000007E-2</v>
      </c>
      <c r="P39" s="23">
        <v>25</v>
      </c>
      <c r="R39" s="23"/>
      <c r="S39" s="2"/>
      <c r="T39" s="731">
        <v>1070</v>
      </c>
      <c r="U39" s="68"/>
      <c r="V39" s="723">
        <f t="shared" si="9"/>
        <v>72.61645358627176</v>
      </c>
      <c r="W39" s="713">
        <f t="shared" si="4"/>
        <v>85.810289119977213</v>
      </c>
      <c r="X39" s="722">
        <f t="shared" si="10"/>
        <v>99.004124653682624</v>
      </c>
      <c r="Y39" s="23"/>
      <c r="Z39" s="23"/>
      <c r="AA39" s="173"/>
    </row>
    <row r="40" spans="1:27">
      <c r="A40" s="340" t="s">
        <v>367</v>
      </c>
      <c r="B40" s="125">
        <v>2030</v>
      </c>
      <c r="C40" s="651">
        <v>700.19499999999994</v>
      </c>
      <c r="D40" s="496">
        <v>827.40599999999995</v>
      </c>
      <c r="E40" s="651">
        <v>954.61699999999996</v>
      </c>
      <c r="F40" s="526">
        <v>655</v>
      </c>
      <c r="G40" s="526"/>
      <c r="H40" s="526">
        <v>893</v>
      </c>
      <c r="I40" s="23"/>
      <c r="J40" s="456">
        <v>1.4999999999999999E-2</v>
      </c>
      <c r="K40" s="441">
        <f t="shared" si="8"/>
        <v>12.411089999999998</v>
      </c>
      <c r="L40" s="208"/>
      <c r="M40" s="23"/>
      <c r="N40" s="23"/>
      <c r="O40" s="207">
        <v>7.0000000000000007E-2</v>
      </c>
      <c r="P40" s="23">
        <v>25</v>
      </c>
      <c r="Q40" s="23"/>
      <c r="R40" s="23"/>
      <c r="S40" s="2"/>
      <c r="T40" s="731">
        <v>1070</v>
      </c>
      <c r="U40" s="68"/>
      <c r="V40" s="723">
        <f t="shared" si="9"/>
        <v>65.969177668527053</v>
      </c>
      <c r="W40" s="713">
        <f t="shared" si="4"/>
        <v>77.954417580824355</v>
      </c>
      <c r="X40" s="722">
        <f t="shared" si="10"/>
        <v>89.939657493121643</v>
      </c>
      <c r="Y40" s="23"/>
      <c r="Z40" s="23"/>
      <c r="AA40" s="173"/>
    </row>
    <row r="41" spans="1:27">
      <c r="A41" s="340" t="s">
        <v>367</v>
      </c>
      <c r="B41" s="125">
        <v>2035</v>
      </c>
      <c r="C41" s="651">
        <v>652.08999999999992</v>
      </c>
      <c r="D41" s="496">
        <v>770.74899999999991</v>
      </c>
      <c r="E41" s="651">
        <v>889.4079999999999</v>
      </c>
      <c r="F41" s="526">
        <v>610</v>
      </c>
      <c r="G41" s="526"/>
      <c r="H41" s="526">
        <v>832</v>
      </c>
      <c r="I41" s="23"/>
      <c r="J41" s="456">
        <v>1.4999999999999999E-2</v>
      </c>
      <c r="K41" s="441">
        <f t="shared" si="8"/>
        <v>11.561234999999998</v>
      </c>
      <c r="L41" s="208"/>
      <c r="M41" s="23"/>
      <c r="N41" s="23"/>
      <c r="O41" s="207">
        <v>7.0000000000000007E-2</v>
      </c>
      <c r="P41" s="23">
        <v>25</v>
      </c>
      <c r="Q41" s="23"/>
      <c r="R41" s="23"/>
      <c r="S41" s="2"/>
      <c r="T41" s="731">
        <v>1070</v>
      </c>
      <c r="U41" s="68"/>
      <c r="V41" s="723">
        <f t="shared" si="9"/>
        <v>61.436944088246577</v>
      </c>
      <c r="W41" s="713">
        <f t="shared" si="4"/>
        <v>72.61645358627176</v>
      </c>
      <c r="X41" s="722">
        <f t="shared" si="10"/>
        <v>83.795963084296986</v>
      </c>
      <c r="Y41" s="23"/>
      <c r="Z41" s="23"/>
      <c r="AA41" s="173"/>
    </row>
    <row r="42" spans="1:27" ht="17" thickBot="1">
      <c r="A42" s="341" t="s">
        <v>367</v>
      </c>
      <c r="B42" s="136">
        <v>2040</v>
      </c>
      <c r="C42" s="652">
        <v>617.88199999999995</v>
      </c>
      <c r="D42" s="493">
        <v>730.12699999999995</v>
      </c>
      <c r="E42" s="652">
        <v>842.37199999999996</v>
      </c>
      <c r="F42" s="536">
        <v>578</v>
      </c>
      <c r="G42" s="536"/>
      <c r="H42" s="536">
        <v>788</v>
      </c>
      <c r="I42" s="135"/>
      <c r="J42" s="457">
        <v>1.4999999999999999E-2</v>
      </c>
      <c r="K42" s="442">
        <f t="shared" si="8"/>
        <v>10.951904999999998</v>
      </c>
      <c r="L42" s="210"/>
      <c r="M42" s="135"/>
      <c r="N42" s="135"/>
      <c r="O42" s="209">
        <v>7.0000000000000007E-2</v>
      </c>
      <c r="P42" s="135">
        <v>25</v>
      </c>
      <c r="Q42" s="135"/>
      <c r="R42" s="135"/>
      <c r="S42" s="139"/>
      <c r="T42" s="730">
        <v>1070</v>
      </c>
      <c r="U42" s="69"/>
      <c r="V42" s="717">
        <f t="shared" si="9"/>
        <v>58.214022431158234</v>
      </c>
      <c r="W42" s="714">
        <f t="shared" si="4"/>
        <v>68.789234118479357</v>
      </c>
      <c r="X42" s="719">
        <f t="shared" si="10"/>
        <v>79.364445805800514</v>
      </c>
      <c r="Y42" s="135"/>
      <c r="Z42" s="135"/>
      <c r="AA42" s="171"/>
    </row>
    <row r="43" spans="1:27">
      <c r="A43" s="3" t="s">
        <v>530</v>
      </c>
      <c r="B43" s="125">
        <v>2010</v>
      </c>
      <c r="C43" s="495"/>
      <c r="D43" s="496">
        <v>1756.2479999999998</v>
      </c>
      <c r="E43" s="497"/>
      <c r="F43" s="257"/>
      <c r="G43" s="522">
        <v>1560</v>
      </c>
      <c r="H43" s="523"/>
      <c r="I43" s="363"/>
      <c r="J43" s="467">
        <f>L43/G43</f>
        <v>1.6025641025641024E-2</v>
      </c>
      <c r="K43" s="444">
        <v>28.144999999999996</v>
      </c>
      <c r="L43" s="364">
        <v>25</v>
      </c>
      <c r="M43" s="23">
        <v>0</v>
      </c>
      <c r="N43" s="376"/>
      <c r="O43" s="207">
        <v>0.09</v>
      </c>
      <c r="P43" s="23">
        <v>25</v>
      </c>
      <c r="Q43" s="23"/>
      <c r="R43" s="23"/>
      <c r="S43" s="260"/>
      <c r="T43" s="710">
        <v>1070</v>
      </c>
      <c r="U43" s="259"/>
      <c r="V43" s="365"/>
      <c r="W43" s="713">
        <f t="shared" si="4"/>
        <v>193.40376061751465</v>
      </c>
      <c r="X43" s="367"/>
      <c r="Y43" s="23"/>
      <c r="Z43" s="23"/>
      <c r="AA43" s="23"/>
    </row>
    <row r="44" spans="1:27">
      <c r="A44" s="3" t="s">
        <v>530</v>
      </c>
      <c r="B44" s="125">
        <v>2015</v>
      </c>
      <c r="C44" s="495"/>
      <c r="D44" s="496">
        <v>1069.51</v>
      </c>
      <c r="E44" s="497"/>
      <c r="F44" s="257"/>
      <c r="G44" s="522">
        <v>950</v>
      </c>
      <c r="H44" s="523"/>
      <c r="I44" s="363"/>
      <c r="J44" s="467">
        <f t="shared" ref="J44:J51" si="11">L44/G44</f>
        <v>2.6315789473684209E-2</v>
      </c>
      <c r="K44" s="444">
        <v>28.144999999999996</v>
      </c>
      <c r="L44" s="364">
        <v>25</v>
      </c>
      <c r="M44" s="23">
        <v>0</v>
      </c>
      <c r="N44" s="376"/>
      <c r="O44" s="207">
        <v>0.09</v>
      </c>
      <c r="P44" s="23">
        <v>25</v>
      </c>
      <c r="Q44" s="23"/>
      <c r="R44" s="23"/>
      <c r="S44" s="260"/>
      <c r="T44" s="710">
        <v>1070</v>
      </c>
      <c r="U44" s="259"/>
      <c r="V44" s="365"/>
      <c r="W44" s="713">
        <f t="shared" si="4"/>
        <v>128.06336728235303</v>
      </c>
      <c r="X44" s="367"/>
      <c r="Y44" s="23"/>
      <c r="Z44" s="23"/>
      <c r="AA44" s="23"/>
    </row>
    <row r="45" spans="1:27">
      <c r="A45" s="3" t="s">
        <v>530</v>
      </c>
      <c r="B45" s="125">
        <v>2020</v>
      </c>
      <c r="C45" s="495"/>
      <c r="D45" s="496">
        <v>844.34999999999991</v>
      </c>
      <c r="E45" s="497"/>
      <c r="F45" s="257"/>
      <c r="G45" s="522">
        <v>750</v>
      </c>
      <c r="H45" s="523"/>
      <c r="I45" s="363"/>
      <c r="J45" s="467">
        <f t="shared" si="11"/>
        <v>3.3333333333333333E-2</v>
      </c>
      <c r="K45" s="444">
        <v>28.144999999999996</v>
      </c>
      <c r="L45" s="364">
        <v>25</v>
      </c>
      <c r="M45" s="23">
        <v>0</v>
      </c>
      <c r="N45" s="376"/>
      <c r="O45" s="207">
        <v>0.09</v>
      </c>
      <c r="P45" s="23">
        <v>25</v>
      </c>
      <c r="Q45" s="23"/>
      <c r="R45" s="23"/>
      <c r="S45" s="260"/>
      <c r="T45" s="710">
        <v>1070</v>
      </c>
      <c r="U45" s="259"/>
      <c r="V45" s="365"/>
      <c r="W45" s="713">
        <f t="shared" si="4"/>
        <v>106.6402875003328</v>
      </c>
      <c r="X45" s="367"/>
      <c r="Y45" s="23"/>
      <c r="Z45" s="23"/>
      <c r="AA45" s="23"/>
    </row>
    <row r="46" spans="1:27">
      <c r="A46" s="3" t="s">
        <v>530</v>
      </c>
      <c r="B46" s="125">
        <v>2025</v>
      </c>
      <c r="C46" s="495"/>
      <c r="D46" s="496">
        <v>759.91499999999996</v>
      </c>
      <c r="E46" s="497"/>
      <c r="F46" s="257"/>
      <c r="G46" s="522">
        <v>675</v>
      </c>
      <c r="H46" s="523"/>
      <c r="I46" s="363"/>
      <c r="J46" s="467">
        <f t="shared" si="11"/>
        <v>3.7037037037037035E-2</v>
      </c>
      <c r="K46" s="444">
        <v>28.144999999999996</v>
      </c>
      <c r="L46" s="364">
        <v>25</v>
      </c>
      <c r="M46" s="23">
        <v>0</v>
      </c>
      <c r="N46" s="376"/>
      <c r="O46" s="207">
        <v>0.09</v>
      </c>
      <c r="P46" s="23">
        <v>25</v>
      </c>
      <c r="Q46" s="23"/>
      <c r="R46" s="23"/>
      <c r="S46" s="260"/>
      <c r="T46" s="710">
        <v>1070</v>
      </c>
      <c r="U46" s="259"/>
      <c r="V46" s="365"/>
      <c r="W46" s="713">
        <f t="shared" si="4"/>
        <v>98.606632582075221</v>
      </c>
      <c r="X46" s="367"/>
      <c r="Y46" s="23"/>
      <c r="Z46" s="23"/>
      <c r="AA46" s="23"/>
    </row>
    <row r="47" spans="1:27">
      <c r="A47" s="3" t="s">
        <v>530</v>
      </c>
      <c r="B47" s="125">
        <v>2030</v>
      </c>
      <c r="C47" s="495"/>
      <c r="D47" s="496">
        <v>675.4799999999999</v>
      </c>
      <c r="E47" s="497"/>
      <c r="F47" s="257"/>
      <c r="G47" s="522">
        <v>600</v>
      </c>
      <c r="H47" s="523"/>
      <c r="I47" s="363"/>
      <c r="J47" s="467">
        <f t="shared" si="11"/>
        <v>4.1666666666666664E-2</v>
      </c>
      <c r="K47" s="444">
        <v>28.144999999999996</v>
      </c>
      <c r="L47" s="364">
        <v>25</v>
      </c>
      <c r="M47" s="23">
        <v>0</v>
      </c>
      <c r="N47" s="376"/>
      <c r="O47" s="207">
        <v>0.09</v>
      </c>
      <c r="P47" s="23">
        <v>25</v>
      </c>
      <c r="Q47" s="23"/>
      <c r="R47" s="23"/>
      <c r="S47" s="260"/>
      <c r="T47" s="710">
        <v>1070</v>
      </c>
      <c r="U47" s="259"/>
      <c r="V47" s="365"/>
      <c r="W47" s="713">
        <f t="shared" si="4"/>
        <v>90.572977663817639</v>
      </c>
      <c r="X47" s="367"/>
      <c r="Y47" s="23"/>
      <c r="Z47" s="23"/>
      <c r="AA47" s="23"/>
    </row>
    <row r="48" spans="1:27">
      <c r="A48" s="3" t="s">
        <v>530</v>
      </c>
      <c r="B48" s="125">
        <v>2035</v>
      </c>
      <c r="C48" s="495"/>
      <c r="D48" s="496">
        <v>624.81899999999996</v>
      </c>
      <c r="E48" s="497"/>
      <c r="F48" s="257"/>
      <c r="G48" s="522">
        <v>555</v>
      </c>
      <c r="H48" s="523"/>
      <c r="I48" s="363"/>
      <c r="J48" s="467">
        <f t="shared" si="11"/>
        <v>4.5045045045045043E-2</v>
      </c>
      <c r="K48" s="444">
        <v>28.144999999999996</v>
      </c>
      <c r="L48" s="364">
        <v>25</v>
      </c>
      <c r="M48" s="23">
        <v>0</v>
      </c>
      <c r="N48" s="376"/>
      <c r="O48" s="207">
        <v>0.09</v>
      </c>
      <c r="P48" s="23">
        <v>25</v>
      </c>
      <c r="Q48" s="23"/>
      <c r="R48" s="23"/>
      <c r="S48" s="260"/>
      <c r="T48" s="710">
        <v>1070</v>
      </c>
      <c r="U48" s="259"/>
      <c r="V48" s="365"/>
      <c r="W48" s="713">
        <f t="shared" si="4"/>
        <v>85.75278471286309</v>
      </c>
      <c r="X48" s="367"/>
      <c r="Y48" s="23"/>
      <c r="Z48" s="23"/>
      <c r="AA48" s="23"/>
    </row>
    <row r="49" spans="1:27">
      <c r="A49" s="3" t="s">
        <v>530</v>
      </c>
      <c r="B49" s="125">
        <v>2040</v>
      </c>
      <c r="C49" s="495"/>
      <c r="D49" s="496">
        <v>531.37759999999992</v>
      </c>
      <c r="E49" s="497"/>
      <c r="F49" s="257"/>
      <c r="G49" s="522">
        <v>472</v>
      </c>
      <c r="H49" s="523"/>
      <c r="I49" s="363"/>
      <c r="J49" s="467">
        <f t="shared" si="11"/>
        <v>5.2966101694915252E-2</v>
      </c>
      <c r="K49" s="444">
        <v>28.144999999999996</v>
      </c>
      <c r="L49" s="364">
        <v>25</v>
      </c>
      <c r="M49" s="23">
        <v>0</v>
      </c>
      <c r="N49" s="376"/>
      <c r="O49" s="207">
        <v>0.09</v>
      </c>
      <c r="P49" s="23">
        <v>25</v>
      </c>
      <c r="Q49" s="23"/>
      <c r="R49" s="23"/>
      <c r="S49" s="260"/>
      <c r="T49" s="710">
        <v>1070</v>
      </c>
      <c r="U49" s="259"/>
      <c r="V49" s="365"/>
      <c r="W49" s="713">
        <f t="shared" si="4"/>
        <v>76.862206603324708</v>
      </c>
      <c r="X49" s="367"/>
      <c r="Y49" s="23"/>
      <c r="Z49" s="23"/>
      <c r="AA49" s="23"/>
    </row>
    <row r="50" spans="1:27">
      <c r="A50" s="3" t="s">
        <v>530</v>
      </c>
      <c r="B50" s="125">
        <v>2045</v>
      </c>
      <c r="C50" s="495"/>
      <c r="D50" s="496">
        <v>504.35839999999996</v>
      </c>
      <c r="E50" s="497"/>
      <c r="F50" s="257"/>
      <c r="G50" s="522">
        <v>448</v>
      </c>
      <c r="H50" s="523"/>
      <c r="I50" s="363"/>
      <c r="J50" s="467">
        <f t="shared" si="11"/>
        <v>5.5803571428571432E-2</v>
      </c>
      <c r="K50" s="444">
        <v>28.144999999999996</v>
      </c>
      <c r="L50" s="364">
        <v>25</v>
      </c>
      <c r="M50" s="23">
        <v>0</v>
      </c>
      <c r="N50" s="376"/>
      <c r="O50" s="207">
        <v>0.09</v>
      </c>
      <c r="P50" s="23">
        <v>25</v>
      </c>
      <c r="Q50" s="23"/>
      <c r="R50" s="23"/>
      <c r="S50" s="260"/>
      <c r="T50" s="710">
        <v>1070</v>
      </c>
      <c r="U50" s="259"/>
      <c r="V50" s="365"/>
      <c r="W50" s="713">
        <f t="shared" si="4"/>
        <v>74.291437029482296</v>
      </c>
      <c r="X50" s="367"/>
      <c r="Y50" s="23"/>
      <c r="Z50" s="23"/>
      <c r="AA50" s="23"/>
    </row>
    <row r="51" spans="1:27" ht="17" thickBot="1">
      <c r="A51" s="54" t="s">
        <v>530</v>
      </c>
      <c r="B51" s="136">
        <v>2050</v>
      </c>
      <c r="C51" s="492"/>
      <c r="D51" s="493">
        <v>478.46499999999997</v>
      </c>
      <c r="E51" s="494"/>
      <c r="F51" s="245"/>
      <c r="G51" s="520">
        <v>425</v>
      </c>
      <c r="H51" s="521"/>
      <c r="I51" s="373"/>
      <c r="J51" s="468">
        <f t="shared" si="11"/>
        <v>5.8823529411764705E-2</v>
      </c>
      <c r="K51" s="444">
        <v>28.144999999999996</v>
      </c>
      <c r="L51" s="374">
        <v>25</v>
      </c>
      <c r="M51" s="135">
        <v>0</v>
      </c>
      <c r="N51" s="377"/>
      <c r="O51" s="209">
        <v>0.09</v>
      </c>
      <c r="P51" s="135">
        <v>25</v>
      </c>
      <c r="Q51" s="135"/>
      <c r="R51" s="135"/>
      <c r="S51" s="248"/>
      <c r="T51" s="711">
        <v>1070</v>
      </c>
      <c r="U51" s="247"/>
      <c r="V51" s="112"/>
      <c r="W51" s="714">
        <f t="shared" si="4"/>
        <v>71.827782854549966</v>
      </c>
      <c r="X51" s="114"/>
      <c r="Y51" s="135"/>
      <c r="Z51" s="135"/>
      <c r="AA51" s="135"/>
    </row>
    <row r="52" spans="1:27">
      <c r="A52" s="203" t="s">
        <v>352</v>
      </c>
      <c r="B52" s="128">
        <v>2018</v>
      </c>
      <c r="C52" s="498"/>
      <c r="D52" s="490">
        <v>940.31</v>
      </c>
      <c r="E52" s="502"/>
      <c r="F52" s="185"/>
      <c r="G52" s="533">
        <v>924</v>
      </c>
      <c r="H52" s="525"/>
      <c r="I52" s="64"/>
      <c r="J52" s="458">
        <v>1.6233766233766232E-2</v>
      </c>
      <c r="K52" s="440">
        <v>15</v>
      </c>
      <c r="L52" s="130">
        <v>15</v>
      </c>
      <c r="M52" s="64">
        <v>13</v>
      </c>
      <c r="N52" s="64"/>
      <c r="O52" s="129">
        <v>7.0000000000000007E-2</v>
      </c>
      <c r="P52" s="64">
        <v>25</v>
      </c>
      <c r="Q52" s="64"/>
      <c r="R52" s="64"/>
      <c r="S52" s="131"/>
      <c r="T52" s="404">
        <v>1139</v>
      </c>
      <c r="U52" s="67"/>
      <c r="V52" s="132"/>
      <c r="W52" s="133">
        <v>93</v>
      </c>
      <c r="X52" s="134"/>
      <c r="Y52" s="131"/>
      <c r="Z52" s="64"/>
      <c r="AA52" s="172"/>
    </row>
    <row r="53" spans="1:27" ht="17" thickBot="1">
      <c r="A53" s="205" t="s">
        <v>352</v>
      </c>
      <c r="B53" s="136">
        <v>2040</v>
      </c>
      <c r="C53" s="504"/>
      <c r="D53" s="493">
        <v>526.12</v>
      </c>
      <c r="E53" s="505"/>
      <c r="F53" s="184"/>
      <c r="G53" s="531">
        <v>517</v>
      </c>
      <c r="H53" s="532"/>
      <c r="I53" s="135"/>
      <c r="J53" s="457">
        <v>1.9342359767891684E-2</v>
      </c>
      <c r="K53" s="442">
        <v>10</v>
      </c>
      <c r="L53" s="210">
        <v>10</v>
      </c>
      <c r="M53" s="135">
        <v>8</v>
      </c>
      <c r="N53" s="135"/>
      <c r="O53" s="209">
        <v>7.0000000000000007E-2</v>
      </c>
      <c r="P53" s="135">
        <v>25</v>
      </c>
      <c r="Q53" s="135"/>
      <c r="R53" s="135"/>
      <c r="S53" s="139"/>
      <c r="T53" s="218">
        <v>1226</v>
      </c>
      <c r="U53" s="69"/>
      <c r="V53" s="379"/>
      <c r="W53" s="392">
        <v>55</v>
      </c>
      <c r="X53" s="393"/>
      <c r="Y53" s="139"/>
      <c r="Z53" s="135"/>
      <c r="AA53" s="171"/>
    </row>
    <row r="54" spans="1:27">
      <c r="A54" s="79" t="s">
        <v>363</v>
      </c>
      <c r="B54" s="128">
        <v>2013</v>
      </c>
      <c r="C54" s="498"/>
      <c r="D54" s="490">
        <v>1340.53</v>
      </c>
      <c r="E54" s="502"/>
      <c r="F54" s="185"/>
      <c r="G54" s="533">
        <v>1254</v>
      </c>
      <c r="H54" s="525"/>
      <c r="I54" s="313"/>
      <c r="J54" s="458">
        <v>1.9599999999999999E-2</v>
      </c>
      <c r="K54" s="440">
        <f>J54*D54</f>
        <v>26.274387999999998</v>
      </c>
      <c r="L54" s="130"/>
      <c r="M54" s="64"/>
      <c r="N54" s="313"/>
      <c r="O54" s="129">
        <v>7.0000000000000007E-2</v>
      </c>
      <c r="P54" s="130">
        <v>30</v>
      </c>
      <c r="Q54" s="64"/>
      <c r="R54" s="64"/>
      <c r="S54" s="131">
        <v>915</v>
      </c>
      <c r="T54" s="729"/>
      <c r="U54" s="67">
        <v>1100</v>
      </c>
      <c r="V54" s="716">
        <f>(((D54*(1+O54)^P54*O54/((1+O54)^P54-1))+(J54*D54))/U54)*1000</f>
        <v>122.09352681704536</v>
      </c>
      <c r="W54" s="712"/>
      <c r="X54" s="718">
        <f>(((D54*(1+O54)^P54*O54/((1+O54)^P54-1))+(J54*D54))/S54)*1000</f>
        <v>146.77910327732226</v>
      </c>
      <c r="Y54" s="398"/>
      <c r="Z54" s="64"/>
      <c r="AA54" s="172"/>
    </row>
    <row r="55" spans="1:27" ht="17" thickBot="1">
      <c r="A55" s="80" t="s">
        <v>363</v>
      </c>
      <c r="B55" s="136">
        <v>2050</v>
      </c>
      <c r="C55" s="504"/>
      <c r="D55" s="493">
        <v>610.4</v>
      </c>
      <c r="E55" s="505"/>
      <c r="F55" s="184"/>
      <c r="G55" s="531">
        <v>571</v>
      </c>
      <c r="H55" s="532"/>
      <c r="I55" s="315"/>
      <c r="J55" s="457">
        <v>1.9599999999999999E-2</v>
      </c>
      <c r="K55" s="442">
        <f>J55*D55</f>
        <v>11.963839999999999</v>
      </c>
      <c r="L55" s="210"/>
      <c r="M55" s="135"/>
      <c r="N55" s="315"/>
      <c r="O55" s="209">
        <v>7.0000000000000007E-2</v>
      </c>
      <c r="P55" s="210">
        <v>30</v>
      </c>
      <c r="Q55" s="135"/>
      <c r="R55" s="135"/>
      <c r="S55" s="139">
        <v>915</v>
      </c>
      <c r="T55" s="730"/>
      <c r="U55" s="69">
        <v>1100</v>
      </c>
      <c r="V55" s="717">
        <f>(((D55*(1+O55)^P55*O55/((1+O55)^P55-1))+(J55*D55))/U55)*1000</f>
        <v>55.594346093802066</v>
      </c>
      <c r="W55" s="113"/>
      <c r="X55" s="719">
        <f>(((D55*(1+O55)^P55*O55/((1+O55)^P55-1))+(J55*D55))/S55)*1000</f>
        <v>66.834733008942365</v>
      </c>
      <c r="Y55" s="135"/>
      <c r="Z55" s="135"/>
      <c r="AA55" s="171"/>
    </row>
    <row r="56" spans="1:27">
      <c r="A56" s="203" t="s">
        <v>345</v>
      </c>
      <c r="B56" s="128">
        <v>2012</v>
      </c>
      <c r="C56" s="498"/>
      <c r="D56" s="490">
        <v>2001.7908</v>
      </c>
      <c r="E56" s="502"/>
      <c r="F56" s="185"/>
      <c r="G56" s="524">
        <v>1836</v>
      </c>
      <c r="H56" s="534"/>
      <c r="I56" s="407">
        <v>0.2</v>
      </c>
      <c r="J56" s="459">
        <v>1.0348583877995643E-2</v>
      </c>
      <c r="K56" s="440">
        <v>20.766999999999999</v>
      </c>
      <c r="L56" s="64">
        <v>19</v>
      </c>
      <c r="M56" s="64"/>
      <c r="N56" s="64"/>
      <c r="O56" s="701">
        <v>0.06</v>
      </c>
      <c r="P56" s="380">
        <v>30</v>
      </c>
      <c r="Q56" s="64"/>
      <c r="R56" s="64"/>
      <c r="S56" s="131"/>
      <c r="T56" s="729">
        <v>1070</v>
      </c>
      <c r="U56" s="67"/>
      <c r="V56" s="132"/>
      <c r="W56" s="713">
        <f t="shared" ref="W56:W60" si="12">(((D56*(1+O56)^P56*O56/((1+O56)^P56-1))+(J56*D56))/T56)*1000</f>
        <v>155.27441369232784</v>
      </c>
      <c r="X56" s="134"/>
      <c r="Y56" s="64" t="s">
        <v>331</v>
      </c>
      <c r="Z56" s="406" t="s">
        <v>304</v>
      </c>
      <c r="AA56" s="172"/>
    </row>
    <row r="57" spans="1:27">
      <c r="A57" s="124" t="s">
        <v>345</v>
      </c>
      <c r="B57" s="125">
        <v>2020</v>
      </c>
      <c r="C57" s="500"/>
      <c r="D57" s="496">
        <v>1320.3533</v>
      </c>
      <c r="E57" s="503"/>
      <c r="F57" s="186"/>
      <c r="G57" s="526">
        <v>1211</v>
      </c>
      <c r="H57" s="535"/>
      <c r="I57" s="408">
        <v>0.2</v>
      </c>
      <c r="J57" s="460">
        <v>1.0734929810074319E-2</v>
      </c>
      <c r="K57" s="441">
        <v>14.209</v>
      </c>
      <c r="L57" s="23">
        <v>13</v>
      </c>
      <c r="M57" s="23"/>
      <c r="N57" s="23"/>
      <c r="O57" s="702">
        <v>0.06</v>
      </c>
      <c r="P57" s="219">
        <v>30</v>
      </c>
      <c r="Q57" s="23"/>
      <c r="R57" s="23"/>
      <c r="S57" s="2"/>
      <c r="T57" s="731">
        <v>1070</v>
      </c>
      <c r="U57" s="68"/>
      <c r="V57" s="378"/>
      <c r="W57" s="713">
        <f t="shared" si="12"/>
        <v>102.89357946475864</v>
      </c>
      <c r="X57" s="383"/>
      <c r="Y57" s="23"/>
      <c r="Z57" s="23" t="s">
        <v>304</v>
      </c>
      <c r="AA57" s="173"/>
    </row>
    <row r="58" spans="1:27">
      <c r="A58" s="124" t="s">
        <v>345</v>
      </c>
      <c r="B58" s="125">
        <v>2030</v>
      </c>
      <c r="C58" s="500"/>
      <c r="D58" s="496">
        <v>987.81180000000006</v>
      </c>
      <c r="E58" s="503"/>
      <c r="F58" s="186"/>
      <c r="G58" s="526">
        <v>906</v>
      </c>
      <c r="H58" s="535"/>
      <c r="I58" s="408">
        <v>0.2</v>
      </c>
      <c r="J58" s="460">
        <v>9.9337748344370865E-3</v>
      </c>
      <c r="K58" s="441">
        <v>9.8369999999999997</v>
      </c>
      <c r="L58" s="23">
        <v>9</v>
      </c>
      <c r="M58" s="23"/>
      <c r="N58" s="23"/>
      <c r="O58" s="702">
        <v>0.06</v>
      </c>
      <c r="P58" s="219">
        <v>30</v>
      </c>
      <c r="Q58" s="23"/>
      <c r="R58" s="23"/>
      <c r="S58" s="2"/>
      <c r="T58" s="731">
        <v>1070</v>
      </c>
      <c r="U58" s="68"/>
      <c r="V58" s="378"/>
      <c r="W58" s="713">
        <f t="shared" si="12"/>
        <v>76.23939441777965</v>
      </c>
      <c r="X58" s="383"/>
      <c r="Y58" s="23"/>
      <c r="Z58" s="23" t="s">
        <v>304</v>
      </c>
      <c r="AA58" s="173"/>
    </row>
    <row r="59" spans="1:27">
      <c r="A59" s="124" t="s">
        <v>345</v>
      </c>
      <c r="B59" s="125">
        <v>2040</v>
      </c>
      <c r="C59" s="500"/>
      <c r="D59" s="496">
        <v>783.92570000000001</v>
      </c>
      <c r="E59" s="503"/>
      <c r="F59" s="186"/>
      <c r="G59" s="526">
        <v>719</v>
      </c>
      <c r="H59" s="535"/>
      <c r="I59" s="408">
        <v>0.2</v>
      </c>
      <c r="J59" s="460">
        <v>9.7357440890125171E-3</v>
      </c>
      <c r="K59" s="441">
        <v>7.6509999999999998</v>
      </c>
      <c r="L59" s="23">
        <v>7</v>
      </c>
      <c r="M59" s="23"/>
      <c r="N59" s="23"/>
      <c r="O59" s="702">
        <v>0.06</v>
      </c>
      <c r="P59" s="219">
        <v>30</v>
      </c>
      <c r="Q59" s="23"/>
      <c r="R59" s="23"/>
      <c r="S59" s="2"/>
      <c r="T59" s="731">
        <v>1070</v>
      </c>
      <c r="U59" s="68"/>
      <c r="V59" s="378"/>
      <c r="W59" s="713">
        <f t="shared" si="12"/>
        <v>60.358363358947003</v>
      </c>
      <c r="X59" s="383"/>
      <c r="Y59" s="23"/>
      <c r="Z59" s="23" t="s">
        <v>304</v>
      </c>
      <c r="AA59" s="173"/>
    </row>
    <row r="60" spans="1:27" ht="17" thickBot="1">
      <c r="A60" s="205" t="s">
        <v>345</v>
      </c>
      <c r="B60" s="136">
        <v>2050</v>
      </c>
      <c r="C60" s="504"/>
      <c r="D60" s="493">
        <v>578.94929999999999</v>
      </c>
      <c r="E60" s="505"/>
      <c r="F60" s="184"/>
      <c r="G60" s="536">
        <v>531</v>
      </c>
      <c r="H60" s="537"/>
      <c r="I60" s="409">
        <v>0.2</v>
      </c>
      <c r="J60" s="461">
        <v>9.4161958568738224E-3</v>
      </c>
      <c r="K60" s="442">
        <v>5.4649999999999999</v>
      </c>
      <c r="L60" s="135">
        <v>5</v>
      </c>
      <c r="M60" s="135"/>
      <c r="N60" s="135"/>
      <c r="O60" s="703">
        <v>0.06</v>
      </c>
      <c r="P60" s="381">
        <v>30</v>
      </c>
      <c r="Q60" s="135"/>
      <c r="R60" s="135"/>
      <c r="S60" s="139"/>
      <c r="T60" s="730">
        <v>1070</v>
      </c>
      <c r="U60" s="69"/>
      <c r="V60" s="379"/>
      <c r="W60" s="714">
        <f t="shared" si="12"/>
        <v>44.403305096191389</v>
      </c>
      <c r="X60" s="393"/>
      <c r="Y60" s="135"/>
      <c r="Z60" s="135" t="s">
        <v>304</v>
      </c>
      <c r="AA60" s="171"/>
    </row>
  </sheetData>
  <phoneticPr fontId="13" type="noConversion"/>
  <hyperlinks>
    <hyperlink ref="E2" location="Inhalt!A1" display="Zurück zur Inhaltsübersicht" xr:uid="{E571BCB9-61D7-4CFC-A00F-9F044C708DFE}"/>
  </hyperlink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28</vt:i4>
      </vt:variant>
    </vt:vector>
  </HeadingPairs>
  <TitlesOfParts>
    <vt:vector size="28" baseType="lpstr">
      <vt:lpstr>Deckblatt</vt:lpstr>
      <vt:lpstr>Inhalt</vt:lpstr>
      <vt:lpstr>Studienübersicht</vt:lpstr>
      <vt:lpstr>Synthese der Kostenpfade</vt:lpstr>
      <vt:lpstr>Wind Onshore</vt:lpstr>
      <vt:lpstr>Wind Onshore Diagramme</vt:lpstr>
      <vt:lpstr>Wind Offshore</vt:lpstr>
      <vt:lpstr>Wind Offshore Diagramme</vt:lpstr>
      <vt:lpstr>PV Gesamt</vt:lpstr>
      <vt:lpstr>PV Gesamt Diagramme</vt:lpstr>
      <vt:lpstr>PV Dach</vt:lpstr>
      <vt:lpstr>PV Dach Diagramme</vt:lpstr>
      <vt:lpstr>PV Freifläche</vt:lpstr>
      <vt:lpstr>PV Freifläche Diagramme</vt:lpstr>
      <vt:lpstr>Biomasse</vt:lpstr>
      <vt:lpstr>Biomasse Diagramme</vt:lpstr>
      <vt:lpstr>Wasserkraft</vt:lpstr>
      <vt:lpstr>Wasserkraft Diagramme</vt:lpstr>
      <vt:lpstr>Geothermie</vt:lpstr>
      <vt:lpstr>Geothermie Diagramme</vt:lpstr>
      <vt:lpstr>Li-Io Batteriespeicher</vt:lpstr>
      <vt:lpstr>Li-Io Batterie Diagramme</vt:lpstr>
      <vt:lpstr>PSW</vt:lpstr>
      <vt:lpstr>PSW Diagramme</vt:lpstr>
      <vt:lpstr>Bruttostromerzg. EE bis 2050</vt:lpstr>
      <vt:lpstr>Bruttoleistung EE bis 2050</vt:lpstr>
      <vt:lpstr>LR Modell Berechnung</vt:lpstr>
      <vt:lpstr>LCOE Berechnung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2020-07-20T13:27:42Z</cp:lastPrinted>
  <dcterms:created xsi:type="dcterms:W3CDTF">2019-09-23T12:36:10Z</dcterms:created>
  <dcterms:modified xsi:type="dcterms:W3CDTF">2020-08-28T11:34:20Z</dcterms:modified>
</cp:coreProperties>
</file>